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R:\OEB\OEB Rate Applications\2021 CoS Rate Application_Working File\28b. Models for IRs\OEB Models - De-Linked for Filing\"/>
    </mc:Choice>
  </mc:AlternateContent>
  <bookViews>
    <workbookView xWindow="280" yWindow="-140" windowWidth="28220" windowHeight="7300" tabRatio="928" firstSheet="1" activeTab="4"/>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Report'!$C$26:$BT$26</definedName>
    <definedName name="_xlnm._FilterDatabase" localSheetId="3" hidden="1">DropDownList!$A$1:$A$40</definedName>
    <definedName name="_xlnm.Print_Area" localSheetId="4">'1.  LRAMVA Summary'!$B$1:$R$83</definedName>
    <definedName name="_xlnm.Print_Area" localSheetId="6">'2. LRAMVA Threshold'!$A$1:$R$62</definedName>
    <definedName name="_xlnm.Print_Area" localSheetId="7">'3.  Distribution Rates'!$A$1:$P$134</definedName>
    <definedName name="_xlnm.Print_Area" localSheetId="8">'3-a.  Rate Class Allocations'!$A$1:$W$122</definedName>
    <definedName name="_xlnm.Print_Area" localSheetId="10">'5.  2015-2020 LRAM'!$A$1:$AM$1131</definedName>
    <definedName name="_xlnm.Print_Area" localSheetId="11">'6.  Carrying Charges'!$A$1:$X$164</definedName>
    <definedName name="_xlnm.Print_Area" localSheetId="12">'7.  Persistence Report'!$D$26:$BE$56</definedName>
    <definedName name="_xlnm.Print_Area" localSheetId="0">Contents!$A$1:$D$27</definedName>
    <definedName name="_xlnm.Print_Area" localSheetId="1">Instructions!$A$1:$W$59</definedName>
    <definedName name="_xlnm.Print_Area" localSheetId="2">'LRAMVA Checklist Schematic'!$A$1:$F$31</definedName>
    <definedName name="_xlnm.Print_Titles" localSheetId="9">'4.  2011-2014 LRAM'!$B:$B</definedName>
    <definedName name="Table_1_b.__Annual_LRAMVA_Breakdown_by_Year_and_Rate_Class">'1.  LRAMVA Summary'!$B$44</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LRAM'!$B$400</definedName>
    <definedName name="Table_5_d.__2018_Lost_Revenues_Work_Form">'5.  2015-2020 LRAM'!$B$583</definedName>
    <definedName name="Table_5_e.__2019_Lost_Revenues_Work_Form">'5.  2015-2020 LRAM'!$B$766</definedName>
    <definedName name="Table_5_f.__2020_Lost_Revenues_Work_Form">'5.  2015-2020 LRAM'!$B$949</definedName>
    <definedName name="Targets">'[1]LDC Targets'!$A$3:$D$83</definedName>
  </definedNames>
  <calcPr calcId="152511"/>
</workbook>
</file>

<file path=xl/calcChain.xml><?xml version="1.0" encoding="utf-8"?>
<calcChain xmlns="http://schemas.openxmlformats.org/spreadsheetml/2006/main">
  <c r="F860" i="79" l="1"/>
  <c r="G860" i="79"/>
  <c r="H860" i="79"/>
  <c r="I860" i="79"/>
  <c r="J860" i="79"/>
  <c r="K860" i="79"/>
  <c r="L860" i="79"/>
  <c r="M860" i="79"/>
  <c r="E860" i="79"/>
  <c r="D860" i="79"/>
  <c r="P516" i="79" l="1"/>
  <c r="Q516" i="79"/>
  <c r="R516" i="79"/>
  <c r="S516" i="79"/>
  <c r="T516" i="79"/>
  <c r="U516" i="79"/>
  <c r="V516" i="79"/>
  <c r="W516" i="79"/>
  <c r="X516" i="79"/>
  <c r="O516" i="79"/>
  <c r="P488" i="79"/>
  <c r="Q488" i="79"/>
  <c r="R488" i="79"/>
  <c r="S488" i="79"/>
  <c r="T488" i="79"/>
  <c r="U488" i="79"/>
  <c r="V488" i="79"/>
  <c r="W488" i="79"/>
  <c r="X488" i="79"/>
  <c r="O488" i="79"/>
  <c r="P481" i="79"/>
  <c r="Q481" i="79"/>
  <c r="R481" i="79"/>
  <c r="S481" i="79"/>
  <c r="T481" i="79"/>
  <c r="U481" i="79"/>
  <c r="V481" i="79"/>
  <c r="W481" i="79"/>
  <c r="X481" i="79"/>
  <c r="O481" i="79"/>
  <c r="F478" i="79"/>
  <c r="G478" i="79"/>
  <c r="H478" i="79"/>
  <c r="I478" i="79"/>
  <c r="J478" i="79"/>
  <c r="K478" i="79"/>
  <c r="L478" i="79"/>
  <c r="M478" i="79"/>
  <c r="E478" i="79"/>
  <c r="P478" i="79"/>
  <c r="Q478" i="79"/>
  <c r="R478" i="79"/>
  <c r="S478" i="79"/>
  <c r="T478" i="79"/>
  <c r="U478" i="79"/>
  <c r="V478" i="79"/>
  <c r="W478" i="79"/>
  <c r="X478" i="79"/>
  <c r="O478" i="79"/>
  <c r="P475" i="79"/>
  <c r="Q475" i="79"/>
  <c r="R475" i="79"/>
  <c r="S475" i="79"/>
  <c r="T475" i="79"/>
  <c r="U475" i="79"/>
  <c r="V475" i="79"/>
  <c r="W475" i="79"/>
  <c r="X475" i="79"/>
  <c r="O475" i="79"/>
  <c r="P472" i="79"/>
  <c r="Q472" i="79"/>
  <c r="R472" i="79"/>
  <c r="S472" i="79"/>
  <c r="T472" i="79"/>
  <c r="U472" i="79"/>
  <c r="V472" i="79"/>
  <c r="W472" i="79"/>
  <c r="X472" i="79"/>
  <c r="O472" i="79"/>
  <c r="F516" i="79"/>
  <c r="G516" i="79"/>
  <c r="H516" i="79"/>
  <c r="I516" i="79"/>
  <c r="J516" i="79"/>
  <c r="K516" i="79"/>
  <c r="L516" i="79"/>
  <c r="M516" i="79"/>
  <c r="E516" i="79"/>
  <c r="F488" i="79"/>
  <c r="G488" i="79"/>
  <c r="H488" i="79"/>
  <c r="I488" i="79"/>
  <c r="J488" i="79"/>
  <c r="K488" i="79"/>
  <c r="L488" i="79"/>
  <c r="M488" i="79"/>
  <c r="E488" i="79"/>
  <c r="F481" i="79"/>
  <c r="G481" i="79"/>
  <c r="H481" i="79"/>
  <c r="I481" i="79"/>
  <c r="J481" i="79"/>
  <c r="K481" i="79"/>
  <c r="L481" i="79"/>
  <c r="M481" i="79"/>
  <c r="E481" i="79"/>
  <c r="F475" i="79"/>
  <c r="G475" i="79"/>
  <c r="H475" i="79"/>
  <c r="I475" i="79"/>
  <c r="J475" i="79"/>
  <c r="K475" i="79"/>
  <c r="L475" i="79"/>
  <c r="M475" i="79"/>
  <c r="E475" i="79"/>
  <c r="F472" i="79"/>
  <c r="G472" i="79"/>
  <c r="H472" i="79"/>
  <c r="I472" i="79"/>
  <c r="J472" i="79"/>
  <c r="K472" i="79"/>
  <c r="L472" i="79"/>
  <c r="M472" i="79"/>
  <c r="E472" i="79"/>
  <c r="O119" i="79"/>
  <c r="P42" i="79"/>
  <c r="Q42" i="79"/>
  <c r="R42" i="79"/>
  <c r="S42" i="79"/>
  <c r="T42" i="79"/>
  <c r="U42" i="79"/>
  <c r="V42" i="79"/>
  <c r="W42" i="79"/>
  <c r="X42" i="79"/>
  <c r="O42" i="79"/>
  <c r="O47" i="79"/>
  <c r="O48" i="79"/>
  <c r="O41" i="79"/>
  <c r="O38" i="79"/>
  <c r="O39" i="79"/>
  <c r="O57" i="79"/>
  <c r="O58" i="79"/>
  <c r="O60" i="79"/>
  <c r="O61" i="79"/>
  <c r="O80" i="79"/>
  <c r="O291" i="79"/>
  <c r="O288" i="79"/>
  <c r="O289" i="79"/>
  <c r="O297" i="79"/>
  <c r="O304" i="79"/>
  <c r="O311" i="79"/>
  <c r="Q311" i="79"/>
  <c r="R311" i="79"/>
  <c r="S311" i="79"/>
  <c r="T311" i="79"/>
  <c r="U311" i="79"/>
  <c r="V311" i="79"/>
  <c r="W311" i="79"/>
  <c r="X311" i="79"/>
  <c r="P311" i="79"/>
  <c r="Q304" i="79"/>
  <c r="R304" i="79"/>
  <c r="S304" i="79"/>
  <c r="T304" i="79"/>
  <c r="U304" i="79"/>
  <c r="V304" i="79"/>
  <c r="W304" i="79"/>
  <c r="X304" i="79"/>
  <c r="P304" i="79"/>
  <c r="Q297" i="79"/>
  <c r="R297" i="79"/>
  <c r="S297" i="79"/>
  <c r="T297" i="79"/>
  <c r="U297" i="79"/>
  <c r="V297" i="79"/>
  <c r="W297" i="79"/>
  <c r="X297" i="79"/>
  <c r="P297" i="79"/>
  <c r="Q291" i="79"/>
  <c r="R291" i="79"/>
  <c r="S291" i="79"/>
  <c r="T291" i="79"/>
  <c r="U291" i="79"/>
  <c r="V291" i="79"/>
  <c r="W291" i="79"/>
  <c r="X291" i="79"/>
  <c r="P291" i="79"/>
  <c r="Q288" i="79"/>
  <c r="R288" i="79"/>
  <c r="S288" i="79"/>
  <c r="T288" i="79"/>
  <c r="U288" i="79"/>
  <c r="V288" i="79"/>
  <c r="W288" i="79"/>
  <c r="X288" i="79"/>
  <c r="Q289" i="79"/>
  <c r="R289" i="79"/>
  <c r="S289" i="79"/>
  <c r="T289" i="79"/>
  <c r="U289" i="79"/>
  <c r="V289" i="79"/>
  <c r="W289" i="79"/>
  <c r="X289" i="79"/>
  <c r="P288" i="79"/>
  <c r="P289" i="79"/>
  <c r="F311" i="79"/>
  <c r="G311" i="79"/>
  <c r="H311" i="79"/>
  <c r="I311" i="79"/>
  <c r="J311" i="79"/>
  <c r="K311" i="79"/>
  <c r="L311" i="79"/>
  <c r="M311" i="79"/>
  <c r="E311" i="79"/>
  <c r="F304" i="79"/>
  <c r="G304" i="79"/>
  <c r="H304" i="79"/>
  <c r="I304" i="79"/>
  <c r="J304" i="79"/>
  <c r="K304" i="79"/>
  <c r="L304" i="79"/>
  <c r="M304" i="79"/>
  <c r="E304" i="79"/>
  <c r="F297" i="79"/>
  <c r="G297" i="79"/>
  <c r="H297" i="79"/>
  <c r="I297" i="79"/>
  <c r="J297" i="79"/>
  <c r="K297" i="79"/>
  <c r="L297" i="79"/>
  <c r="M297" i="79"/>
  <c r="E297" i="79"/>
  <c r="F291" i="79"/>
  <c r="G291" i="79"/>
  <c r="H291" i="79"/>
  <c r="I291" i="79"/>
  <c r="J291" i="79"/>
  <c r="K291" i="79"/>
  <c r="L291" i="79"/>
  <c r="M291" i="79"/>
  <c r="E291" i="79"/>
  <c r="F288" i="79"/>
  <c r="G288" i="79"/>
  <c r="H288" i="79"/>
  <c r="I288" i="79"/>
  <c r="J288" i="79"/>
  <c r="K288" i="79"/>
  <c r="L288" i="79"/>
  <c r="M288" i="79"/>
  <c r="F289" i="79"/>
  <c r="G289" i="79"/>
  <c r="H289" i="79"/>
  <c r="I289" i="79"/>
  <c r="J289" i="79"/>
  <c r="K289" i="79"/>
  <c r="L289" i="79"/>
  <c r="M289" i="79"/>
  <c r="E289" i="79"/>
  <c r="E288" i="79"/>
  <c r="Q119" i="79"/>
  <c r="R119" i="79"/>
  <c r="S119" i="79"/>
  <c r="T119" i="79"/>
  <c r="U119" i="79"/>
  <c r="V119" i="79"/>
  <c r="W119" i="79"/>
  <c r="X119" i="79"/>
  <c r="P119" i="79"/>
  <c r="Q80" i="79"/>
  <c r="R80" i="79"/>
  <c r="S80" i="79"/>
  <c r="T80" i="79"/>
  <c r="U80" i="79"/>
  <c r="V80" i="79"/>
  <c r="W80" i="79"/>
  <c r="X80" i="79"/>
  <c r="P80" i="79"/>
  <c r="Q41" i="79"/>
  <c r="R41" i="79"/>
  <c r="S41" i="79"/>
  <c r="T41" i="79"/>
  <c r="U41" i="79"/>
  <c r="V41" i="79"/>
  <c r="W41" i="79"/>
  <c r="X41" i="79"/>
  <c r="P41" i="79"/>
  <c r="Q61" i="79"/>
  <c r="R61" i="79"/>
  <c r="S61" i="79"/>
  <c r="T61" i="79"/>
  <c r="U61" i="79"/>
  <c r="V61" i="79"/>
  <c r="W61" i="79"/>
  <c r="X61" i="79"/>
  <c r="P61" i="79"/>
  <c r="Q60" i="79"/>
  <c r="R60" i="79"/>
  <c r="S60" i="79"/>
  <c r="T60" i="79"/>
  <c r="U60" i="79"/>
  <c r="V60" i="79"/>
  <c r="W60" i="79"/>
  <c r="X60" i="79"/>
  <c r="P60" i="79"/>
  <c r="Q57" i="79"/>
  <c r="R57" i="79"/>
  <c r="S57" i="79"/>
  <c r="T57" i="79"/>
  <c r="U57" i="79"/>
  <c r="V57" i="79"/>
  <c r="W57" i="79"/>
  <c r="X57" i="79"/>
  <c r="Q58" i="79"/>
  <c r="R58" i="79"/>
  <c r="S58" i="79"/>
  <c r="T58" i="79"/>
  <c r="U58" i="79"/>
  <c r="V58" i="79"/>
  <c r="W58" i="79"/>
  <c r="X58" i="79"/>
  <c r="P58" i="79"/>
  <c r="P57" i="79"/>
  <c r="Q47" i="79"/>
  <c r="R47" i="79"/>
  <c r="S47" i="79"/>
  <c r="T47" i="79"/>
  <c r="U47" i="79"/>
  <c r="V47" i="79"/>
  <c r="W47" i="79"/>
  <c r="X47" i="79"/>
  <c r="Q48" i="79"/>
  <c r="R48" i="79"/>
  <c r="S48" i="79"/>
  <c r="T48" i="79"/>
  <c r="U48" i="79"/>
  <c r="V48" i="79"/>
  <c r="W48" i="79"/>
  <c r="X48" i="79"/>
  <c r="P48" i="79"/>
  <c r="P47" i="79"/>
  <c r="Q38" i="79"/>
  <c r="R38" i="79"/>
  <c r="S38" i="79"/>
  <c r="T38" i="79"/>
  <c r="U38" i="79"/>
  <c r="V38" i="79"/>
  <c r="W38" i="79"/>
  <c r="X38" i="79"/>
  <c r="Q39" i="79"/>
  <c r="R39" i="79"/>
  <c r="S39" i="79"/>
  <c r="T39" i="79"/>
  <c r="U39" i="79"/>
  <c r="V39" i="79"/>
  <c r="W39" i="79"/>
  <c r="X39" i="79"/>
  <c r="P39" i="79"/>
  <c r="P38" i="79"/>
  <c r="F119" i="79"/>
  <c r="G119" i="79"/>
  <c r="H119" i="79"/>
  <c r="I119" i="79"/>
  <c r="J119" i="79"/>
  <c r="K119" i="79"/>
  <c r="L119" i="79"/>
  <c r="M119" i="79"/>
  <c r="E119" i="79"/>
  <c r="F80" i="79"/>
  <c r="G80" i="79"/>
  <c r="H80" i="79"/>
  <c r="I80" i="79"/>
  <c r="J80" i="79"/>
  <c r="K80" i="79"/>
  <c r="L80" i="79"/>
  <c r="M80" i="79"/>
  <c r="E80" i="79"/>
  <c r="F60" i="79"/>
  <c r="G60" i="79"/>
  <c r="H60" i="79"/>
  <c r="I60" i="79"/>
  <c r="J60" i="79"/>
  <c r="K60" i="79"/>
  <c r="L60" i="79"/>
  <c r="M60" i="79"/>
  <c r="F61" i="79"/>
  <c r="G61" i="79"/>
  <c r="H61" i="79"/>
  <c r="I61" i="79"/>
  <c r="J61" i="79"/>
  <c r="K61" i="79"/>
  <c r="L61" i="79"/>
  <c r="M61" i="79"/>
  <c r="E61" i="79"/>
  <c r="E60" i="79"/>
  <c r="F57" i="79"/>
  <c r="G57" i="79"/>
  <c r="H57" i="79"/>
  <c r="I57" i="79"/>
  <c r="J57" i="79"/>
  <c r="K57" i="79"/>
  <c r="L57" i="79"/>
  <c r="M57" i="79"/>
  <c r="F58" i="79"/>
  <c r="G58" i="79"/>
  <c r="H58" i="79"/>
  <c r="I58" i="79"/>
  <c r="J58" i="79"/>
  <c r="K58" i="79"/>
  <c r="L58" i="79"/>
  <c r="M58" i="79"/>
  <c r="E58" i="79"/>
  <c r="E57" i="79"/>
  <c r="F48" i="79"/>
  <c r="G48" i="79"/>
  <c r="H48" i="79"/>
  <c r="I48" i="79"/>
  <c r="J48" i="79"/>
  <c r="K48" i="79"/>
  <c r="L48" i="79"/>
  <c r="M48" i="79"/>
  <c r="E48" i="79"/>
  <c r="F47" i="79"/>
  <c r="G47" i="79"/>
  <c r="H47" i="79"/>
  <c r="I47" i="79"/>
  <c r="J47" i="79"/>
  <c r="K47" i="79"/>
  <c r="L47" i="79"/>
  <c r="M47" i="79"/>
  <c r="E47" i="79"/>
  <c r="F44" i="79"/>
  <c r="G44" i="79"/>
  <c r="H44" i="79"/>
  <c r="I44" i="79"/>
  <c r="J44" i="79"/>
  <c r="K44" i="79"/>
  <c r="L44" i="79"/>
  <c r="M44" i="79"/>
  <c r="E44" i="79"/>
  <c r="F42" i="79"/>
  <c r="G42" i="79"/>
  <c r="H42" i="79"/>
  <c r="I42" i="79"/>
  <c r="J42" i="79"/>
  <c r="K42" i="79"/>
  <c r="L42" i="79"/>
  <c r="M42" i="79"/>
  <c r="E42" i="79"/>
  <c r="F41" i="79"/>
  <c r="G41" i="79"/>
  <c r="H41" i="79"/>
  <c r="I41" i="79"/>
  <c r="J41" i="79"/>
  <c r="K41" i="79"/>
  <c r="L41" i="79"/>
  <c r="M41" i="79"/>
  <c r="E41" i="79"/>
  <c r="F39" i="79"/>
  <c r="G39" i="79"/>
  <c r="H39" i="79"/>
  <c r="I39" i="79"/>
  <c r="J39" i="79"/>
  <c r="K39" i="79"/>
  <c r="L39" i="79"/>
  <c r="M39" i="79"/>
  <c r="E39" i="79"/>
  <c r="F38" i="79"/>
  <c r="G38" i="79"/>
  <c r="H38" i="79"/>
  <c r="I38" i="79"/>
  <c r="J38" i="79"/>
  <c r="K38" i="79"/>
  <c r="L38" i="79"/>
  <c r="M38" i="79"/>
  <c r="E38" i="79"/>
  <c r="E841" i="79" l="1"/>
  <c r="F841" i="79"/>
  <c r="G841" i="79"/>
  <c r="H841" i="79"/>
  <c r="I841" i="79"/>
  <c r="J841" i="79"/>
  <c r="K841" i="79"/>
  <c r="L841" i="79"/>
  <c r="M841" i="79"/>
  <c r="D841" i="79"/>
  <c r="X46" i="85" l="1"/>
  <c r="H168" i="47" l="1"/>
  <c r="H167" i="47"/>
  <c r="H166" i="47"/>
  <c r="H165" i="47"/>
  <c r="H18" i="43" l="1"/>
  <c r="V46" i="85"/>
  <c r="P38" i="85"/>
  <c r="K28" i="85"/>
  <c r="K29" i="85"/>
  <c r="K30" i="85"/>
  <c r="K31" i="85"/>
  <c r="K32" i="85"/>
  <c r="K33" i="85"/>
  <c r="K34" i="85"/>
  <c r="K35" i="85"/>
  <c r="K36" i="85"/>
  <c r="K37" i="85"/>
  <c r="K27" i="85"/>
  <c r="W44" i="85"/>
  <c r="V25" i="85"/>
  <c r="W34" i="85" s="1"/>
  <c r="N23" i="45"/>
  <c r="U44" i="85"/>
  <c r="O38" i="85" s="1"/>
  <c r="S44" i="85"/>
  <c r="S34" i="85"/>
  <c r="J28" i="85"/>
  <c r="J29" i="85"/>
  <c r="J34" i="85"/>
  <c r="J36" i="85"/>
  <c r="T43" i="85"/>
  <c r="V43" i="85" s="1"/>
  <c r="T42" i="85"/>
  <c r="V42" i="85" s="1"/>
  <c r="T41" i="85"/>
  <c r="V41" i="85" s="1"/>
  <c r="T40" i="85"/>
  <c r="V40" i="85" s="1"/>
  <c r="U34" i="85"/>
  <c r="J31" i="85" s="1"/>
  <c r="T31" i="85"/>
  <c r="V31" i="85" s="1"/>
  <c r="T32" i="85"/>
  <c r="V32" i="85" s="1"/>
  <c r="T33" i="85"/>
  <c r="V33" i="85" s="1"/>
  <c r="T30" i="85"/>
  <c r="J35" i="85" l="1"/>
  <c r="J30" i="85"/>
  <c r="T34" i="85"/>
  <c r="I31" i="85" s="1"/>
  <c r="V44" i="85"/>
  <c r="I36" i="85"/>
  <c r="V30" i="85"/>
  <c r="V34" i="85" s="1"/>
  <c r="I27" i="85"/>
  <c r="I33" i="85"/>
  <c r="J33" i="85"/>
  <c r="I28" i="85"/>
  <c r="J27" i="85"/>
  <c r="J32" i="85"/>
  <c r="J37" i="85"/>
  <c r="I35" i="85"/>
  <c r="I32" i="85"/>
  <c r="T44" i="85"/>
  <c r="N38" i="85" s="1"/>
  <c r="I29" i="85"/>
  <c r="X44" i="85" l="1"/>
  <c r="I34" i="85"/>
  <c r="I37" i="85"/>
  <c r="I30" i="85"/>
  <c r="C33" i="85"/>
  <c r="X34" i="85"/>
  <c r="D33" i="85"/>
  <c r="F33" i="85" s="1"/>
  <c r="C31" i="85"/>
  <c r="C34" i="85"/>
  <c r="C36" i="85"/>
  <c r="C29" i="85"/>
  <c r="C37" i="85"/>
  <c r="C32" i="85"/>
  <c r="C35" i="85"/>
  <c r="C27" i="85"/>
  <c r="C30" i="85"/>
  <c r="C28" i="85"/>
  <c r="D35" i="85" l="1"/>
  <c r="F35" i="85" s="1"/>
  <c r="D34" i="85"/>
  <c r="F34" i="85" s="1"/>
  <c r="D31" i="85"/>
  <c r="F31" i="85" s="1"/>
  <c r="D37" i="85"/>
  <c r="F37" i="85" s="1"/>
  <c r="D32" i="85"/>
  <c r="F32" i="85" s="1"/>
  <c r="D30" i="85"/>
  <c r="F30" i="85" s="1"/>
  <c r="D36" i="85"/>
  <c r="F36" i="85" s="1"/>
  <c r="P44" i="85" l="1"/>
  <c r="K44" i="85"/>
  <c r="D29" i="85" l="1"/>
  <c r="F29" i="85" s="1"/>
  <c r="C38" i="85"/>
  <c r="D38" i="85" s="1"/>
  <c r="F38" i="85" s="1"/>
  <c r="D28" i="85"/>
  <c r="F28" i="85" s="1"/>
  <c r="H140" i="86"/>
  <c r="H129" i="86"/>
  <c r="P857" i="79"/>
  <c r="Q857" i="79"/>
  <c r="R857" i="79"/>
  <c r="S857" i="79"/>
  <c r="T857" i="79"/>
  <c r="U857" i="79"/>
  <c r="V857" i="79"/>
  <c r="W857" i="79"/>
  <c r="X857" i="79"/>
  <c r="O857" i="79"/>
  <c r="F39" i="85" l="1"/>
  <c r="H113" i="86"/>
  <c r="D562" i="79"/>
  <c r="AM482" i="79"/>
  <c r="P308" i="79"/>
  <c r="Q308" i="79"/>
  <c r="R308" i="79"/>
  <c r="S308" i="79"/>
  <c r="T308" i="79"/>
  <c r="U308" i="79"/>
  <c r="V308" i="79"/>
  <c r="W308" i="79"/>
  <c r="X308" i="79"/>
  <c r="O308" i="79"/>
  <c r="P306" i="79"/>
  <c r="Q306" i="79"/>
  <c r="X306" i="79"/>
  <c r="O306" i="79"/>
  <c r="R306" i="79"/>
  <c r="S306" i="79"/>
  <c r="U306" i="79"/>
  <c r="V306" i="79"/>
  <c r="W306" i="79"/>
  <c r="Z305" i="79"/>
  <c r="AA305" i="79"/>
  <c r="AB305" i="79"/>
  <c r="Y305" i="79"/>
  <c r="T306" i="79"/>
  <c r="N305" i="79"/>
  <c r="AL305" i="79"/>
  <c r="AK305" i="79"/>
  <c r="AJ305" i="79"/>
  <c r="AI305" i="79"/>
  <c r="AH305" i="79"/>
  <c r="AG305" i="79"/>
  <c r="AF305" i="79"/>
  <c r="AE305" i="79"/>
  <c r="AD305" i="79"/>
  <c r="AC305" i="79"/>
  <c r="F40" i="85" l="1"/>
  <c r="P860" i="79" s="1"/>
  <c r="O860" i="79"/>
  <c r="K116" i="86"/>
  <c r="H122" i="86"/>
  <c r="K118" i="86" s="1"/>
  <c r="H99" i="86"/>
  <c r="T671" i="79"/>
  <c r="T693" i="79" s="1"/>
  <c r="T876" i="79" s="1"/>
  <c r="U671" i="79"/>
  <c r="U693" i="79" s="1"/>
  <c r="U876" i="79" s="1"/>
  <c r="V671" i="79"/>
  <c r="V693" i="79" s="1"/>
  <c r="V876" i="79" s="1"/>
  <c r="W671" i="79"/>
  <c r="W693" i="79" s="1"/>
  <c r="W876" i="79" s="1"/>
  <c r="O671" i="79"/>
  <c r="O693" i="79" s="1"/>
  <c r="O876" i="79" s="1"/>
  <c r="P661" i="79"/>
  <c r="Q661" i="79"/>
  <c r="R661" i="79"/>
  <c r="S661" i="79"/>
  <c r="T661" i="79"/>
  <c r="U661" i="79"/>
  <c r="V661" i="79"/>
  <c r="W661" i="79"/>
  <c r="X661" i="79"/>
  <c r="O661" i="79"/>
  <c r="Q664" i="79"/>
  <c r="T664" i="79"/>
  <c r="X664" i="79"/>
  <c r="O664" i="79"/>
  <c r="P658" i="79"/>
  <c r="P841" i="79" s="1"/>
  <c r="Q658" i="79"/>
  <c r="Q841" i="79" s="1"/>
  <c r="S658" i="79"/>
  <c r="S841" i="79" s="1"/>
  <c r="W658" i="79"/>
  <c r="W841" i="79" s="1"/>
  <c r="X658" i="79"/>
  <c r="X841" i="79" s="1"/>
  <c r="O658" i="79"/>
  <c r="O841" i="79" s="1"/>
  <c r="F693" i="79"/>
  <c r="G693" i="79"/>
  <c r="H693" i="79"/>
  <c r="I693" i="79"/>
  <c r="J693" i="79"/>
  <c r="K693" i="79"/>
  <c r="L693" i="79"/>
  <c r="M693" i="79"/>
  <c r="E693" i="79"/>
  <c r="R671" i="79"/>
  <c r="R693" i="79" s="1"/>
  <c r="R876" i="79" s="1"/>
  <c r="S671" i="79"/>
  <c r="S693" i="79" s="1"/>
  <c r="S876" i="79" s="1"/>
  <c r="X671" i="79"/>
  <c r="X693" i="79" s="1"/>
  <c r="X876" i="79" s="1"/>
  <c r="Q671" i="79"/>
  <c r="Q693" i="79" s="1"/>
  <c r="Q876" i="79" s="1"/>
  <c r="P671" i="79"/>
  <c r="P693" i="79" s="1"/>
  <c r="P876" i="79" s="1"/>
  <c r="U664" i="79"/>
  <c r="V664" i="79"/>
  <c r="W664" i="79"/>
  <c r="S664" i="79"/>
  <c r="R664" i="79"/>
  <c r="P664" i="79"/>
  <c r="R658" i="79"/>
  <c r="R841" i="79" s="1"/>
  <c r="T658" i="79"/>
  <c r="T841" i="79" s="1"/>
  <c r="U658" i="79"/>
  <c r="U841" i="79" s="1"/>
  <c r="V658" i="79"/>
  <c r="V841" i="79" s="1"/>
  <c r="K97" i="86" l="1"/>
  <c r="K126" i="86"/>
  <c r="K136" i="86"/>
  <c r="K135" i="86"/>
  <c r="K134" i="86"/>
  <c r="K137" i="86" s="1"/>
  <c r="K128" i="86"/>
  <c r="K127" i="86"/>
  <c r="K117" i="86"/>
  <c r="K119" i="86" s="1"/>
  <c r="K96" i="86"/>
  <c r="K105" i="86"/>
  <c r="K104" i="86"/>
  <c r="K106" i="86"/>
  <c r="K98" i="86"/>
  <c r="H114" i="47"/>
  <c r="H115" i="47"/>
  <c r="H116" i="47"/>
  <c r="K129" i="86" l="1"/>
  <c r="K99" i="86"/>
  <c r="K107" i="86"/>
  <c r="H92" i="86"/>
  <c r="K84" i="86" l="1"/>
  <c r="K83" i="86"/>
  <c r="K85" i="86"/>
  <c r="Y289" i="79"/>
  <c r="Y58" i="79"/>
  <c r="Y61" i="79"/>
  <c r="L29" i="45" l="1"/>
  <c r="K23" i="45"/>
  <c r="H79" i="86" l="1"/>
  <c r="M70" i="86" l="1"/>
  <c r="M68" i="86"/>
  <c r="M69" i="86"/>
  <c r="F62" i="86"/>
  <c r="K52" i="86" s="1"/>
  <c r="E478" i="46"/>
  <c r="E477" i="46"/>
  <c r="E451" i="46"/>
  <c r="E439" i="46"/>
  <c r="E436" i="46"/>
  <c r="E426" i="46"/>
  <c r="E420" i="46"/>
  <c r="E418" i="46"/>
  <c r="E417" i="46"/>
  <c r="E415" i="46"/>
  <c r="E414" i="46"/>
  <c r="E411" i="46"/>
  <c r="E408" i="46"/>
  <c r="W73" i="47"/>
  <c r="K86" i="86" l="1"/>
  <c r="M71" i="86"/>
  <c r="K51" i="86"/>
  <c r="K50" i="86"/>
  <c r="H161" i="47"/>
  <c r="H160" i="47"/>
  <c r="H159" i="47"/>
  <c r="H158" i="47"/>
  <c r="H157" i="47"/>
  <c r="H156" i="47"/>
  <c r="H155" i="47"/>
  <c r="H154" i="47"/>
  <c r="H153" i="47"/>
  <c r="H152" i="47"/>
  <c r="H151" i="47"/>
  <c r="H150" i="47"/>
  <c r="H146" i="47"/>
  <c r="H145" i="47"/>
  <c r="H144" i="47"/>
  <c r="H143" i="47"/>
  <c r="H142" i="47"/>
  <c r="H141" i="47"/>
  <c r="H140" i="47"/>
  <c r="H139" i="47"/>
  <c r="H138" i="47"/>
  <c r="H137" i="47"/>
  <c r="H136" i="47"/>
  <c r="H135" i="47"/>
  <c r="H131" i="47"/>
  <c r="H130" i="47"/>
  <c r="H129" i="47"/>
  <c r="H128" i="47"/>
  <c r="H127" i="47"/>
  <c r="H126" i="47"/>
  <c r="H125" i="47"/>
  <c r="H124" i="47"/>
  <c r="H123" i="47"/>
  <c r="H122" i="47"/>
  <c r="H121" i="47"/>
  <c r="H120" i="47"/>
  <c r="H113" i="47"/>
  <c r="H112" i="47"/>
  <c r="H111" i="47"/>
  <c r="H110" i="47"/>
  <c r="H109" i="47"/>
  <c r="H108" i="47"/>
  <c r="H107" i="47"/>
  <c r="H106" i="47"/>
  <c r="H105" i="47"/>
  <c r="H101" i="47"/>
  <c r="H100" i="47"/>
  <c r="H99" i="47"/>
  <c r="H98" i="47"/>
  <c r="H97" i="47"/>
  <c r="H96" i="47"/>
  <c r="H95" i="47"/>
  <c r="H94" i="47"/>
  <c r="H93" i="47"/>
  <c r="H92" i="47"/>
  <c r="H91" i="47"/>
  <c r="H90" i="47"/>
  <c r="H86" i="47"/>
  <c r="H85" i="47"/>
  <c r="H84" i="47"/>
  <c r="H83" i="47"/>
  <c r="H82" i="47"/>
  <c r="H81" i="47"/>
  <c r="H80" i="47"/>
  <c r="H79" i="47"/>
  <c r="H78" i="47"/>
  <c r="H77" i="47"/>
  <c r="H76" i="47"/>
  <c r="H75" i="47"/>
  <c r="T71" i="47"/>
  <c r="S71" i="47"/>
  <c r="R71" i="47"/>
  <c r="L71" i="47"/>
  <c r="K71" i="47"/>
  <c r="J71" i="47"/>
  <c r="H71" i="47"/>
  <c r="Q71" i="47" s="1"/>
  <c r="V70" i="47"/>
  <c r="U70" i="47"/>
  <c r="S70" i="47"/>
  <c r="R70" i="47"/>
  <c r="Q70" i="47"/>
  <c r="O70" i="47"/>
  <c r="N70" i="47"/>
  <c r="M70" i="47"/>
  <c r="K70" i="47"/>
  <c r="J70" i="47"/>
  <c r="I70" i="47"/>
  <c r="H70" i="47"/>
  <c r="P70" i="47" s="1"/>
  <c r="R69" i="47"/>
  <c r="Q69" i="47"/>
  <c r="J69" i="47"/>
  <c r="I69" i="47"/>
  <c r="H69" i="47"/>
  <c r="P69" i="47" s="1"/>
  <c r="H68" i="47"/>
  <c r="P67" i="47"/>
  <c r="H67" i="47"/>
  <c r="V66" i="47"/>
  <c r="U66" i="47"/>
  <c r="S66" i="47"/>
  <c r="R66" i="47"/>
  <c r="Q66" i="47"/>
  <c r="O66" i="47"/>
  <c r="N66" i="47"/>
  <c r="M66" i="47"/>
  <c r="K66" i="47"/>
  <c r="J66" i="47"/>
  <c r="I66" i="47"/>
  <c r="H66" i="47"/>
  <c r="T66" i="47" s="1"/>
  <c r="V65" i="47"/>
  <c r="U65" i="47"/>
  <c r="T65" i="47"/>
  <c r="N65" i="47"/>
  <c r="M65" i="47"/>
  <c r="L65" i="47"/>
  <c r="H65" i="47"/>
  <c r="S65" i="47" s="1"/>
  <c r="U64" i="47"/>
  <c r="T64" i="47"/>
  <c r="S64" i="47"/>
  <c r="O64" i="47"/>
  <c r="M64" i="47"/>
  <c r="L64" i="47"/>
  <c r="K64" i="47"/>
  <c r="H64" i="47"/>
  <c r="R64" i="47" s="1"/>
  <c r="V63" i="47"/>
  <c r="T63" i="47"/>
  <c r="S63" i="47"/>
  <c r="R63" i="47"/>
  <c r="O63" i="47"/>
  <c r="N63" i="47"/>
  <c r="L63" i="47"/>
  <c r="K63" i="47"/>
  <c r="J63" i="47"/>
  <c r="H63" i="47"/>
  <c r="Q63" i="47" s="1"/>
  <c r="V62" i="47"/>
  <c r="U62" i="47"/>
  <c r="S62" i="47"/>
  <c r="R62" i="47"/>
  <c r="Q62" i="47"/>
  <c r="O62" i="47"/>
  <c r="N62" i="47"/>
  <c r="M62" i="47"/>
  <c r="K62" i="47"/>
  <c r="J62" i="47"/>
  <c r="I62" i="47"/>
  <c r="H62" i="47"/>
  <c r="P62" i="47" s="1"/>
  <c r="R61" i="47"/>
  <c r="Q61" i="47"/>
  <c r="J61" i="47"/>
  <c r="I61" i="47"/>
  <c r="H61" i="47"/>
  <c r="P61" i="47" s="1"/>
  <c r="P60" i="47"/>
  <c r="I60" i="47"/>
  <c r="H60" i="47"/>
  <c r="H56" i="47"/>
  <c r="V55" i="47"/>
  <c r="U55" i="47"/>
  <c r="S55" i="47"/>
  <c r="R55" i="47"/>
  <c r="Q55" i="47"/>
  <c r="O55" i="47"/>
  <c r="N55" i="47"/>
  <c r="M55" i="47"/>
  <c r="K55" i="47"/>
  <c r="J55" i="47"/>
  <c r="I55" i="47"/>
  <c r="H55" i="47"/>
  <c r="T55" i="47" s="1"/>
  <c r="V54" i="47"/>
  <c r="U54" i="47"/>
  <c r="T54" i="47"/>
  <c r="N54" i="47"/>
  <c r="M54" i="47"/>
  <c r="L54" i="47"/>
  <c r="H54" i="47"/>
  <c r="S54" i="47" s="1"/>
  <c r="U53" i="47"/>
  <c r="T53" i="47"/>
  <c r="S53" i="47"/>
  <c r="O53" i="47"/>
  <c r="M53" i="47"/>
  <c r="L53" i="47"/>
  <c r="K53" i="47"/>
  <c r="H53" i="47"/>
  <c r="R53" i="47" s="1"/>
  <c r="V52" i="47"/>
  <c r="T52" i="47"/>
  <c r="S52" i="47"/>
  <c r="R52" i="47"/>
  <c r="O52" i="47"/>
  <c r="N52" i="47"/>
  <c r="L52" i="47"/>
  <c r="K52" i="47"/>
  <c r="J52" i="47"/>
  <c r="H52" i="47"/>
  <c r="Q52" i="47" s="1"/>
  <c r="V51" i="47"/>
  <c r="U51" i="47"/>
  <c r="S51" i="47"/>
  <c r="R51" i="47"/>
  <c r="Q51" i="47"/>
  <c r="O51" i="47"/>
  <c r="N51" i="47"/>
  <c r="M51" i="47"/>
  <c r="K51" i="47"/>
  <c r="J51" i="47"/>
  <c r="I51" i="47"/>
  <c r="H51" i="47"/>
  <c r="P51" i="47" s="1"/>
  <c r="H50" i="47"/>
  <c r="H49" i="47"/>
  <c r="V48" i="47"/>
  <c r="H48" i="47"/>
  <c r="V47" i="47"/>
  <c r="U47" i="47"/>
  <c r="S47" i="47"/>
  <c r="R47" i="47"/>
  <c r="Q47" i="47"/>
  <c r="O47" i="47"/>
  <c r="N47" i="47"/>
  <c r="M47" i="47"/>
  <c r="K47" i="47"/>
  <c r="J47" i="47"/>
  <c r="I47" i="47"/>
  <c r="H47" i="47"/>
  <c r="T47" i="47" s="1"/>
  <c r="T46" i="47"/>
  <c r="Q46" i="47"/>
  <c r="P46" i="47"/>
  <c r="N46" i="47"/>
  <c r="H46" i="47"/>
  <c r="S45" i="47"/>
  <c r="P45" i="47"/>
  <c r="H45" i="47"/>
  <c r="T45" i="47" s="1"/>
  <c r="V41" i="47"/>
  <c r="T41" i="47"/>
  <c r="S41" i="47"/>
  <c r="R41" i="47"/>
  <c r="O41" i="47"/>
  <c r="N41" i="47"/>
  <c r="L41" i="47"/>
  <c r="K41" i="47"/>
  <c r="J41" i="47"/>
  <c r="H41" i="47"/>
  <c r="Q41" i="47" s="1"/>
  <c r="V40" i="47"/>
  <c r="U40" i="47"/>
  <c r="S40" i="47"/>
  <c r="R40" i="47"/>
  <c r="Q40" i="47"/>
  <c r="O40" i="47"/>
  <c r="N40" i="47"/>
  <c r="M40" i="47"/>
  <c r="L40" i="47"/>
  <c r="K40" i="47"/>
  <c r="J40" i="47"/>
  <c r="I40" i="47"/>
  <c r="H40" i="47"/>
  <c r="P40" i="47" s="1"/>
  <c r="H39" i="47"/>
  <c r="U38" i="47"/>
  <c r="Q38" i="47"/>
  <c r="P38" i="47"/>
  <c r="O38" i="47"/>
  <c r="M38" i="47"/>
  <c r="L38" i="47"/>
  <c r="K38" i="47"/>
  <c r="H38" i="47"/>
  <c r="R37" i="47"/>
  <c r="P37" i="47"/>
  <c r="O37" i="47"/>
  <c r="H37" i="47"/>
  <c r="V36" i="47"/>
  <c r="U36" i="47"/>
  <c r="S36" i="47"/>
  <c r="R36" i="47"/>
  <c r="Q36" i="47"/>
  <c r="O36" i="47"/>
  <c r="N36" i="47"/>
  <c r="M36" i="47"/>
  <c r="K36" i="47"/>
  <c r="J36" i="47"/>
  <c r="I36" i="47"/>
  <c r="H36" i="47"/>
  <c r="T36" i="47" s="1"/>
  <c r="Q35" i="47"/>
  <c r="P35" i="47"/>
  <c r="N35" i="47"/>
  <c r="H35" i="47"/>
  <c r="H34" i="47"/>
  <c r="P33" i="47"/>
  <c r="O33" i="47"/>
  <c r="N33" i="47"/>
  <c r="L33" i="47"/>
  <c r="H33" i="47"/>
  <c r="R33" i="47" s="1"/>
  <c r="V32" i="47"/>
  <c r="U32" i="47"/>
  <c r="T32" i="47"/>
  <c r="S32" i="47"/>
  <c r="R32" i="47"/>
  <c r="Q32" i="47"/>
  <c r="O32" i="47"/>
  <c r="N32" i="47"/>
  <c r="M32" i="47"/>
  <c r="L32" i="47"/>
  <c r="K32" i="47"/>
  <c r="J32" i="47"/>
  <c r="I32" i="47"/>
  <c r="H32" i="47"/>
  <c r="P32" i="47" s="1"/>
  <c r="Q31" i="47"/>
  <c r="P31" i="47"/>
  <c r="N31" i="47"/>
  <c r="H31" i="47"/>
  <c r="H30" i="47"/>
  <c r="V26" i="47"/>
  <c r="U26" i="47"/>
  <c r="T26" i="47"/>
  <c r="S26" i="47"/>
  <c r="R26" i="47"/>
  <c r="Q26" i="47"/>
  <c r="O26" i="47"/>
  <c r="N26" i="47"/>
  <c r="M26" i="47"/>
  <c r="L26" i="47"/>
  <c r="K26" i="47"/>
  <c r="J26" i="47"/>
  <c r="I26" i="47"/>
  <c r="H26" i="47"/>
  <c r="P26" i="47" s="1"/>
  <c r="V25" i="47"/>
  <c r="U25" i="47"/>
  <c r="Q25" i="47"/>
  <c r="P25" i="47"/>
  <c r="N25" i="47"/>
  <c r="M25" i="47"/>
  <c r="L25" i="47"/>
  <c r="J25" i="47"/>
  <c r="H25" i="47"/>
  <c r="Q24" i="47"/>
  <c r="P24" i="47"/>
  <c r="O24" i="47"/>
  <c r="H24" i="47"/>
  <c r="H23" i="47"/>
  <c r="V22" i="47"/>
  <c r="U22" i="47"/>
  <c r="S22" i="47"/>
  <c r="R22" i="47"/>
  <c r="Q22" i="47"/>
  <c r="O22" i="47"/>
  <c r="N22" i="47"/>
  <c r="M22" i="47"/>
  <c r="K22" i="47"/>
  <c r="J22" i="47"/>
  <c r="I22" i="47"/>
  <c r="H22" i="47"/>
  <c r="T22" i="47" s="1"/>
  <c r="H21" i="47"/>
  <c r="P20" i="47"/>
  <c r="O20" i="47"/>
  <c r="N20" i="47"/>
  <c r="H20" i="47"/>
  <c r="V19" i="47"/>
  <c r="U19" i="47"/>
  <c r="T19" i="47"/>
  <c r="P19" i="47"/>
  <c r="O19" i="47"/>
  <c r="N19" i="47"/>
  <c r="M19" i="47"/>
  <c r="L19" i="47"/>
  <c r="K19" i="47"/>
  <c r="H19" i="47"/>
  <c r="V18" i="47"/>
  <c r="U18" i="47"/>
  <c r="T18" i="47"/>
  <c r="S18" i="47"/>
  <c r="R18" i="47"/>
  <c r="Q18" i="47"/>
  <c r="O18" i="47"/>
  <c r="N18" i="47"/>
  <c r="M18" i="47"/>
  <c r="L18" i="47"/>
  <c r="K18" i="47"/>
  <c r="J18" i="47"/>
  <c r="I18" i="47"/>
  <c r="H18" i="47"/>
  <c r="P18" i="47" s="1"/>
  <c r="P17" i="47"/>
  <c r="N17" i="47"/>
  <c r="H17" i="47"/>
  <c r="O17" i="47" s="1"/>
  <c r="U16" i="47"/>
  <c r="T16" i="47"/>
  <c r="P16" i="47"/>
  <c r="O16" i="47"/>
  <c r="M16" i="47"/>
  <c r="L16" i="47"/>
  <c r="K16" i="47"/>
  <c r="H16" i="47"/>
  <c r="R15" i="47"/>
  <c r="H15" i="47"/>
  <c r="W14" i="47"/>
  <c r="O1111" i="79"/>
  <c r="D1111" i="79"/>
  <c r="AL1109" i="79"/>
  <c r="AK1109" i="79"/>
  <c r="AJ1109" i="79"/>
  <c r="AI1109" i="79"/>
  <c r="AH1109" i="79"/>
  <c r="AG1109" i="79"/>
  <c r="AF1109" i="79"/>
  <c r="AE1109" i="79"/>
  <c r="AD1109" i="79"/>
  <c r="AC1109" i="79"/>
  <c r="AB1109" i="79"/>
  <c r="AA1109" i="79"/>
  <c r="Z1109" i="79"/>
  <c r="Y1109" i="79"/>
  <c r="N1109" i="79"/>
  <c r="AM1108" i="79"/>
  <c r="AL1106" i="79"/>
  <c r="AK1106" i="79"/>
  <c r="AJ1106" i="79"/>
  <c r="AI1106" i="79"/>
  <c r="AH1106" i="79"/>
  <c r="AG1106" i="79"/>
  <c r="AF1106" i="79"/>
  <c r="AE1106" i="79"/>
  <c r="AD1106" i="79"/>
  <c r="AC1106" i="79"/>
  <c r="AB1106" i="79"/>
  <c r="AA1106" i="79"/>
  <c r="Z1106" i="79"/>
  <c r="Y1106" i="79"/>
  <c r="N1106" i="79"/>
  <c r="AM1105" i="79"/>
  <c r="AL1103" i="79"/>
  <c r="AK1103" i="79"/>
  <c r="AJ1103" i="79"/>
  <c r="AI1103" i="79"/>
  <c r="AH1103" i="79"/>
  <c r="AG1103" i="79"/>
  <c r="AF1103" i="79"/>
  <c r="AE1103" i="79"/>
  <c r="AD1103" i="79"/>
  <c r="AC1103" i="79"/>
  <c r="AB1103" i="79"/>
  <c r="AA1103" i="79"/>
  <c r="Z1103" i="79"/>
  <c r="Y1103" i="79"/>
  <c r="N1103" i="79"/>
  <c r="AM1102" i="79"/>
  <c r="AL1100" i="79"/>
  <c r="AK1100" i="79"/>
  <c r="AJ1100" i="79"/>
  <c r="AI1100" i="79"/>
  <c r="AH1100" i="79"/>
  <c r="AG1100" i="79"/>
  <c r="AF1100" i="79"/>
  <c r="AE1100" i="79"/>
  <c r="AD1100" i="79"/>
  <c r="AC1100" i="79"/>
  <c r="AB1100" i="79"/>
  <c r="AA1100" i="79"/>
  <c r="Z1100" i="79"/>
  <c r="Y1100" i="79"/>
  <c r="N1100" i="79"/>
  <c r="AM1099" i="79"/>
  <c r="AL1097" i="79"/>
  <c r="AK1097" i="79"/>
  <c r="AJ1097" i="79"/>
  <c r="AI1097" i="79"/>
  <c r="AH1097" i="79"/>
  <c r="AG1097" i="79"/>
  <c r="AF1097" i="79"/>
  <c r="AE1097" i="79"/>
  <c r="AD1097" i="79"/>
  <c r="AC1097" i="79"/>
  <c r="AB1097" i="79"/>
  <c r="AA1097" i="79"/>
  <c r="Z1097" i="79"/>
  <c r="Y1097" i="79"/>
  <c r="N1097" i="79"/>
  <c r="AM1096" i="79"/>
  <c r="AL1094" i="79"/>
  <c r="AK1094" i="79"/>
  <c r="AJ1094" i="79"/>
  <c r="AI1094" i="79"/>
  <c r="AH1094" i="79"/>
  <c r="AG1094" i="79"/>
  <c r="AF1094" i="79"/>
  <c r="AE1094" i="79"/>
  <c r="AD1094" i="79"/>
  <c r="AC1094" i="79"/>
  <c r="AB1094" i="79"/>
  <c r="AA1094" i="79"/>
  <c r="Z1094" i="79"/>
  <c r="Y1094" i="79"/>
  <c r="N1094" i="79"/>
  <c r="AM1093" i="79"/>
  <c r="AL1091" i="79"/>
  <c r="AK1091" i="79"/>
  <c r="AJ1091" i="79"/>
  <c r="AI1091" i="79"/>
  <c r="AH1091" i="79"/>
  <c r="AG1091" i="79"/>
  <c r="AF1091" i="79"/>
  <c r="AE1091" i="79"/>
  <c r="AD1091" i="79"/>
  <c r="AC1091" i="79"/>
  <c r="AB1091" i="79"/>
  <c r="AA1091" i="79"/>
  <c r="Z1091" i="79"/>
  <c r="Y1091" i="79"/>
  <c r="N1091" i="79"/>
  <c r="AM1090" i="79"/>
  <c r="AL1088" i="79"/>
  <c r="AK1088" i="79"/>
  <c r="AJ1088" i="79"/>
  <c r="AI1088" i="79"/>
  <c r="AH1088" i="79"/>
  <c r="AG1088" i="79"/>
  <c r="AF1088" i="79"/>
  <c r="AE1088" i="79"/>
  <c r="AD1088" i="79"/>
  <c r="AC1088" i="79"/>
  <c r="AB1088" i="79"/>
  <c r="AA1088" i="79"/>
  <c r="Z1088" i="79"/>
  <c r="Y1088" i="79"/>
  <c r="AM1087" i="79"/>
  <c r="AL1085" i="79"/>
  <c r="AK1085" i="79"/>
  <c r="AJ1085" i="79"/>
  <c r="AI1085" i="79"/>
  <c r="AH1085" i="79"/>
  <c r="AG1085" i="79"/>
  <c r="AF1085" i="79"/>
  <c r="AE1085" i="79"/>
  <c r="AD1085" i="79"/>
  <c r="AC1085" i="79"/>
  <c r="AB1085" i="79"/>
  <c r="AA1085" i="79"/>
  <c r="Z1085" i="79"/>
  <c r="Y1085" i="79"/>
  <c r="N1085" i="79"/>
  <c r="AM1084" i="79"/>
  <c r="AL1082" i="79"/>
  <c r="AK1082" i="79"/>
  <c r="AJ1082" i="79"/>
  <c r="AI1082" i="79"/>
  <c r="AH1082" i="79"/>
  <c r="AG1082" i="79"/>
  <c r="AF1082" i="79"/>
  <c r="AE1082" i="79"/>
  <c r="AD1082" i="79"/>
  <c r="AC1082" i="79"/>
  <c r="AB1082" i="79"/>
  <c r="AA1082" i="79"/>
  <c r="Z1082" i="79"/>
  <c r="Y1082" i="79"/>
  <c r="N1082" i="79"/>
  <c r="AM1081" i="79"/>
  <c r="AL1079" i="79"/>
  <c r="AK1079" i="79"/>
  <c r="AJ1079" i="79"/>
  <c r="AI1079" i="79"/>
  <c r="AH1079" i="79"/>
  <c r="AG1079" i="79"/>
  <c r="AF1079" i="79"/>
  <c r="AE1079" i="79"/>
  <c r="AD1079" i="79"/>
  <c r="AC1079" i="79"/>
  <c r="AB1079" i="79"/>
  <c r="AA1079" i="79"/>
  <c r="Z1079" i="79"/>
  <c r="Y1079" i="79"/>
  <c r="N1079" i="79"/>
  <c r="AM1078" i="79"/>
  <c r="AL1076" i="79"/>
  <c r="AK1076" i="79"/>
  <c r="AJ1076" i="79"/>
  <c r="AI1076" i="79"/>
  <c r="AH1076" i="79"/>
  <c r="AG1076" i="79"/>
  <c r="AF1076" i="79"/>
  <c r="AE1076" i="79"/>
  <c r="AD1076" i="79"/>
  <c r="AC1076" i="79"/>
  <c r="AB1076" i="79"/>
  <c r="AA1076" i="79"/>
  <c r="Z1076" i="79"/>
  <c r="Y1076" i="79"/>
  <c r="N1076" i="79"/>
  <c r="AM1075" i="79"/>
  <c r="AL1073" i="79"/>
  <c r="AK1073" i="79"/>
  <c r="AJ1073" i="79"/>
  <c r="AI1073" i="79"/>
  <c r="AH1073" i="79"/>
  <c r="AG1073" i="79"/>
  <c r="AF1073" i="79"/>
  <c r="AE1073" i="79"/>
  <c r="AD1073" i="79"/>
  <c r="AC1073" i="79"/>
  <c r="AB1073" i="79"/>
  <c r="AA1073" i="79"/>
  <c r="Z1073" i="79"/>
  <c r="Y1073" i="79"/>
  <c r="N1073" i="79"/>
  <c r="AM1072" i="79"/>
  <c r="AL1070" i="79"/>
  <c r="AK1070" i="79"/>
  <c r="AJ1070" i="79"/>
  <c r="AI1070" i="79"/>
  <c r="AH1070" i="79"/>
  <c r="AG1070" i="79"/>
  <c r="AF1070" i="79"/>
  <c r="AE1070" i="79"/>
  <c r="AD1070" i="79"/>
  <c r="AC1070" i="79"/>
  <c r="AB1070" i="79"/>
  <c r="AA1070" i="79"/>
  <c r="Z1070" i="79"/>
  <c r="Y1070" i="79"/>
  <c r="N1070" i="79"/>
  <c r="AM1069" i="79"/>
  <c r="AL1066" i="79"/>
  <c r="AK1066" i="79"/>
  <c r="AJ1066" i="79"/>
  <c r="AI1066" i="79"/>
  <c r="AH1066" i="79"/>
  <c r="AG1066" i="79"/>
  <c r="AF1066" i="79"/>
  <c r="AE1066" i="79"/>
  <c r="AD1066" i="79"/>
  <c r="AC1066" i="79"/>
  <c r="AB1066" i="79"/>
  <c r="AA1066" i="79"/>
  <c r="Z1066" i="79"/>
  <c r="Y1066" i="79"/>
  <c r="N1066" i="79"/>
  <c r="AM1065" i="79"/>
  <c r="AL1063" i="79"/>
  <c r="AK1063" i="79"/>
  <c r="AJ1063" i="79"/>
  <c r="AI1063" i="79"/>
  <c r="AH1063" i="79"/>
  <c r="AG1063" i="79"/>
  <c r="AF1063" i="79"/>
  <c r="AE1063" i="79"/>
  <c r="AD1063" i="79"/>
  <c r="AC1063" i="79"/>
  <c r="AB1063" i="79"/>
  <c r="AA1063" i="79"/>
  <c r="Z1063" i="79"/>
  <c r="Y1063" i="79"/>
  <c r="N1063" i="79"/>
  <c r="AM1062" i="79"/>
  <c r="AL1060" i="79"/>
  <c r="AK1060" i="79"/>
  <c r="AJ1060" i="79"/>
  <c r="AI1060" i="79"/>
  <c r="AH1060" i="79"/>
  <c r="AG1060" i="79"/>
  <c r="AF1060" i="79"/>
  <c r="AE1060" i="79"/>
  <c r="AD1060" i="79"/>
  <c r="AC1060" i="79"/>
  <c r="AB1060" i="79"/>
  <c r="AA1060" i="79"/>
  <c r="Z1060" i="79"/>
  <c r="Y1060" i="79"/>
  <c r="N1060" i="79"/>
  <c r="AM1059" i="79"/>
  <c r="AL1056" i="79"/>
  <c r="AK1056" i="79"/>
  <c r="AJ1056" i="79"/>
  <c r="AI1056" i="79"/>
  <c r="AH1056" i="79"/>
  <c r="AG1056" i="79"/>
  <c r="AF1056" i="79"/>
  <c r="AE1056" i="79"/>
  <c r="AD1056" i="79"/>
  <c r="AC1056" i="79"/>
  <c r="AB1056" i="79"/>
  <c r="AA1056" i="79"/>
  <c r="Z1056" i="79"/>
  <c r="Y1056" i="79"/>
  <c r="N1056" i="79"/>
  <c r="AM1055" i="79"/>
  <c r="AL1053" i="79"/>
  <c r="AK1053" i="79"/>
  <c r="AJ1053" i="79"/>
  <c r="AI1053" i="79"/>
  <c r="AH1053" i="79"/>
  <c r="AG1053" i="79"/>
  <c r="AF1053" i="79"/>
  <c r="AE1053" i="79"/>
  <c r="AD1053" i="79"/>
  <c r="AC1053" i="79"/>
  <c r="AB1053" i="79"/>
  <c r="AA1053" i="79"/>
  <c r="Z1053" i="79"/>
  <c r="Y1053" i="79"/>
  <c r="N1053" i="79"/>
  <c r="AM1052" i="79"/>
  <c r="AL1050" i="79"/>
  <c r="AK1050" i="79"/>
  <c r="AJ1050" i="79"/>
  <c r="AI1050" i="79"/>
  <c r="AH1050" i="79"/>
  <c r="AG1050" i="79"/>
  <c r="AF1050" i="79"/>
  <c r="AE1050" i="79"/>
  <c r="AD1050" i="79"/>
  <c r="AC1050" i="79"/>
  <c r="AB1050" i="79"/>
  <c r="AA1050" i="79"/>
  <c r="Z1050" i="79"/>
  <c r="Y1050" i="79"/>
  <c r="N1050" i="79"/>
  <c r="AM1049" i="79"/>
  <c r="AL1047" i="79"/>
  <c r="AK1047" i="79"/>
  <c r="AJ1047" i="79"/>
  <c r="AI1047" i="79"/>
  <c r="AH1047" i="79"/>
  <c r="AG1047" i="79"/>
  <c r="AF1047" i="79"/>
  <c r="AE1047" i="79"/>
  <c r="AD1047" i="79"/>
  <c r="AC1047" i="79"/>
  <c r="AB1047" i="79"/>
  <c r="AA1047" i="79"/>
  <c r="Z1047" i="79"/>
  <c r="Y1047" i="79"/>
  <c r="N1047" i="79"/>
  <c r="AM1046" i="79"/>
  <c r="AL1044" i="79"/>
  <c r="AK1044" i="79"/>
  <c r="AJ1044" i="79"/>
  <c r="AI1044" i="79"/>
  <c r="AH1044" i="79"/>
  <c r="AG1044" i="79"/>
  <c r="AF1044" i="79"/>
  <c r="AE1044" i="79"/>
  <c r="AD1044" i="79"/>
  <c r="AC1044" i="79"/>
  <c r="AB1044" i="79"/>
  <c r="AA1044" i="79"/>
  <c r="Z1044" i="79"/>
  <c r="Y1044" i="79"/>
  <c r="N1044" i="79"/>
  <c r="AM1043" i="79"/>
  <c r="AL1041" i="79"/>
  <c r="AK1041" i="79"/>
  <c r="AJ1041" i="79"/>
  <c r="AI1041" i="79"/>
  <c r="AH1041" i="79"/>
  <c r="AG1041" i="79"/>
  <c r="AF1041" i="79"/>
  <c r="AE1041" i="79"/>
  <c r="AD1041" i="79"/>
  <c r="AC1041" i="79"/>
  <c r="AB1041" i="79"/>
  <c r="AA1041" i="79"/>
  <c r="Z1041" i="79"/>
  <c r="Y1041" i="79"/>
  <c r="N1041" i="79"/>
  <c r="AM1040" i="79"/>
  <c r="AL1038" i="79"/>
  <c r="AK1038" i="79"/>
  <c r="AJ1038" i="79"/>
  <c r="AI1038" i="79"/>
  <c r="AH1038" i="79"/>
  <c r="AG1038" i="79"/>
  <c r="AF1038" i="79"/>
  <c r="AE1038" i="79"/>
  <c r="AD1038" i="79"/>
  <c r="AC1038" i="79"/>
  <c r="AB1038" i="79"/>
  <c r="AA1038" i="79"/>
  <c r="Z1038" i="79"/>
  <c r="Y1038" i="79"/>
  <c r="N1038" i="79"/>
  <c r="AM1037" i="79"/>
  <c r="AL1035" i="79"/>
  <c r="AK1035" i="79"/>
  <c r="AJ1035" i="79"/>
  <c r="AI1035" i="79"/>
  <c r="AH1035" i="79"/>
  <c r="AG1035" i="79"/>
  <c r="AF1035" i="79"/>
  <c r="AE1035" i="79"/>
  <c r="AD1035" i="79"/>
  <c r="AC1035" i="79"/>
  <c r="AB1035" i="79"/>
  <c r="AA1035" i="79"/>
  <c r="Z1035" i="79"/>
  <c r="Y1035" i="79"/>
  <c r="N1035" i="79"/>
  <c r="AM1034" i="79"/>
  <c r="AL1031" i="79"/>
  <c r="AK1031" i="79"/>
  <c r="AJ1031" i="79"/>
  <c r="AI1031" i="79"/>
  <c r="AH1031" i="79"/>
  <c r="AG1031" i="79"/>
  <c r="AF1031" i="79"/>
  <c r="AE1031" i="79"/>
  <c r="AD1031" i="79"/>
  <c r="AC1031" i="79"/>
  <c r="AB1031" i="79"/>
  <c r="AA1031" i="79"/>
  <c r="Z1031" i="79"/>
  <c r="Y1031" i="79"/>
  <c r="AM1030" i="79"/>
  <c r="AL1028" i="79"/>
  <c r="AK1028" i="79"/>
  <c r="AJ1028" i="79"/>
  <c r="AI1028" i="79"/>
  <c r="AH1028" i="79"/>
  <c r="AG1028" i="79"/>
  <c r="AF1028" i="79"/>
  <c r="AE1028" i="79"/>
  <c r="AD1028" i="79"/>
  <c r="AC1028" i="79"/>
  <c r="AB1028" i="79"/>
  <c r="AA1028" i="79"/>
  <c r="Z1028" i="79"/>
  <c r="Y1028" i="79"/>
  <c r="AM1027" i="79"/>
  <c r="AL1025" i="79"/>
  <c r="AK1025" i="79"/>
  <c r="AJ1025" i="79"/>
  <c r="AI1025" i="79"/>
  <c r="AH1025" i="79"/>
  <c r="AG1025" i="79"/>
  <c r="AF1025" i="79"/>
  <c r="AE1025" i="79"/>
  <c r="AD1025" i="79"/>
  <c r="AC1025" i="79"/>
  <c r="AB1025" i="79"/>
  <c r="AA1025" i="79"/>
  <c r="Z1025" i="79"/>
  <c r="Y1025" i="79"/>
  <c r="AM1024" i="79"/>
  <c r="AL1022" i="79"/>
  <c r="AK1022" i="79"/>
  <c r="AJ1022" i="79"/>
  <c r="AI1022" i="79"/>
  <c r="AH1022" i="79"/>
  <c r="AG1022" i="79"/>
  <c r="AF1022" i="79"/>
  <c r="AE1022" i="79"/>
  <c r="AD1022" i="79"/>
  <c r="AC1022" i="79"/>
  <c r="AB1022" i="79"/>
  <c r="AA1022" i="79"/>
  <c r="Z1022" i="79"/>
  <c r="Y1022" i="79"/>
  <c r="AM1021" i="79"/>
  <c r="AL1017" i="79"/>
  <c r="AK1017" i="79"/>
  <c r="AJ1017" i="79"/>
  <c r="AI1017" i="79"/>
  <c r="AH1017" i="79"/>
  <c r="AG1017" i="79"/>
  <c r="AF1017" i="79"/>
  <c r="AE1017" i="79"/>
  <c r="AD1017" i="79"/>
  <c r="AC1017" i="79"/>
  <c r="AB1017" i="79"/>
  <c r="AA1017" i="79"/>
  <c r="Z1017" i="79"/>
  <c r="Y1017" i="79"/>
  <c r="N1017" i="79"/>
  <c r="AM1016" i="79"/>
  <c r="AL1014" i="79"/>
  <c r="AK1014" i="79"/>
  <c r="AJ1014" i="79"/>
  <c r="AI1014" i="79"/>
  <c r="AH1014" i="79"/>
  <c r="AG1014" i="79"/>
  <c r="AF1014" i="79"/>
  <c r="AE1014" i="79"/>
  <c r="AD1014" i="79"/>
  <c r="AC1014" i="79"/>
  <c r="AB1014" i="79"/>
  <c r="AA1014" i="79"/>
  <c r="Z1014" i="79"/>
  <c r="Y1014" i="79"/>
  <c r="N1014" i="79"/>
  <c r="AM1013" i="79"/>
  <c r="AL1011" i="79"/>
  <c r="AK1011" i="79"/>
  <c r="AJ1011" i="79"/>
  <c r="AI1011" i="79"/>
  <c r="AH1011" i="79"/>
  <c r="AG1011" i="79"/>
  <c r="AF1011" i="79"/>
  <c r="AE1011" i="79"/>
  <c r="AD1011" i="79"/>
  <c r="AC1011" i="79"/>
  <c r="AB1011" i="79"/>
  <c r="AA1011" i="79"/>
  <c r="Z1011" i="79"/>
  <c r="Y1011" i="79"/>
  <c r="N1011" i="79"/>
  <c r="AM1010" i="79"/>
  <c r="AL1008" i="79"/>
  <c r="AK1008" i="79"/>
  <c r="AJ1008" i="79"/>
  <c r="AI1008" i="79"/>
  <c r="AH1008" i="79"/>
  <c r="AG1008" i="79"/>
  <c r="AF1008" i="79"/>
  <c r="AE1008" i="79"/>
  <c r="AD1008" i="79"/>
  <c r="AC1008" i="79"/>
  <c r="AB1008" i="79"/>
  <c r="AA1008" i="79"/>
  <c r="Z1008" i="79"/>
  <c r="Y1008" i="79"/>
  <c r="N1008" i="79"/>
  <c r="AM1007" i="79"/>
  <c r="AL1004" i="79"/>
  <c r="AK1004" i="79"/>
  <c r="AJ1004" i="79"/>
  <c r="AI1004" i="79"/>
  <c r="AH1004" i="79"/>
  <c r="AG1004" i="79"/>
  <c r="AF1004" i="79"/>
  <c r="AE1004" i="79"/>
  <c r="AD1004" i="79"/>
  <c r="AC1004" i="79"/>
  <c r="AB1004" i="79"/>
  <c r="AA1004" i="79"/>
  <c r="Z1004" i="79"/>
  <c r="Y1004" i="79"/>
  <c r="N1004" i="79"/>
  <c r="AM1003" i="79"/>
  <c r="AL1001" i="79"/>
  <c r="AK1001" i="79"/>
  <c r="AJ1001" i="79"/>
  <c r="AI1001" i="79"/>
  <c r="AH1001" i="79"/>
  <c r="AG1001" i="79"/>
  <c r="AF1001" i="79"/>
  <c r="AE1001" i="79"/>
  <c r="AD1001" i="79"/>
  <c r="AC1001" i="79"/>
  <c r="AB1001" i="79"/>
  <c r="AA1001" i="79"/>
  <c r="Z1001" i="79"/>
  <c r="Y1001" i="79"/>
  <c r="N1001" i="79"/>
  <c r="AM1000" i="79"/>
  <c r="AL997" i="79"/>
  <c r="AK997" i="79"/>
  <c r="AJ997" i="79"/>
  <c r="AI997" i="79"/>
  <c r="AH997" i="79"/>
  <c r="AG997" i="79"/>
  <c r="AF997" i="79"/>
  <c r="AE997" i="79"/>
  <c r="AD997" i="79"/>
  <c r="AC997" i="79"/>
  <c r="AB997" i="79"/>
  <c r="AA997" i="79"/>
  <c r="Z997" i="79"/>
  <c r="Y997" i="79"/>
  <c r="N997" i="79"/>
  <c r="AM996" i="79"/>
  <c r="AL993" i="79"/>
  <c r="AK993" i="79"/>
  <c r="AJ993" i="79"/>
  <c r="AI993" i="79"/>
  <c r="AH993" i="79"/>
  <c r="AG993" i="79"/>
  <c r="AF993" i="79"/>
  <c r="AE993" i="79"/>
  <c r="AD993" i="79"/>
  <c r="AC993" i="79"/>
  <c r="AB993" i="79"/>
  <c r="AA993" i="79"/>
  <c r="Z993" i="79"/>
  <c r="Y993" i="79"/>
  <c r="N993" i="79"/>
  <c r="AM992" i="79"/>
  <c r="AL990" i="79"/>
  <c r="AK990" i="79"/>
  <c r="AJ990" i="79"/>
  <c r="AI990" i="79"/>
  <c r="AH990" i="79"/>
  <c r="AG990" i="79"/>
  <c r="AF990" i="79"/>
  <c r="AE990" i="79"/>
  <c r="AD990" i="79"/>
  <c r="AC990" i="79"/>
  <c r="AB990" i="79"/>
  <c r="AA990" i="79"/>
  <c r="Z990" i="79"/>
  <c r="Y990" i="79"/>
  <c r="N990" i="79"/>
  <c r="AM989" i="79"/>
  <c r="AL987" i="79"/>
  <c r="AK987" i="79"/>
  <c r="AJ987" i="79"/>
  <c r="AI987" i="79"/>
  <c r="AH987" i="79"/>
  <c r="AG987" i="79"/>
  <c r="AF987" i="79"/>
  <c r="AE987" i="79"/>
  <c r="AD987" i="79"/>
  <c r="AC987" i="79"/>
  <c r="AB987" i="79"/>
  <c r="AA987" i="79"/>
  <c r="Z987" i="79"/>
  <c r="Y987" i="79"/>
  <c r="N987" i="79"/>
  <c r="AM986" i="79"/>
  <c r="AL983" i="79"/>
  <c r="AK983" i="79"/>
  <c r="AJ983" i="79"/>
  <c r="AI983" i="79"/>
  <c r="AH983" i="79"/>
  <c r="AG983" i="79"/>
  <c r="AF983" i="79"/>
  <c r="AE983" i="79"/>
  <c r="AD983" i="79"/>
  <c r="AC983" i="79"/>
  <c r="AB983" i="79"/>
  <c r="AA983" i="79"/>
  <c r="Z983" i="79"/>
  <c r="Y983" i="79"/>
  <c r="N983" i="79"/>
  <c r="AM982" i="79"/>
  <c r="AL980" i="79"/>
  <c r="AK980" i="79"/>
  <c r="AJ980" i="79"/>
  <c r="AI980" i="79"/>
  <c r="AH980" i="79"/>
  <c r="AG980" i="79"/>
  <c r="AF980" i="79"/>
  <c r="AE980" i="79"/>
  <c r="AD980" i="79"/>
  <c r="AC980" i="79"/>
  <c r="AB980" i="79"/>
  <c r="AA980" i="79"/>
  <c r="Z980" i="79"/>
  <c r="Y980" i="79"/>
  <c r="N980" i="79"/>
  <c r="AM979" i="79"/>
  <c r="AL977" i="79"/>
  <c r="AK977" i="79"/>
  <c r="AJ977" i="79"/>
  <c r="AI977" i="79"/>
  <c r="AH977" i="79"/>
  <c r="AG977" i="79"/>
  <c r="AF977" i="79"/>
  <c r="AE977" i="79"/>
  <c r="AD977" i="79"/>
  <c r="AC977" i="79"/>
  <c r="AB977" i="79"/>
  <c r="AA977" i="79"/>
  <c r="Z977" i="79"/>
  <c r="Y977" i="79"/>
  <c r="N977" i="79"/>
  <c r="AM976" i="79"/>
  <c r="AL974" i="79"/>
  <c r="AK974" i="79"/>
  <c r="AJ974" i="79"/>
  <c r="AI974" i="79"/>
  <c r="AH974" i="79"/>
  <c r="AG974" i="79"/>
  <c r="AF974" i="79"/>
  <c r="AE974" i="79"/>
  <c r="AD974" i="79"/>
  <c r="AC974" i="79"/>
  <c r="AB974" i="79"/>
  <c r="AA974" i="79"/>
  <c r="Z974" i="79"/>
  <c r="Y974" i="79"/>
  <c r="N974" i="79"/>
  <c r="AM973" i="79"/>
  <c r="AL971" i="79"/>
  <c r="AK971" i="79"/>
  <c r="AJ971" i="79"/>
  <c r="AI971" i="79"/>
  <c r="AH971" i="79"/>
  <c r="AG971" i="79"/>
  <c r="AF971" i="79"/>
  <c r="AE971" i="79"/>
  <c r="AD971" i="79"/>
  <c r="AC971" i="79"/>
  <c r="AB971" i="79"/>
  <c r="AA971" i="79"/>
  <c r="Z971" i="79"/>
  <c r="Y971" i="79"/>
  <c r="N971" i="79"/>
  <c r="AM970" i="79"/>
  <c r="AL967" i="79"/>
  <c r="AK967" i="79"/>
  <c r="AJ967" i="79"/>
  <c r="AI967" i="79"/>
  <c r="AH967" i="79"/>
  <c r="AG967" i="79"/>
  <c r="AF967" i="79"/>
  <c r="AE967" i="79"/>
  <c r="AD967" i="79"/>
  <c r="AC967" i="79"/>
  <c r="AB967" i="79"/>
  <c r="AA967" i="79"/>
  <c r="Z967" i="79"/>
  <c r="Y967" i="79"/>
  <c r="AM966" i="79"/>
  <c r="AL964" i="79"/>
  <c r="AK964" i="79"/>
  <c r="AJ964" i="79"/>
  <c r="AI964" i="79"/>
  <c r="AH964" i="79"/>
  <c r="AG964" i="79"/>
  <c r="AF964" i="79"/>
  <c r="AE964" i="79"/>
  <c r="AD964" i="79"/>
  <c r="AC964" i="79"/>
  <c r="AB964" i="79"/>
  <c r="AA964" i="79"/>
  <c r="Z964" i="79"/>
  <c r="Y964" i="79"/>
  <c r="AM963" i="79"/>
  <c r="AL961" i="79"/>
  <c r="AK961" i="79"/>
  <c r="AJ961" i="79"/>
  <c r="AI961" i="79"/>
  <c r="AH961" i="79"/>
  <c r="AG961" i="79"/>
  <c r="AF961" i="79"/>
  <c r="AE961" i="79"/>
  <c r="AD961" i="79"/>
  <c r="AC961" i="79"/>
  <c r="AB961" i="79"/>
  <c r="AA961" i="79"/>
  <c r="Z961" i="79"/>
  <c r="Y961" i="79"/>
  <c r="AM960" i="79"/>
  <c r="AL958" i="79"/>
  <c r="AK958" i="79"/>
  <c r="AJ958" i="79"/>
  <c r="AI958" i="79"/>
  <c r="AH958" i="79"/>
  <c r="AG958" i="79"/>
  <c r="AF958" i="79"/>
  <c r="AE958" i="79"/>
  <c r="AD958" i="79"/>
  <c r="AC958" i="79"/>
  <c r="AB958" i="79"/>
  <c r="AA958" i="79"/>
  <c r="Z958" i="79"/>
  <c r="Y958" i="79"/>
  <c r="AM957" i="79"/>
  <c r="AL955" i="79"/>
  <c r="AK955" i="79"/>
  <c r="AJ955" i="79"/>
  <c r="AI955" i="79"/>
  <c r="AH955" i="79"/>
  <c r="AG955" i="79"/>
  <c r="AF955" i="79"/>
  <c r="AE955" i="79"/>
  <c r="AD955" i="79"/>
  <c r="AC955" i="79"/>
  <c r="AB955" i="79"/>
  <c r="AA955" i="79"/>
  <c r="Z955" i="79"/>
  <c r="Y955" i="79"/>
  <c r="AM954" i="79"/>
  <c r="AM951" i="79"/>
  <c r="O928" i="79"/>
  <c r="D928" i="79"/>
  <c r="AL926" i="79"/>
  <c r="AK926" i="79"/>
  <c r="AJ926" i="79"/>
  <c r="AI926" i="79"/>
  <c r="AH926" i="79"/>
  <c r="AG926" i="79"/>
  <c r="AF926" i="79"/>
  <c r="AE926" i="79"/>
  <c r="AD926" i="79"/>
  <c r="AC926" i="79"/>
  <c r="AB926" i="79"/>
  <c r="AA926" i="79"/>
  <c r="Z926" i="79"/>
  <c r="Y926" i="79"/>
  <c r="N926" i="79"/>
  <c r="AM925" i="79"/>
  <c r="AL923" i="79"/>
  <c r="AK923" i="79"/>
  <c r="AJ923" i="79"/>
  <c r="AI923" i="79"/>
  <c r="AH923" i="79"/>
  <c r="AG923" i="79"/>
  <c r="AF923" i="79"/>
  <c r="AE923" i="79"/>
  <c r="AD923" i="79"/>
  <c r="AC923" i="79"/>
  <c r="AB923" i="79"/>
  <c r="AA923" i="79"/>
  <c r="Z923" i="79"/>
  <c r="Y923" i="79"/>
  <c r="N923" i="79"/>
  <c r="AM922" i="79"/>
  <c r="AL920" i="79"/>
  <c r="AK920" i="79"/>
  <c r="AJ920" i="79"/>
  <c r="AI920" i="79"/>
  <c r="AH920" i="79"/>
  <c r="AG920" i="79"/>
  <c r="AF920" i="79"/>
  <c r="AE920" i="79"/>
  <c r="AD920" i="79"/>
  <c r="AC920" i="79"/>
  <c r="AB920" i="79"/>
  <c r="AA920" i="79"/>
  <c r="Z920" i="79"/>
  <c r="Y920" i="79"/>
  <c r="N920" i="79"/>
  <c r="AM919" i="79"/>
  <c r="AL917" i="79"/>
  <c r="AK917" i="79"/>
  <c r="AJ917" i="79"/>
  <c r="AI917" i="79"/>
  <c r="AH917" i="79"/>
  <c r="AG917" i="79"/>
  <c r="AF917" i="79"/>
  <c r="AE917" i="79"/>
  <c r="AD917" i="79"/>
  <c r="AC917" i="79"/>
  <c r="AB917" i="79"/>
  <c r="AA917" i="79"/>
  <c r="Z917" i="79"/>
  <c r="Y917" i="79"/>
  <c r="N917" i="79"/>
  <c r="AM916" i="79"/>
  <c r="AL914" i="79"/>
  <c r="AK914" i="79"/>
  <c r="AJ914" i="79"/>
  <c r="AI914" i="79"/>
  <c r="AH914" i="79"/>
  <c r="AG914" i="79"/>
  <c r="AF914" i="79"/>
  <c r="AE914" i="79"/>
  <c r="AD914" i="79"/>
  <c r="AC914" i="79"/>
  <c r="AB914" i="79"/>
  <c r="AA914" i="79"/>
  <c r="Z914" i="79"/>
  <c r="Y914" i="79"/>
  <c r="N914" i="79"/>
  <c r="AM913" i="79"/>
  <c r="AL911" i="79"/>
  <c r="AK911" i="79"/>
  <c r="AJ911" i="79"/>
  <c r="AI911" i="79"/>
  <c r="AH911" i="79"/>
  <c r="AG911" i="79"/>
  <c r="AF911" i="79"/>
  <c r="AE911" i="79"/>
  <c r="AD911" i="79"/>
  <c r="AC911" i="79"/>
  <c r="AB911" i="79"/>
  <c r="AA911" i="79"/>
  <c r="Z911" i="79"/>
  <c r="Y911" i="79"/>
  <c r="N911" i="79"/>
  <c r="AM910" i="79"/>
  <c r="AL908" i="79"/>
  <c r="AK908" i="79"/>
  <c r="AJ908" i="79"/>
  <c r="AI908" i="79"/>
  <c r="AH908" i="79"/>
  <c r="AG908" i="79"/>
  <c r="AF908" i="79"/>
  <c r="AE908" i="79"/>
  <c r="AD908" i="79"/>
  <c r="AC908" i="79"/>
  <c r="AB908" i="79"/>
  <c r="AA908" i="79"/>
  <c r="Z908" i="79"/>
  <c r="Y908" i="79"/>
  <c r="N908" i="79"/>
  <c r="AM907" i="79"/>
  <c r="AL905" i="79"/>
  <c r="AK905" i="79"/>
  <c r="AJ905" i="79"/>
  <c r="AI905" i="79"/>
  <c r="AH905" i="79"/>
  <c r="AG905" i="79"/>
  <c r="AF905" i="79"/>
  <c r="AE905" i="79"/>
  <c r="AD905" i="79"/>
  <c r="AC905" i="79"/>
  <c r="AB905" i="79"/>
  <c r="AA905" i="79"/>
  <c r="Z905" i="79"/>
  <c r="Y905" i="79"/>
  <c r="AM904" i="79"/>
  <c r="AL902" i="79"/>
  <c r="AK902" i="79"/>
  <c r="AJ902" i="79"/>
  <c r="AI902" i="79"/>
  <c r="AH902" i="79"/>
  <c r="AG902" i="79"/>
  <c r="AF902" i="79"/>
  <c r="AE902" i="79"/>
  <c r="AD902" i="79"/>
  <c r="AC902" i="79"/>
  <c r="AB902" i="79"/>
  <c r="AA902" i="79"/>
  <c r="Z902" i="79"/>
  <c r="Y902" i="79"/>
  <c r="N902" i="79"/>
  <c r="AM901" i="79"/>
  <c r="AL899" i="79"/>
  <c r="AK899" i="79"/>
  <c r="AJ899" i="79"/>
  <c r="AI899" i="79"/>
  <c r="AH899" i="79"/>
  <c r="AG899" i="79"/>
  <c r="AF899" i="79"/>
  <c r="AE899" i="79"/>
  <c r="AD899" i="79"/>
  <c r="AC899" i="79"/>
  <c r="AB899" i="79"/>
  <c r="AA899" i="79"/>
  <c r="Z899" i="79"/>
  <c r="Y899" i="79"/>
  <c r="N899" i="79"/>
  <c r="AM898" i="79"/>
  <c r="AL896" i="79"/>
  <c r="AK896" i="79"/>
  <c r="AJ896" i="79"/>
  <c r="AI896" i="79"/>
  <c r="AH896" i="79"/>
  <c r="AG896" i="79"/>
  <c r="AF896" i="79"/>
  <c r="AE896" i="79"/>
  <c r="AD896" i="79"/>
  <c r="AC896" i="79"/>
  <c r="AB896" i="79"/>
  <c r="AA896" i="79"/>
  <c r="Z896" i="79"/>
  <c r="Y896" i="79"/>
  <c r="N896" i="79"/>
  <c r="AM895" i="79"/>
  <c r="AL893" i="79"/>
  <c r="AK893" i="79"/>
  <c r="AJ893" i="79"/>
  <c r="AI893" i="79"/>
  <c r="AH893" i="79"/>
  <c r="AG893" i="79"/>
  <c r="AF893" i="79"/>
  <c r="AE893" i="79"/>
  <c r="AD893" i="79"/>
  <c r="AC893" i="79"/>
  <c r="AB893" i="79"/>
  <c r="AA893" i="79"/>
  <c r="Z893" i="79"/>
  <c r="Y893" i="79"/>
  <c r="N893" i="79"/>
  <c r="AM892" i="79"/>
  <c r="AL890" i="79"/>
  <c r="AK890" i="79"/>
  <c r="AJ890" i="79"/>
  <c r="AI890" i="79"/>
  <c r="AH890" i="79"/>
  <c r="AG890" i="79"/>
  <c r="AF890" i="79"/>
  <c r="AE890" i="79"/>
  <c r="AD890" i="79"/>
  <c r="AC890" i="79"/>
  <c r="AB890" i="79"/>
  <c r="AA890" i="79"/>
  <c r="Z890" i="79"/>
  <c r="Y890" i="79"/>
  <c r="N890" i="79"/>
  <c r="AM889" i="79"/>
  <c r="AL887" i="79"/>
  <c r="AK887" i="79"/>
  <c r="AJ887" i="79"/>
  <c r="AI887" i="79"/>
  <c r="AH887" i="79"/>
  <c r="AG887" i="79"/>
  <c r="AF887" i="79"/>
  <c r="AE887" i="79"/>
  <c r="AD887" i="79"/>
  <c r="AC887" i="79"/>
  <c r="AB887" i="79"/>
  <c r="AA887" i="79"/>
  <c r="Z887" i="79"/>
  <c r="Y887" i="79"/>
  <c r="N887" i="79"/>
  <c r="AM886" i="79"/>
  <c r="AL883" i="79"/>
  <c r="AK883" i="79"/>
  <c r="AJ883" i="79"/>
  <c r="AI883" i="79"/>
  <c r="AH883" i="79"/>
  <c r="AG883" i="79"/>
  <c r="AF883" i="79"/>
  <c r="AE883" i="79"/>
  <c r="AD883" i="79"/>
  <c r="AC883" i="79"/>
  <c r="AB883" i="79"/>
  <c r="AA883" i="79"/>
  <c r="Z883" i="79"/>
  <c r="Y883" i="79"/>
  <c r="N883" i="79"/>
  <c r="AM882" i="79"/>
  <c r="AL880" i="79"/>
  <c r="AK880" i="79"/>
  <c r="AJ880" i="79"/>
  <c r="AI880" i="79"/>
  <c r="AH880" i="79"/>
  <c r="AG880" i="79"/>
  <c r="AF880" i="79"/>
  <c r="AE880" i="79"/>
  <c r="AD880" i="79"/>
  <c r="AC880" i="79"/>
  <c r="AB880" i="79"/>
  <c r="AA880" i="79"/>
  <c r="Z880" i="79"/>
  <c r="Y880" i="79"/>
  <c r="N880" i="79"/>
  <c r="AM879" i="79"/>
  <c r="AL877" i="79"/>
  <c r="AK877" i="79"/>
  <c r="AJ877" i="79"/>
  <c r="AI877" i="79"/>
  <c r="AH877" i="79"/>
  <c r="AG877" i="79"/>
  <c r="AF877" i="79"/>
  <c r="AE877" i="79"/>
  <c r="AD877" i="79"/>
  <c r="AC877" i="79"/>
  <c r="AB877" i="79"/>
  <c r="AA877" i="79"/>
  <c r="Z877" i="79"/>
  <c r="Y877" i="79"/>
  <c r="N877" i="79"/>
  <c r="AM876" i="79"/>
  <c r="AL873" i="79"/>
  <c r="AK873" i="79"/>
  <c r="AJ873" i="79"/>
  <c r="AI873" i="79"/>
  <c r="AH873" i="79"/>
  <c r="AG873" i="79"/>
  <c r="AF873" i="79"/>
  <c r="AE873" i="79"/>
  <c r="AD873" i="79"/>
  <c r="AC873" i="79"/>
  <c r="AB873" i="79"/>
  <c r="AA873" i="79"/>
  <c r="Z873" i="79"/>
  <c r="Y873" i="79"/>
  <c r="N873" i="79"/>
  <c r="AM872" i="79"/>
  <c r="AL870" i="79"/>
  <c r="AK870" i="79"/>
  <c r="AJ870" i="79"/>
  <c r="AI870" i="79"/>
  <c r="AH870" i="79"/>
  <c r="AG870" i="79"/>
  <c r="AF870" i="79"/>
  <c r="AE870" i="79"/>
  <c r="AD870" i="79"/>
  <c r="AC870" i="79"/>
  <c r="AB870" i="79"/>
  <c r="AA870" i="79"/>
  <c r="Z870" i="79"/>
  <c r="Y870" i="79"/>
  <c r="N870" i="79"/>
  <c r="AM869" i="79"/>
  <c r="AL867" i="79"/>
  <c r="AK867" i="79"/>
  <c r="AJ867" i="79"/>
  <c r="AI867" i="79"/>
  <c r="AH867" i="79"/>
  <c r="AG867" i="79"/>
  <c r="AF867" i="79"/>
  <c r="AE867" i="79"/>
  <c r="AD867" i="79"/>
  <c r="AC867" i="79"/>
  <c r="AB867" i="79"/>
  <c r="AA867" i="79"/>
  <c r="Z867" i="79"/>
  <c r="Y867" i="79"/>
  <c r="N867" i="79"/>
  <c r="AM866" i="79"/>
  <c r="AL864" i="79"/>
  <c r="AK864" i="79"/>
  <c r="AJ864" i="79"/>
  <c r="AI864" i="79"/>
  <c r="AH864" i="79"/>
  <c r="AG864" i="79"/>
  <c r="AF864" i="79"/>
  <c r="AE864" i="79"/>
  <c r="AD864" i="79"/>
  <c r="AC864" i="79"/>
  <c r="AB864" i="79"/>
  <c r="AA864" i="79"/>
  <c r="Z864" i="79"/>
  <c r="Y864" i="79"/>
  <c r="N864" i="79"/>
  <c r="AM863" i="79"/>
  <c r="AL861" i="79"/>
  <c r="AK861" i="79"/>
  <c r="AJ861" i="79"/>
  <c r="AI861" i="79"/>
  <c r="AH861" i="79"/>
  <c r="AG861" i="79"/>
  <c r="AF861" i="79"/>
  <c r="AE861" i="79"/>
  <c r="AD861" i="79"/>
  <c r="AC861" i="79"/>
  <c r="AB861" i="79"/>
  <c r="AA861" i="79"/>
  <c r="Z861" i="79"/>
  <c r="Y861" i="79"/>
  <c r="N861" i="79"/>
  <c r="AM860" i="79"/>
  <c r="AL858" i="79"/>
  <c r="AK858" i="79"/>
  <c r="AJ858" i="79"/>
  <c r="AI858" i="79"/>
  <c r="AH858" i="79"/>
  <c r="AG858" i="79"/>
  <c r="AF858" i="79"/>
  <c r="AE858" i="79"/>
  <c r="AD858" i="79"/>
  <c r="AC858" i="79"/>
  <c r="AB858" i="79"/>
  <c r="AA858" i="79"/>
  <c r="Z858" i="79"/>
  <c r="Y858" i="79"/>
  <c r="N858" i="79"/>
  <c r="AM857" i="79"/>
  <c r="AL855" i="79"/>
  <c r="AK855" i="79"/>
  <c r="AJ855" i="79"/>
  <c r="AI855" i="79"/>
  <c r="AH855" i="79"/>
  <c r="AG855" i="79"/>
  <c r="AF855" i="79"/>
  <c r="AE855" i="79"/>
  <c r="AD855" i="79"/>
  <c r="AC855" i="79"/>
  <c r="AB855" i="79"/>
  <c r="AA855" i="79"/>
  <c r="Z855" i="79"/>
  <c r="Y855" i="79"/>
  <c r="N855" i="79"/>
  <c r="AM854" i="79"/>
  <c r="AL852" i="79"/>
  <c r="AK852" i="79"/>
  <c r="AJ852" i="79"/>
  <c r="AI852" i="79"/>
  <c r="AH852" i="79"/>
  <c r="AG852" i="79"/>
  <c r="AF852" i="79"/>
  <c r="AE852" i="79"/>
  <c r="AD852" i="79"/>
  <c r="AC852" i="79"/>
  <c r="AB852" i="79"/>
  <c r="AA852" i="79"/>
  <c r="Z852" i="79"/>
  <c r="Y852" i="79"/>
  <c r="N852" i="79"/>
  <c r="AM851" i="79"/>
  <c r="AL848" i="79"/>
  <c r="AK848" i="79"/>
  <c r="AJ848" i="79"/>
  <c r="AI848" i="79"/>
  <c r="AH848" i="79"/>
  <c r="AG848" i="79"/>
  <c r="AF848" i="79"/>
  <c r="AE848" i="79"/>
  <c r="AD848" i="79"/>
  <c r="AC848" i="79"/>
  <c r="AB848" i="79"/>
  <c r="AA848" i="79"/>
  <c r="Z848" i="79"/>
  <c r="Y848" i="79"/>
  <c r="AM847" i="79"/>
  <c r="AL845" i="79"/>
  <c r="AK845" i="79"/>
  <c r="AJ845" i="79"/>
  <c r="AI845" i="79"/>
  <c r="AH845" i="79"/>
  <c r="AG845" i="79"/>
  <c r="AF845" i="79"/>
  <c r="AE845" i="79"/>
  <c r="AD845" i="79"/>
  <c r="AC845" i="79"/>
  <c r="AB845" i="79"/>
  <c r="AA845" i="79"/>
  <c r="Z845" i="79"/>
  <c r="Y845" i="79"/>
  <c r="AM844" i="79"/>
  <c r="AL842" i="79"/>
  <c r="AK842" i="79"/>
  <c r="AJ842" i="79"/>
  <c r="AI842" i="79"/>
  <c r="AH842" i="79"/>
  <c r="AG842" i="79"/>
  <c r="AF842" i="79"/>
  <c r="AE842" i="79"/>
  <c r="AD842" i="79"/>
  <c r="AC842" i="79"/>
  <c r="AB842" i="79"/>
  <c r="AA842" i="79"/>
  <c r="Z842" i="79"/>
  <c r="Y842" i="79"/>
  <c r="AM841" i="79"/>
  <c r="AL839" i="79"/>
  <c r="AK839" i="79"/>
  <c r="AJ839" i="79"/>
  <c r="AI839" i="79"/>
  <c r="AH839" i="79"/>
  <c r="AG839" i="79"/>
  <c r="AF839" i="79"/>
  <c r="AE839" i="79"/>
  <c r="AD839" i="79"/>
  <c r="AC839" i="79"/>
  <c r="AB839" i="79"/>
  <c r="AA839" i="79"/>
  <c r="Z839" i="79"/>
  <c r="Y839" i="79"/>
  <c r="AM838" i="79"/>
  <c r="AL834" i="79"/>
  <c r="AK834" i="79"/>
  <c r="AJ834" i="79"/>
  <c r="AI834" i="79"/>
  <c r="AH834" i="79"/>
  <c r="AG834" i="79"/>
  <c r="AF834" i="79"/>
  <c r="AE834" i="79"/>
  <c r="AD834" i="79"/>
  <c r="AC834" i="79"/>
  <c r="AB834" i="79"/>
  <c r="AA834" i="79"/>
  <c r="Z834" i="79"/>
  <c r="Y834" i="79"/>
  <c r="N834" i="79"/>
  <c r="AM833" i="79"/>
  <c r="AL831" i="79"/>
  <c r="AK831" i="79"/>
  <c r="AJ831" i="79"/>
  <c r="AI831" i="79"/>
  <c r="AH831" i="79"/>
  <c r="AG831" i="79"/>
  <c r="AF831" i="79"/>
  <c r="AE831" i="79"/>
  <c r="AD831" i="79"/>
  <c r="AC831" i="79"/>
  <c r="AB831" i="79"/>
  <c r="AA831" i="79"/>
  <c r="Z831" i="79"/>
  <c r="Y831" i="79"/>
  <c r="N831" i="79"/>
  <c r="AM830" i="79"/>
  <c r="AL828" i="79"/>
  <c r="AK828" i="79"/>
  <c r="AJ828" i="79"/>
  <c r="AI828" i="79"/>
  <c r="AH828" i="79"/>
  <c r="AG828" i="79"/>
  <c r="AF828" i="79"/>
  <c r="AE828" i="79"/>
  <c r="AD828" i="79"/>
  <c r="AC828" i="79"/>
  <c r="AB828" i="79"/>
  <c r="AA828" i="79"/>
  <c r="Z828" i="79"/>
  <c r="Y828" i="79"/>
  <c r="N828" i="79"/>
  <c r="AM827" i="79"/>
  <c r="AL825" i="79"/>
  <c r="AK825" i="79"/>
  <c r="AJ825" i="79"/>
  <c r="AI825" i="79"/>
  <c r="AH825" i="79"/>
  <c r="AG825" i="79"/>
  <c r="AF825" i="79"/>
  <c r="AE825" i="79"/>
  <c r="AD825" i="79"/>
  <c r="AC825" i="79"/>
  <c r="AB825" i="79"/>
  <c r="AA825" i="79"/>
  <c r="Z825" i="79"/>
  <c r="Y825" i="79"/>
  <c r="N825" i="79"/>
  <c r="AM824" i="79"/>
  <c r="AL821" i="79"/>
  <c r="AK821" i="79"/>
  <c r="AJ821" i="79"/>
  <c r="AI821" i="79"/>
  <c r="AH821" i="79"/>
  <c r="AG821" i="79"/>
  <c r="AF821" i="79"/>
  <c r="AE821" i="79"/>
  <c r="AD821" i="79"/>
  <c r="AC821" i="79"/>
  <c r="AB821" i="79"/>
  <c r="AA821" i="79"/>
  <c r="Z821" i="79"/>
  <c r="Y821" i="79"/>
  <c r="N821" i="79"/>
  <c r="AM820" i="79"/>
  <c r="AL818" i="79"/>
  <c r="AK818" i="79"/>
  <c r="AJ818" i="79"/>
  <c r="AI818" i="79"/>
  <c r="AH818" i="79"/>
  <c r="AG818" i="79"/>
  <c r="AF818" i="79"/>
  <c r="AE818" i="79"/>
  <c r="AD818" i="79"/>
  <c r="AC818" i="79"/>
  <c r="AB818" i="79"/>
  <c r="AA818" i="79"/>
  <c r="Z818" i="79"/>
  <c r="Y818" i="79"/>
  <c r="N818" i="79"/>
  <c r="AM817" i="79"/>
  <c r="AL814" i="79"/>
  <c r="AK814" i="79"/>
  <c r="AJ814" i="79"/>
  <c r="AI814" i="79"/>
  <c r="AH814" i="79"/>
  <c r="AG814" i="79"/>
  <c r="AF814" i="79"/>
  <c r="AE814" i="79"/>
  <c r="AD814" i="79"/>
  <c r="AC814" i="79"/>
  <c r="AB814" i="79"/>
  <c r="AA814" i="79"/>
  <c r="Z814" i="79"/>
  <c r="Y814" i="79"/>
  <c r="N814" i="79"/>
  <c r="AM813" i="79"/>
  <c r="AL810" i="79"/>
  <c r="AK810" i="79"/>
  <c r="AJ810" i="79"/>
  <c r="AI810" i="79"/>
  <c r="AH810" i="79"/>
  <c r="AG810" i="79"/>
  <c r="AF810" i="79"/>
  <c r="AE810" i="79"/>
  <c r="AD810" i="79"/>
  <c r="AC810" i="79"/>
  <c r="AB810" i="79"/>
  <c r="AA810" i="79"/>
  <c r="Z810" i="79"/>
  <c r="Y810" i="79"/>
  <c r="N810" i="79"/>
  <c r="AM809" i="79"/>
  <c r="AL807" i="79"/>
  <c r="AK807" i="79"/>
  <c r="AJ807" i="79"/>
  <c r="AI807" i="79"/>
  <c r="AH807" i="79"/>
  <c r="AG807" i="79"/>
  <c r="AF807" i="79"/>
  <c r="AE807" i="79"/>
  <c r="AD807" i="79"/>
  <c r="AC807" i="79"/>
  <c r="AB807" i="79"/>
  <c r="AA807" i="79"/>
  <c r="Z807" i="79"/>
  <c r="Y807" i="79"/>
  <c r="N807" i="79"/>
  <c r="AM806" i="79"/>
  <c r="AL804" i="79"/>
  <c r="AK804" i="79"/>
  <c r="AJ804" i="79"/>
  <c r="AI804" i="79"/>
  <c r="AH804" i="79"/>
  <c r="AG804" i="79"/>
  <c r="AF804" i="79"/>
  <c r="AE804" i="79"/>
  <c r="AD804" i="79"/>
  <c r="AC804" i="79"/>
  <c r="AB804" i="79"/>
  <c r="AA804" i="79"/>
  <c r="Z804" i="79"/>
  <c r="Y804" i="79"/>
  <c r="N804" i="79"/>
  <c r="AM803" i="79"/>
  <c r="AL800" i="79"/>
  <c r="AK800" i="79"/>
  <c r="AJ800" i="79"/>
  <c r="AI800" i="79"/>
  <c r="AH800" i="79"/>
  <c r="AG800" i="79"/>
  <c r="AF800" i="79"/>
  <c r="AE800" i="79"/>
  <c r="AD800" i="79"/>
  <c r="AC800" i="79"/>
  <c r="AB800" i="79"/>
  <c r="AA800" i="79"/>
  <c r="Z800" i="79"/>
  <c r="Y800" i="79"/>
  <c r="N800" i="79"/>
  <c r="AM799" i="79"/>
  <c r="AL797" i="79"/>
  <c r="AK797" i="79"/>
  <c r="AJ797" i="79"/>
  <c r="AI797" i="79"/>
  <c r="AH797" i="79"/>
  <c r="AG797" i="79"/>
  <c r="AF797" i="79"/>
  <c r="AE797" i="79"/>
  <c r="AD797" i="79"/>
  <c r="AC797" i="79"/>
  <c r="AB797" i="79"/>
  <c r="AA797" i="79"/>
  <c r="Z797" i="79"/>
  <c r="Y797" i="79"/>
  <c r="N797" i="79"/>
  <c r="AM796" i="79"/>
  <c r="AL794" i="79"/>
  <c r="AK794" i="79"/>
  <c r="AJ794" i="79"/>
  <c r="AI794" i="79"/>
  <c r="AH794" i="79"/>
  <c r="AG794" i="79"/>
  <c r="AF794" i="79"/>
  <c r="AE794" i="79"/>
  <c r="AD794" i="79"/>
  <c r="AC794" i="79"/>
  <c r="AB794" i="79"/>
  <c r="AA794" i="79"/>
  <c r="Z794" i="79"/>
  <c r="Y794" i="79"/>
  <c r="N794" i="79"/>
  <c r="AM793" i="79"/>
  <c r="AL791" i="79"/>
  <c r="AK791" i="79"/>
  <c r="AJ791" i="79"/>
  <c r="AI791" i="79"/>
  <c r="AH791" i="79"/>
  <c r="AG791" i="79"/>
  <c r="AF791" i="79"/>
  <c r="AE791" i="79"/>
  <c r="AD791" i="79"/>
  <c r="AC791" i="79"/>
  <c r="AB791" i="79"/>
  <c r="AA791" i="79"/>
  <c r="Z791" i="79"/>
  <c r="Y791" i="79"/>
  <c r="N791" i="79"/>
  <c r="AM790" i="79"/>
  <c r="AL788" i="79"/>
  <c r="AK788" i="79"/>
  <c r="AJ788" i="79"/>
  <c r="AI788" i="79"/>
  <c r="AH788" i="79"/>
  <c r="AG788" i="79"/>
  <c r="AF788" i="79"/>
  <c r="AE788" i="79"/>
  <c r="AD788" i="79"/>
  <c r="AC788" i="79"/>
  <c r="AB788" i="79"/>
  <c r="AA788" i="79"/>
  <c r="Z788" i="79"/>
  <c r="Y788" i="79"/>
  <c r="N788" i="79"/>
  <c r="AM787" i="79"/>
  <c r="AL784" i="79"/>
  <c r="AK784" i="79"/>
  <c r="AJ784" i="79"/>
  <c r="AI784" i="79"/>
  <c r="AH784" i="79"/>
  <c r="AG784" i="79"/>
  <c r="AF784" i="79"/>
  <c r="AE784" i="79"/>
  <c r="AD784" i="79"/>
  <c r="AC784" i="79"/>
  <c r="AB784" i="79"/>
  <c r="AA784" i="79"/>
  <c r="Z784" i="79"/>
  <c r="Y784" i="79"/>
  <c r="AM783" i="79"/>
  <c r="AL781" i="79"/>
  <c r="AK781" i="79"/>
  <c r="AJ781" i="79"/>
  <c r="AI781" i="79"/>
  <c r="AH781" i="79"/>
  <c r="AG781" i="79"/>
  <c r="AF781" i="79"/>
  <c r="AE781" i="79"/>
  <c r="AD781" i="79"/>
  <c r="AC781" i="79"/>
  <c r="AB781" i="79"/>
  <c r="AA781" i="79"/>
  <c r="Z781" i="79"/>
  <c r="Y781" i="79"/>
  <c r="AM780" i="79"/>
  <c r="AL778" i="79"/>
  <c r="AK778" i="79"/>
  <c r="AJ778" i="79"/>
  <c r="AI778" i="79"/>
  <c r="AH778" i="79"/>
  <c r="AG778" i="79"/>
  <c r="AF778" i="79"/>
  <c r="AE778" i="79"/>
  <c r="AD778" i="79"/>
  <c r="AC778" i="79"/>
  <c r="AB778" i="79"/>
  <c r="AA778" i="79"/>
  <c r="Z778" i="79"/>
  <c r="Y778" i="79"/>
  <c r="AM777" i="79"/>
  <c r="AL775" i="79"/>
  <c r="AK775" i="79"/>
  <c r="AJ775" i="79"/>
  <c r="AI775" i="79"/>
  <c r="AH775" i="79"/>
  <c r="AG775" i="79"/>
  <c r="AF775" i="79"/>
  <c r="AE775" i="79"/>
  <c r="AD775" i="79"/>
  <c r="AC775" i="79"/>
  <c r="AB775" i="79"/>
  <c r="AA775" i="79"/>
  <c r="Z775" i="79"/>
  <c r="Y775" i="79"/>
  <c r="AM774" i="79"/>
  <c r="AL772" i="79"/>
  <c r="AK772" i="79"/>
  <c r="AJ772" i="79"/>
  <c r="AI772" i="79"/>
  <c r="AH772" i="79"/>
  <c r="AG772" i="79"/>
  <c r="AF772" i="79"/>
  <c r="AE772" i="79"/>
  <c r="AD772" i="79"/>
  <c r="AC772" i="79"/>
  <c r="AB772" i="79"/>
  <c r="AA772" i="79"/>
  <c r="Z772" i="79"/>
  <c r="Y772" i="79"/>
  <c r="AM771" i="79"/>
  <c r="AM768" i="79"/>
  <c r="O745" i="79"/>
  <c r="D745" i="79"/>
  <c r="AL743" i="79"/>
  <c r="AK743" i="79"/>
  <c r="AJ743" i="79"/>
  <c r="AI743" i="79"/>
  <c r="AH743" i="79"/>
  <c r="AG743" i="79"/>
  <c r="AF743" i="79"/>
  <c r="AE743" i="79"/>
  <c r="AD743" i="79"/>
  <c r="AC743" i="79"/>
  <c r="AB743" i="79"/>
  <c r="AA743" i="79"/>
  <c r="Z743" i="79"/>
  <c r="Y743" i="79"/>
  <c r="N743" i="79"/>
  <c r="AM742" i="79"/>
  <c r="AL740" i="79"/>
  <c r="AK740" i="79"/>
  <c r="AJ740" i="79"/>
  <c r="AI740" i="79"/>
  <c r="AH740" i="79"/>
  <c r="AG740" i="79"/>
  <c r="AF740" i="79"/>
  <c r="AE740" i="79"/>
  <c r="AD740" i="79"/>
  <c r="AC740" i="79"/>
  <c r="AB740" i="79"/>
  <c r="AA740" i="79"/>
  <c r="Z740" i="79"/>
  <c r="Y740" i="79"/>
  <c r="N740" i="79"/>
  <c r="AM739" i="79"/>
  <c r="AL737" i="79"/>
  <c r="AK737" i="79"/>
  <c r="AJ737" i="79"/>
  <c r="AI737" i="79"/>
  <c r="AH737" i="79"/>
  <c r="AG737" i="79"/>
  <c r="AF737" i="79"/>
  <c r="AE737" i="79"/>
  <c r="AD737" i="79"/>
  <c r="AC737" i="79"/>
  <c r="AB737" i="79"/>
  <c r="AA737" i="79"/>
  <c r="Z737" i="79"/>
  <c r="Y737" i="79"/>
  <c r="N737" i="79"/>
  <c r="AM736" i="79"/>
  <c r="AL734" i="79"/>
  <c r="AK734" i="79"/>
  <c r="AJ734" i="79"/>
  <c r="AI734" i="79"/>
  <c r="AH734" i="79"/>
  <c r="AG734" i="79"/>
  <c r="AF734" i="79"/>
  <c r="AE734" i="79"/>
  <c r="AD734" i="79"/>
  <c r="AC734" i="79"/>
  <c r="AB734" i="79"/>
  <c r="AA734" i="79"/>
  <c r="Z734" i="79"/>
  <c r="Y734" i="79"/>
  <c r="N734" i="79"/>
  <c r="AM733" i="79"/>
  <c r="AL731" i="79"/>
  <c r="AK731" i="79"/>
  <c r="AJ731" i="79"/>
  <c r="AI731" i="79"/>
  <c r="AH731" i="79"/>
  <c r="AG731" i="79"/>
  <c r="AF731" i="79"/>
  <c r="AE731" i="79"/>
  <c r="AD731" i="79"/>
  <c r="AC731" i="79"/>
  <c r="AB731" i="79"/>
  <c r="AA731" i="79"/>
  <c r="Z731" i="79"/>
  <c r="Y731" i="79"/>
  <c r="N731" i="79"/>
  <c r="AM730" i="79"/>
  <c r="AL728" i="79"/>
  <c r="AK728" i="79"/>
  <c r="AJ728" i="79"/>
  <c r="AI728" i="79"/>
  <c r="AH728" i="79"/>
  <c r="AG728" i="79"/>
  <c r="AF728" i="79"/>
  <c r="AE728" i="79"/>
  <c r="AD728" i="79"/>
  <c r="AC728" i="79"/>
  <c r="AB728" i="79"/>
  <c r="AA728" i="79"/>
  <c r="Z728" i="79"/>
  <c r="Y728" i="79"/>
  <c r="N728" i="79"/>
  <c r="AM727" i="79"/>
  <c r="AL725" i="79"/>
  <c r="AK725" i="79"/>
  <c r="AJ725" i="79"/>
  <c r="AI725" i="79"/>
  <c r="AH725" i="79"/>
  <c r="AG725" i="79"/>
  <c r="AF725" i="79"/>
  <c r="AE725" i="79"/>
  <c r="AD725" i="79"/>
  <c r="AC725" i="79"/>
  <c r="AB725" i="79"/>
  <c r="AA725" i="79"/>
  <c r="Z725" i="79"/>
  <c r="Y725" i="79"/>
  <c r="N725" i="79"/>
  <c r="AM724" i="79"/>
  <c r="AL722" i="79"/>
  <c r="AK722" i="79"/>
  <c r="AJ722" i="79"/>
  <c r="AI722" i="79"/>
  <c r="AH722" i="79"/>
  <c r="AG722" i="79"/>
  <c r="AF722" i="79"/>
  <c r="AE722" i="79"/>
  <c r="AD722" i="79"/>
  <c r="AC722" i="79"/>
  <c r="AB722" i="79"/>
  <c r="AA722" i="79"/>
  <c r="Z722" i="79"/>
  <c r="Y722" i="79"/>
  <c r="AM721" i="79"/>
  <c r="AL719" i="79"/>
  <c r="AK719" i="79"/>
  <c r="AJ719" i="79"/>
  <c r="AI719" i="79"/>
  <c r="AH719" i="79"/>
  <c r="AG719" i="79"/>
  <c r="AF719" i="79"/>
  <c r="AE719" i="79"/>
  <c r="AD719" i="79"/>
  <c r="AC719" i="79"/>
  <c r="AB719" i="79"/>
  <c r="AA719" i="79"/>
  <c r="Z719" i="79"/>
  <c r="Y719" i="79"/>
  <c r="N719" i="79"/>
  <c r="AM718" i="79"/>
  <c r="AL716" i="79"/>
  <c r="AK716" i="79"/>
  <c r="AJ716" i="79"/>
  <c r="AI716" i="79"/>
  <c r="AH716" i="79"/>
  <c r="AG716" i="79"/>
  <c r="AF716" i="79"/>
  <c r="AE716" i="79"/>
  <c r="AD716" i="79"/>
  <c r="AC716" i="79"/>
  <c r="AB716" i="79"/>
  <c r="AA716" i="79"/>
  <c r="Z716" i="79"/>
  <c r="Y716" i="79"/>
  <c r="N716" i="79"/>
  <c r="AM715" i="79"/>
  <c r="AL713" i="79"/>
  <c r="AK713" i="79"/>
  <c r="AJ713" i="79"/>
  <c r="AI713" i="79"/>
  <c r="AH713" i="79"/>
  <c r="AG713" i="79"/>
  <c r="AF713" i="79"/>
  <c r="AE713" i="79"/>
  <c r="AD713" i="79"/>
  <c r="AC713" i="79"/>
  <c r="AB713" i="79"/>
  <c r="AA713" i="79"/>
  <c r="Z713" i="79"/>
  <c r="Y713" i="79"/>
  <c r="N713" i="79"/>
  <c r="AM712" i="79"/>
  <c r="AL710" i="79"/>
  <c r="AK710" i="79"/>
  <c r="AJ710" i="79"/>
  <c r="AI710" i="79"/>
  <c r="AH710" i="79"/>
  <c r="AG710" i="79"/>
  <c r="AF710" i="79"/>
  <c r="AE710" i="79"/>
  <c r="AD710" i="79"/>
  <c r="AC710" i="79"/>
  <c r="AB710" i="79"/>
  <c r="AA710" i="79"/>
  <c r="Z710" i="79"/>
  <c r="Y710" i="79"/>
  <c r="N710" i="79"/>
  <c r="AM709" i="79"/>
  <c r="AL707" i="79"/>
  <c r="AK707" i="79"/>
  <c r="AJ707" i="79"/>
  <c r="AI707" i="79"/>
  <c r="AH707" i="79"/>
  <c r="AG707" i="79"/>
  <c r="AF707" i="79"/>
  <c r="AE707" i="79"/>
  <c r="AD707" i="79"/>
  <c r="AC707" i="79"/>
  <c r="AB707" i="79"/>
  <c r="AA707" i="79"/>
  <c r="Z707" i="79"/>
  <c r="Y707" i="79"/>
  <c r="N707" i="79"/>
  <c r="AM706" i="79"/>
  <c r="AL704" i="79"/>
  <c r="AK704" i="79"/>
  <c r="AJ704" i="79"/>
  <c r="AI704" i="79"/>
  <c r="AH704" i="79"/>
  <c r="AG704" i="79"/>
  <c r="AF704" i="79"/>
  <c r="AE704" i="79"/>
  <c r="AD704" i="79"/>
  <c r="AC704" i="79"/>
  <c r="AB704" i="79"/>
  <c r="AA704" i="79"/>
  <c r="Z704" i="79"/>
  <c r="Y704" i="79"/>
  <c r="N704" i="79"/>
  <c r="AM703" i="79"/>
  <c r="AL700" i="79"/>
  <c r="AK700" i="79"/>
  <c r="AJ700" i="79"/>
  <c r="AI700" i="79"/>
  <c r="AH700" i="79"/>
  <c r="AG700" i="79"/>
  <c r="AF700" i="79"/>
  <c r="AE700" i="79"/>
  <c r="AD700" i="79"/>
  <c r="AC700" i="79"/>
  <c r="AB700" i="79"/>
  <c r="AA700" i="79"/>
  <c r="Z700" i="79"/>
  <c r="Y700" i="79"/>
  <c r="N700" i="79"/>
  <c r="AM699" i="79"/>
  <c r="AL697" i="79"/>
  <c r="AK697" i="79"/>
  <c r="AJ697" i="79"/>
  <c r="AI697" i="79"/>
  <c r="AH697" i="79"/>
  <c r="AG697" i="79"/>
  <c r="AF697" i="79"/>
  <c r="AE697" i="79"/>
  <c r="AD697" i="79"/>
  <c r="AC697" i="79"/>
  <c r="AB697" i="79"/>
  <c r="AA697" i="79"/>
  <c r="Z697" i="79"/>
  <c r="Y697" i="79"/>
  <c r="N697" i="79"/>
  <c r="AM696" i="79"/>
  <c r="AL694" i="79"/>
  <c r="AK694" i="79"/>
  <c r="AJ694" i="79"/>
  <c r="AI694" i="79"/>
  <c r="AH694" i="79"/>
  <c r="AG694" i="79"/>
  <c r="AF694" i="79"/>
  <c r="AE694" i="79"/>
  <c r="AD694" i="79"/>
  <c r="AC694" i="79"/>
  <c r="AB694" i="79"/>
  <c r="AA694" i="79"/>
  <c r="Z694" i="79"/>
  <c r="Y694" i="79"/>
  <c r="N694" i="79"/>
  <c r="AM693" i="79"/>
  <c r="AL690" i="79"/>
  <c r="AK690" i="79"/>
  <c r="AJ690" i="79"/>
  <c r="AI690" i="79"/>
  <c r="AH690" i="79"/>
  <c r="AG690" i="79"/>
  <c r="AF690" i="79"/>
  <c r="AE690" i="79"/>
  <c r="AD690" i="79"/>
  <c r="AC690" i="79"/>
  <c r="AB690" i="79"/>
  <c r="AA690" i="79"/>
  <c r="Z690" i="79"/>
  <c r="Y690" i="79"/>
  <c r="N690" i="79"/>
  <c r="AM689" i="79"/>
  <c r="AL687" i="79"/>
  <c r="AK687" i="79"/>
  <c r="AJ687" i="79"/>
  <c r="AI687" i="79"/>
  <c r="AH687" i="79"/>
  <c r="AG687" i="79"/>
  <c r="AF687" i="79"/>
  <c r="AE687" i="79"/>
  <c r="AD687" i="79"/>
  <c r="AC687" i="79"/>
  <c r="AB687" i="79"/>
  <c r="AA687" i="79"/>
  <c r="Z687" i="79"/>
  <c r="Y687" i="79"/>
  <c r="N687" i="79"/>
  <c r="AM686" i="79"/>
  <c r="AL684" i="79"/>
  <c r="AK684" i="79"/>
  <c r="AJ684" i="79"/>
  <c r="AI684" i="79"/>
  <c r="AH684" i="79"/>
  <c r="AG684" i="79"/>
  <c r="AF684" i="79"/>
  <c r="AE684" i="79"/>
  <c r="AD684" i="79"/>
  <c r="AC684" i="79"/>
  <c r="AB684" i="79"/>
  <c r="AA684" i="79"/>
  <c r="Z684" i="79"/>
  <c r="Y684" i="79"/>
  <c r="N684" i="79"/>
  <c r="AM683" i="79"/>
  <c r="AL681" i="79"/>
  <c r="AK681" i="79"/>
  <c r="AJ681" i="79"/>
  <c r="AI681" i="79"/>
  <c r="AH681" i="79"/>
  <c r="AG681" i="79"/>
  <c r="AF681" i="79"/>
  <c r="AE681" i="79"/>
  <c r="AD681" i="79"/>
  <c r="AC681" i="79"/>
  <c r="AB681" i="79"/>
  <c r="AA681" i="79"/>
  <c r="Z681" i="79"/>
  <c r="Y681" i="79"/>
  <c r="N681" i="79"/>
  <c r="AM680" i="79"/>
  <c r="AL678" i="79"/>
  <c r="AK678" i="79"/>
  <c r="AJ678" i="79"/>
  <c r="AI678" i="79"/>
  <c r="AH678" i="79"/>
  <c r="AG678" i="79"/>
  <c r="AF678" i="79"/>
  <c r="AE678" i="79"/>
  <c r="AD678" i="79"/>
  <c r="AC678" i="79"/>
  <c r="AB678" i="79"/>
  <c r="AA678" i="79"/>
  <c r="Z678" i="79"/>
  <c r="Y678" i="79"/>
  <c r="N678" i="79"/>
  <c r="AM677" i="79"/>
  <c r="AL675" i="79"/>
  <c r="AK675" i="79"/>
  <c r="AJ675" i="79"/>
  <c r="AI675" i="79"/>
  <c r="AH675" i="79"/>
  <c r="AG675" i="79"/>
  <c r="AF675" i="79"/>
  <c r="AE675" i="79"/>
  <c r="AD675" i="79"/>
  <c r="AC675" i="79"/>
  <c r="AB675" i="79"/>
  <c r="AA675" i="79"/>
  <c r="Z675" i="79"/>
  <c r="Y675" i="79"/>
  <c r="N675" i="79"/>
  <c r="AM674" i="79"/>
  <c r="AL672" i="79"/>
  <c r="AK672" i="79"/>
  <c r="AJ672" i="79"/>
  <c r="AI672" i="79"/>
  <c r="AH672" i="79"/>
  <c r="AG672" i="79"/>
  <c r="AF672" i="79"/>
  <c r="AE672" i="79"/>
  <c r="AD672" i="79"/>
  <c r="AC672" i="79"/>
  <c r="AB672" i="79"/>
  <c r="AA672" i="79"/>
  <c r="Z672" i="79"/>
  <c r="Y672" i="79"/>
  <c r="N672" i="79"/>
  <c r="AM671" i="79"/>
  <c r="AL669" i="79"/>
  <c r="AK669" i="79"/>
  <c r="AJ669" i="79"/>
  <c r="AI669" i="79"/>
  <c r="AH669" i="79"/>
  <c r="AG669" i="79"/>
  <c r="AF669" i="79"/>
  <c r="AE669" i="79"/>
  <c r="AD669" i="79"/>
  <c r="AC669" i="79"/>
  <c r="AB669" i="79"/>
  <c r="AA669" i="79"/>
  <c r="Z669" i="79"/>
  <c r="Y669" i="79"/>
  <c r="N669" i="79"/>
  <c r="AM668" i="79"/>
  <c r="AL665" i="79"/>
  <c r="AK665" i="79"/>
  <c r="AJ665" i="79"/>
  <c r="AI665" i="79"/>
  <c r="AH665" i="79"/>
  <c r="AG665" i="79"/>
  <c r="AF665" i="79"/>
  <c r="AE665" i="79"/>
  <c r="AD665" i="79"/>
  <c r="AC665" i="79"/>
  <c r="AB665" i="79"/>
  <c r="AA665" i="79"/>
  <c r="Z665" i="79"/>
  <c r="Y665" i="79"/>
  <c r="AM664" i="79"/>
  <c r="AL662" i="79"/>
  <c r="AK662" i="79"/>
  <c r="AJ662" i="79"/>
  <c r="AI662" i="79"/>
  <c r="AH662" i="79"/>
  <c r="AG662" i="79"/>
  <c r="AF662" i="79"/>
  <c r="AE662" i="79"/>
  <c r="AD662" i="79"/>
  <c r="AC662" i="79"/>
  <c r="AB662" i="79"/>
  <c r="AA662" i="79"/>
  <c r="Z662" i="79"/>
  <c r="Y662" i="79"/>
  <c r="AM661" i="79"/>
  <c r="AL659" i="79"/>
  <c r="AK659" i="79"/>
  <c r="AJ659" i="79"/>
  <c r="AI659" i="79"/>
  <c r="AH659" i="79"/>
  <c r="AG659" i="79"/>
  <c r="AF659" i="79"/>
  <c r="AE659" i="79"/>
  <c r="AD659" i="79"/>
  <c r="AC659" i="79"/>
  <c r="AB659" i="79"/>
  <c r="AA659" i="79"/>
  <c r="Z659" i="79"/>
  <c r="Y659" i="79"/>
  <c r="AM658" i="79"/>
  <c r="AL656" i="79"/>
  <c r="AK656" i="79"/>
  <c r="AJ656" i="79"/>
  <c r="AI656" i="79"/>
  <c r="AH656" i="79"/>
  <c r="AG656" i="79"/>
  <c r="AF656" i="79"/>
  <c r="AE656" i="79"/>
  <c r="AD656" i="79"/>
  <c r="AC656" i="79"/>
  <c r="AB656" i="79"/>
  <c r="AA656" i="79"/>
  <c r="Z656" i="79"/>
  <c r="Y656" i="79"/>
  <c r="AM655" i="79"/>
  <c r="AL651" i="79"/>
  <c r="AK651" i="79"/>
  <c r="AJ651" i="79"/>
  <c r="AI651" i="79"/>
  <c r="AH651" i="79"/>
  <c r="AG651" i="79"/>
  <c r="AF651" i="79"/>
  <c r="AE651" i="79"/>
  <c r="AD651" i="79"/>
  <c r="AC651" i="79"/>
  <c r="AB651" i="79"/>
  <c r="AA651" i="79"/>
  <c r="Z651" i="79"/>
  <c r="Y651" i="79"/>
  <c r="N651" i="79"/>
  <c r="AM650" i="79"/>
  <c r="AL648" i="79"/>
  <c r="AK648" i="79"/>
  <c r="AJ648" i="79"/>
  <c r="AI648" i="79"/>
  <c r="AH648" i="79"/>
  <c r="AG648" i="79"/>
  <c r="AF648" i="79"/>
  <c r="AE648" i="79"/>
  <c r="AD648" i="79"/>
  <c r="AC648" i="79"/>
  <c r="AB648" i="79"/>
  <c r="AA648" i="79"/>
  <c r="Z648" i="79"/>
  <c r="Y648" i="79"/>
  <c r="N648" i="79"/>
  <c r="AM647" i="79"/>
  <c r="AL645" i="79"/>
  <c r="AK645" i="79"/>
  <c r="AJ645" i="79"/>
  <c r="AI645" i="79"/>
  <c r="AH645" i="79"/>
  <c r="AG645" i="79"/>
  <c r="AF645" i="79"/>
  <c r="AE645" i="79"/>
  <c r="AD645" i="79"/>
  <c r="AC645" i="79"/>
  <c r="AB645" i="79"/>
  <c r="AA645" i="79"/>
  <c r="Z645" i="79"/>
  <c r="Y645" i="79"/>
  <c r="N645" i="79"/>
  <c r="AM644" i="79"/>
  <c r="AL642" i="79"/>
  <c r="AK642" i="79"/>
  <c r="AJ642" i="79"/>
  <c r="AI642" i="79"/>
  <c r="AH642" i="79"/>
  <c r="AG642" i="79"/>
  <c r="AF642" i="79"/>
  <c r="AE642" i="79"/>
  <c r="AD642" i="79"/>
  <c r="AC642" i="79"/>
  <c r="AB642" i="79"/>
  <c r="AA642" i="79"/>
  <c r="Z642" i="79"/>
  <c r="Y642" i="79"/>
  <c r="N642" i="79"/>
  <c r="AM641" i="79"/>
  <c r="AL638" i="79"/>
  <c r="AK638" i="79"/>
  <c r="AJ638" i="79"/>
  <c r="AI638" i="79"/>
  <c r="AH638" i="79"/>
  <c r="AG638" i="79"/>
  <c r="AF638" i="79"/>
  <c r="AE638" i="79"/>
  <c r="AD638" i="79"/>
  <c r="AC638" i="79"/>
  <c r="AB638" i="79"/>
  <c r="AA638" i="79"/>
  <c r="Z638" i="79"/>
  <c r="Y638" i="79"/>
  <c r="N638" i="79"/>
  <c r="AM637" i="79"/>
  <c r="AL635" i="79"/>
  <c r="AK635" i="79"/>
  <c r="AJ635" i="79"/>
  <c r="AI635" i="79"/>
  <c r="AH635" i="79"/>
  <c r="AG635" i="79"/>
  <c r="AF635" i="79"/>
  <c r="AE635" i="79"/>
  <c r="AD635" i="79"/>
  <c r="AC635" i="79"/>
  <c r="AB635" i="79"/>
  <c r="AA635" i="79"/>
  <c r="Z635" i="79"/>
  <c r="Y635" i="79"/>
  <c r="N635" i="79"/>
  <c r="AM634" i="79"/>
  <c r="AL631" i="79"/>
  <c r="AK631" i="79"/>
  <c r="AJ631" i="79"/>
  <c r="AI631" i="79"/>
  <c r="AH631" i="79"/>
  <c r="AG631" i="79"/>
  <c r="AF631" i="79"/>
  <c r="AE631" i="79"/>
  <c r="AD631" i="79"/>
  <c r="AC631" i="79"/>
  <c r="AB631" i="79"/>
  <c r="AA631" i="79"/>
  <c r="Z631" i="79"/>
  <c r="Y631" i="79"/>
  <c r="N631" i="79"/>
  <c r="AM630" i="79"/>
  <c r="AL627" i="79"/>
  <c r="AK627" i="79"/>
  <c r="AJ627" i="79"/>
  <c r="AI627" i="79"/>
  <c r="AH627" i="79"/>
  <c r="AG627" i="79"/>
  <c r="AF627" i="79"/>
  <c r="AE627" i="79"/>
  <c r="AD627" i="79"/>
  <c r="AC627" i="79"/>
  <c r="AB627" i="79"/>
  <c r="AA627" i="79"/>
  <c r="Z627" i="79"/>
  <c r="Y627" i="79"/>
  <c r="N627" i="79"/>
  <c r="AM626" i="79"/>
  <c r="AL624" i="79"/>
  <c r="AK624" i="79"/>
  <c r="AJ624" i="79"/>
  <c r="AI624" i="79"/>
  <c r="AH624" i="79"/>
  <c r="AG624" i="79"/>
  <c r="AF624" i="79"/>
  <c r="AE624" i="79"/>
  <c r="AD624" i="79"/>
  <c r="AC624" i="79"/>
  <c r="AB624" i="79"/>
  <c r="AA624" i="79"/>
  <c r="Z624" i="79"/>
  <c r="Y624" i="79"/>
  <c r="N624" i="79"/>
  <c r="AM623" i="79"/>
  <c r="AL621" i="79"/>
  <c r="AK621" i="79"/>
  <c r="AJ621" i="79"/>
  <c r="AI621" i="79"/>
  <c r="AH621" i="79"/>
  <c r="AG621" i="79"/>
  <c r="AF621" i="79"/>
  <c r="AE621" i="79"/>
  <c r="AD621" i="79"/>
  <c r="AC621" i="79"/>
  <c r="AB621" i="79"/>
  <c r="AA621" i="79"/>
  <c r="Z621" i="79"/>
  <c r="Y621" i="79"/>
  <c r="N621" i="79"/>
  <c r="AM620" i="79"/>
  <c r="AL617" i="79"/>
  <c r="AK617" i="79"/>
  <c r="AJ617" i="79"/>
  <c r="AI617" i="79"/>
  <c r="AH617" i="79"/>
  <c r="AG617" i="79"/>
  <c r="AF617" i="79"/>
  <c r="AE617" i="79"/>
  <c r="AD617" i="79"/>
  <c r="AC617" i="79"/>
  <c r="AB617" i="79"/>
  <c r="AA617" i="79"/>
  <c r="Z617" i="79"/>
  <c r="Y617" i="79"/>
  <c r="N617" i="79"/>
  <c r="AM616" i="79"/>
  <c r="AL614" i="79"/>
  <c r="AK614" i="79"/>
  <c r="AJ614" i="79"/>
  <c r="AI614" i="79"/>
  <c r="AH614" i="79"/>
  <c r="AG614" i="79"/>
  <c r="AF614" i="79"/>
  <c r="AE614" i="79"/>
  <c r="AD614" i="79"/>
  <c r="AC614" i="79"/>
  <c r="AB614" i="79"/>
  <c r="AA614" i="79"/>
  <c r="Z614" i="79"/>
  <c r="Y614" i="79"/>
  <c r="N614" i="79"/>
  <c r="AM613" i="79"/>
  <c r="AL611" i="79"/>
  <c r="AK611" i="79"/>
  <c r="AJ611" i="79"/>
  <c r="AI611" i="79"/>
  <c r="AH611" i="79"/>
  <c r="AG611" i="79"/>
  <c r="AF611" i="79"/>
  <c r="AE611" i="79"/>
  <c r="AD611" i="79"/>
  <c r="AC611" i="79"/>
  <c r="AB611" i="79"/>
  <c r="AA611" i="79"/>
  <c r="Z611" i="79"/>
  <c r="Y611" i="79"/>
  <c r="N611" i="79"/>
  <c r="AM610" i="79"/>
  <c r="AL608" i="79"/>
  <c r="AK608" i="79"/>
  <c r="AJ608" i="79"/>
  <c r="AI608" i="79"/>
  <c r="AH608" i="79"/>
  <c r="AG608" i="79"/>
  <c r="AF608" i="79"/>
  <c r="AE608" i="79"/>
  <c r="AD608" i="79"/>
  <c r="AC608" i="79"/>
  <c r="AB608" i="79"/>
  <c r="AA608" i="79"/>
  <c r="Z608" i="79"/>
  <c r="Y608" i="79"/>
  <c r="N608" i="79"/>
  <c r="AM607" i="79"/>
  <c r="AL605" i="79"/>
  <c r="AK605" i="79"/>
  <c r="AJ605" i="79"/>
  <c r="AI605" i="79"/>
  <c r="AH605" i="79"/>
  <c r="AG605" i="79"/>
  <c r="AF605" i="79"/>
  <c r="AE605" i="79"/>
  <c r="AD605" i="79"/>
  <c r="AC605" i="79"/>
  <c r="AB605" i="79"/>
  <c r="AA605" i="79"/>
  <c r="Z605" i="79"/>
  <c r="Y605" i="79"/>
  <c r="N605" i="79"/>
  <c r="AM604" i="79"/>
  <c r="AL601" i="79"/>
  <c r="AK601" i="79"/>
  <c r="AJ601" i="79"/>
  <c r="AI601" i="79"/>
  <c r="AH601" i="79"/>
  <c r="AG601" i="79"/>
  <c r="AF601" i="79"/>
  <c r="AE601" i="79"/>
  <c r="AD601" i="79"/>
  <c r="AC601" i="79"/>
  <c r="AB601" i="79"/>
  <c r="AA601" i="79"/>
  <c r="Z601" i="79"/>
  <c r="Y601" i="79"/>
  <c r="AM600" i="79"/>
  <c r="AL598" i="79"/>
  <c r="AK598" i="79"/>
  <c r="AJ598" i="79"/>
  <c r="AI598" i="79"/>
  <c r="AH598" i="79"/>
  <c r="AG598" i="79"/>
  <c r="AF598" i="79"/>
  <c r="AE598" i="79"/>
  <c r="AD598" i="79"/>
  <c r="AC598" i="79"/>
  <c r="AB598" i="79"/>
  <c r="AA598" i="79"/>
  <c r="Z598" i="79"/>
  <c r="Y598" i="79"/>
  <c r="AM597" i="79"/>
  <c r="AL595" i="79"/>
  <c r="AK595" i="79"/>
  <c r="AJ595" i="79"/>
  <c r="AI595" i="79"/>
  <c r="AH595" i="79"/>
  <c r="AG595" i="79"/>
  <c r="AF595" i="79"/>
  <c r="AE595" i="79"/>
  <c r="AD595" i="79"/>
  <c r="AC595" i="79"/>
  <c r="AB595" i="79"/>
  <c r="AA595" i="79"/>
  <c r="Z595" i="79"/>
  <c r="Y595" i="79"/>
  <c r="AM594" i="79"/>
  <c r="AL592" i="79"/>
  <c r="AK592" i="79"/>
  <c r="AJ592" i="79"/>
  <c r="AI592" i="79"/>
  <c r="AH592" i="79"/>
  <c r="AG592" i="79"/>
  <c r="AF592" i="79"/>
  <c r="AE592" i="79"/>
  <c r="AD592" i="79"/>
  <c r="AC592" i="79"/>
  <c r="AB592" i="79"/>
  <c r="AA592" i="79"/>
  <c r="Z592" i="79"/>
  <c r="Y592" i="79"/>
  <c r="AM591" i="79"/>
  <c r="AL589" i="79"/>
  <c r="AK589" i="79"/>
  <c r="AJ589" i="79"/>
  <c r="AI589" i="79"/>
  <c r="AH589" i="79"/>
  <c r="AG589" i="79"/>
  <c r="AF589" i="79"/>
  <c r="AE589" i="79"/>
  <c r="AD589" i="79"/>
  <c r="AC589" i="79"/>
  <c r="AB589" i="79"/>
  <c r="AA589" i="79"/>
  <c r="Z589" i="79"/>
  <c r="Y589" i="79"/>
  <c r="AM588" i="79"/>
  <c r="AM585" i="79"/>
  <c r="O562" i="79"/>
  <c r="AL560" i="79"/>
  <c r="AK560" i="79"/>
  <c r="AJ560" i="79"/>
  <c r="AI560" i="79"/>
  <c r="AH560" i="79"/>
  <c r="AG560" i="79"/>
  <c r="AF560" i="79"/>
  <c r="AE560" i="79"/>
  <c r="AD560" i="79"/>
  <c r="AC560" i="79"/>
  <c r="AB560" i="79"/>
  <c r="AA560" i="79"/>
  <c r="Z560" i="79"/>
  <c r="Y560" i="79"/>
  <c r="N560" i="79"/>
  <c r="AM559" i="79"/>
  <c r="AL557" i="79"/>
  <c r="AK557" i="79"/>
  <c r="AJ557" i="79"/>
  <c r="AI557" i="79"/>
  <c r="AH557" i="79"/>
  <c r="AG557" i="79"/>
  <c r="AF557" i="79"/>
  <c r="AE557" i="79"/>
  <c r="AD557" i="79"/>
  <c r="AC557" i="79"/>
  <c r="AB557" i="79"/>
  <c r="AA557" i="79"/>
  <c r="Z557" i="79"/>
  <c r="Y557" i="79"/>
  <c r="N557" i="79"/>
  <c r="AM556" i="79"/>
  <c r="AL554" i="79"/>
  <c r="AK554" i="79"/>
  <c r="AJ554" i="79"/>
  <c r="AI554" i="79"/>
  <c r="AH554" i="79"/>
  <c r="AG554" i="79"/>
  <c r="AF554" i="79"/>
  <c r="AE554" i="79"/>
  <c r="AD554" i="79"/>
  <c r="AC554" i="79"/>
  <c r="AB554" i="79"/>
  <c r="AA554" i="79"/>
  <c r="Z554" i="79"/>
  <c r="Y554" i="79"/>
  <c r="N554" i="79"/>
  <c r="AM553" i="79"/>
  <c r="AL551" i="79"/>
  <c r="AK551" i="79"/>
  <c r="AJ551" i="79"/>
  <c r="AI551" i="79"/>
  <c r="AH551" i="79"/>
  <c r="AG551" i="79"/>
  <c r="AF551" i="79"/>
  <c r="AE551" i="79"/>
  <c r="AD551" i="79"/>
  <c r="AC551" i="79"/>
  <c r="AB551" i="79"/>
  <c r="AA551" i="79"/>
  <c r="Z551" i="79"/>
  <c r="Y551" i="79"/>
  <c r="N551" i="79"/>
  <c r="AM550" i="79"/>
  <c r="AL548" i="79"/>
  <c r="AK548" i="79"/>
  <c r="AJ548" i="79"/>
  <c r="AI548" i="79"/>
  <c r="AH548" i="79"/>
  <c r="AG548" i="79"/>
  <c r="AF548" i="79"/>
  <c r="AE548" i="79"/>
  <c r="AD548" i="79"/>
  <c r="AC548" i="79"/>
  <c r="AB548" i="79"/>
  <c r="AA548" i="79"/>
  <c r="Z548" i="79"/>
  <c r="Y548" i="79"/>
  <c r="N548" i="79"/>
  <c r="AM547" i="79"/>
  <c r="AL545" i="79"/>
  <c r="AK545" i="79"/>
  <c r="AJ545" i="79"/>
  <c r="AI545" i="79"/>
  <c r="AH545" i="79"/>
  <c r="AG545" i="79"/>
  <c r="AF545" i="79"/>
  <c r="AE545" i="79"/>
  <c r="AD545" i="79"/>
  <c r="AC545" i="79"/>
  <c r="AB545" i="79"/>
  <c r="AA545" i="79"/>
  <c r="Z545" i="79"/>
  <c r="Y545" i="79"/>
  <c r="N545" i="79"/>
  <c r="AM544" i="79"/>
  <c r="AL542" i="79"/>
  <c r="AK542" i="79"/>
  <c r="AJ542" i="79"/>
  <c r="AI542" i="79"/>
  <c r="AH542" i="79"/>
  <c r="AG542" i="79"/>
  <c r="AF542" i="79"/>
  <c r="AE542" i="79"/>
  <c r="AD542" i="79"/>
  <c r="AC542" i="79"/>
  <c r="AB542" i="79"/>
  <c r="AA542" i="79"/>
  <c r="Z542" i="79"/>
  <c r="Y542" i="79"/>
  <c r="N542" i="79"/>
  <c r="AM541" i="79"/>
  <c r="AL539" i="79"/>
  <c r="AK539" i="79"/>
  <c r="AJ539" i="79"/>
  <c r="AI539" i="79"/>
  <c r="AH539" i="79"/>
  <c r="AG539" i="79"/>
  <c r="AF539" i="79"/>
  <c r="AE539" i="79"/>
  <c r="AD539" i="79"/>
  <c r="AC539" i="79"/>
  <c r="AB539" i="79"/>
  <c r="AA539" i="79"/>
  <c r="Z539" i="79"/>
  <c r="Y539" i="79"/>
  <c r="AM538" i="79"/>
  <c r="AL536" i="79"/>
  <c r="AK536" i="79"/>
  <c r="AJ536" i="79"/>
  <c r="AI536" i="79"/>
  <c r="AH536" i="79"/>
  <c r="AG536" i="79"/>
  <c r="AF536" i="79"/>
  <c r="AE536" i="79"/>
  <c r="AD536" i="79"/>
  <c r="AC536" i="79"/>
  <c r="AB536" i="79"/>
  <c r="AA536" i="79"/>
  <c r="Z536" i="79"/>
  <c r="Y536" i="79"/>
  <c r="N536" i="79"/>
  <c r="AM535" i="79"/>
  <c r="AL533" i="79"/>
  <c r="AK533" i="79"/>
  <c r="AJ533" i="79"/>
  <c r="AI533" i="79"/>
  <c r="AH533" i="79"/>
  <c r="AG533" i="79"/>
  <c r="AF533" i="79"/>
  <c r="AE533" i="79"/>
  <c r="AD533" i="79"/>
  <c r="AC533" i="79"/>
  <c r="AB533" i="79"/>
  <c r="AA533" i="79"/>
  <c r="Z533" i="79"/>
  <c r="Y533" i="79"/>
  <c r="N533" i="79"/>
  <c r="AM532" i="79"/>
  <c r="AL530" i="79"/>
  <c r="AK530" i="79"/>
  <c r="AJ530" i="79"/>
  <c r="AI530" i="79"/>
  <c r="AH530" i="79"/>
  <c r="AG530" i="79"/>
  <c r="AF530" i="79"/>
  <c r="AE530" i="79"/>
  <c r="AD530" i="79"/>
  <c r="AC530" i="79"/>
  <c r="AB530" i="79"/>
  <c r="AA530" i="79"/>
  <c r="Z530" i="79"/>
  <c r="Y530" i="79"/>
  <c r="N530" i="79"/>
  <c r="AM529" i="79"/>
  <c r="AL527" i="79"/>
  <c r="AK527" i="79"/>
  <c r="AJ527" i="79"/>
  <c r="AI527" i="79"/>
  <c r="AH527" i="79"/>
  <c r="AG527" i="79"/>
  <c r="AF527" i="79"/>
  <c r="AE527" i="79"/>
  <c r="AD527" i="79"/>
  <c r="AC527" i="79"/>
  <c r="AB527" i="79"/>
  <c r="AA527" i="79"/>
  <c r="Z527" i="79"/>
  <c r="Y527" i="79"/>
  <c r="N527" i="79"/>
  <c r="AM526" i="79"/>
  <c r="AL524" i="79"/>
  <c r="AK524" i="79"/>
  <c r="AJ524" i="79"/>
  <c r="AI524" i="79"/>
  <c r="AH524" i="79"/>
  <c r="AG524" i="79"/>
  <c r="AF524" i="79"/>
  <c r="AE524" i="79"/>
  <c r="AD524" i="79"/>
  <c r="AC524" i="79"/>
  <c r="AB524" i="79"/>
  <c r="AA524" i="79"/>
  <c r="Z524" i="79"/>
  <c r="Y524" i="79"/>
  <c r="N524" i="79"/>
  <c r="AM523" i="79"/>
  <c r="AL521" i="79"/>
  <c r="AK521" i="79"/>
  <c r="AJ521" i="79"/>
  <c r="AI521" i="79"/>
  <c r="AH521" i="79"/>
  <c r="AG521" i="79"/>
  <c r="AF521" i="79"/>
  <c r="AE521" i="79"/>
  <c r="AD521" i="79"/>
  <c r="AC521" i="79"/>
  <c r="AB521" i="79"/>
  <c r="AA521" i="79"/>
  <c r="Z521" i="79"/>
  <c r="Y521" i="79"/>
  <c r="N521" i="79"/>
  <c r="AM520" i="79"/>
  <c r="AL517" i="79"/>
  <c r="AK517" i="79"/>
  <c r="AJ517" i="79"/>
  <c r="AI517" i="79"/>
  <c r="AH517" i="79"/>
  <c r="AG517" i="79"/>
  <c r="AF517" i="79"/>
  <c r="AE517" i="79"/>
  <c r="AD517" i="79"/>
  <c r="AC517" i="79"/>
  <c r="AB517" i="79"/>
  <c r="AA517" i="79"/>
  <c r="Z517" i="79"/>
  <c r="Y517" i="79"/>
  <c r="N517" i="79"/>
  <c r="AM516" i="79"/>
  <c r="AL514" i="79"/>
  <c r="AK514" i="79"/>
  <c r="AJ514" i="79"/>
  <c r="AI514" i="79"/>
  <c r="AH514" i="79"/>
  <c r="AG514" i="79"/>
  <c r="AF514" i="79"/>
  <c r="AE514" i="79"/>
  <c r="AD514" i="79"/>
  <c r="AC514" i="79"/>
  <c r="AB514" i="79"/>
  <c r="AA514" i="79"/>
  <c r="Z514" i="79"/>
  <c r="Y514" i="79"/>
  <c r="N514" i="79"/>
  <c r="AM513" i="79"/>
  <c r="AL511" i="79"/>
  <c r="AK511" i="79"/>
  <c r="AJ511" i="79"/>
  <c r="AI511" i="79"/>
  <c r="AH511" i="79"/>
  <c r="AG511" i="79"/>
  <c r="AF511" i="79"/>
  <c r="AE511" i="79"/>
  <c r="AD511" i="79"/>
  <c r="AC511" i="79"/>
  <c r="AB511" i="79"/>
  <c r="AA511" i="79"/>
  <c r="Z511" i="79"/>
  <c r="Y511" i="79"/>
  <c r="N511" i="79"/>
  <c r="AM510" i="79"/>
  <c r="AL507" i="79"/>
  <c r="AK507" i="79"/>
  <c r="AJ507" i="79"/>
  <c r="AI507" i="79"/>
  <c r="AH507" i="79"/>
  <c r="AG507" i="79"/>
  <c r="AF507" i="79"/>
  <c r="AE507" i="79"/>
  <c r="AD507" i="79"/>
  <c r="AC507" i="79"/>
  <c r="AB507" i="79"/>
  <c r="AA507" i="79"/>
  <c r="Z507" i="79"/>
  <c r="Y507" i="79"/>
  <c r="N507" i="79"/>
  <c r="AM506" i="79"/>
  <c r="AL504" i="79"/>
  <c r="AK504" i="79"/>
  <c r="AJ504" i="79"/>
  <c r="AI504" i="79"/>
  <c r="AH504" i="79"/>
  <c r="AG504" i="79"/>
  <c r="AF504" i="79"/>
  <c r="AE504" i="79"/>
  <c r="AD504" i="79"/>
  <c r="AC504" i="79"/>
  <c r="AB504" i="79"/>
  <c r="AA504" i="79"/>
  <c r="Z504" i="79"/>
  <c r="Y504" i="79"/>
  <c r="N504" i="79"/>
  <c r="AM503" i="79"/>
  <c r="AL501" i="79"/>
  <c r="AK501" i="79"/>
  <c r="AJ501" i="79"/>
  <c r="AI501" i="79"/>
  <c r="AH501" i="79"/>
  <c r="AG501" i="79"/>
  <c r="AF501" i="79"/>
  <c r="AE501" i="79"/>
  <c r="AD501" i="79"/>
  <c r="AC501" i="79"/>
  <c r="AB501" i="79"/>
  <c r="AA501" i="79"/>
  <c r="Z501" i="79"/>
  <c r="Y501" i="79"/>
  <c r="N501" i="79"/>
  <c r="AM500" i="79"/>
  <c r="AL498" i="79"/>
  <c r="AK498" i="79"/>
  <c r="AJ498" i="79"/>
  <c r="AI498" i="79"/>
  <c r="AH498" i="79"/>
  <c r="AG498" i="79"/>
  <c r="AF498" i="79"/>
  <c r="AE498" i="79"/>
  <c r="AD498" i="79"/>
  <c r="AC498" i="79"/>
  <c r="AB498" i="79"/>
  <c r="AA498" i="79"/>
  <c r="Z498" i="79"/>
  <c r="Y498" i="79"/>
  <c r="N498" i="79"/>
  <c r="AM497" i="79"/>
  <c r="AL495" i="79"/>
  <c r="AK495" i="79"/>
  <c r="AJ495" i="79"/>
  <c r="AI495" i="79"/>
  <c r="AH495" i="79"/>
  <c r="AG495" i="79"/>
  <c r="AF495" i="79"/>
  <c r="AE495" i="79"/>
  <c r="AD495" i="79"/>
  <c r="AC495" i="79"/>
  <c r="AB495" i="79"/>
  <c r="AA495" i="79"/>
  <c r="Z495" i="79"/>
  <c r="Y495" i="79"/>
  <c r="N495" i="79"/>
  <c r="AM494" i="79"/>
  <c r="AL492" i="79"/>
  <c r="AK492" i="79"/>
  <c r="AJ492" i="79"/>
  <c r="AI492" i="79"/>
  <c r="AH492" i="79"/>
  <c r="AG492" i="79"/>
  <c r="AF492" i="79"/>
  <c r="AE492" i="79"/>
  <c r="AD492" i="79"/>
  <c r="AC492" i="79"/>
  <c r="AB492" i="79"/>
  <c r="AA492" i="79"/>
  <c r="Z492" i="79"/>
  <c r="Y492" i="79"/>
  <c r="N492" i="79"/>
  <c r="AM491" i="79"/>
  <c r="AL489" i="79"/>
  <c r="AK489" i="79"/>
  <c r="AJ489" i="79"/>
  <c r="AI489" i="79"/>
  <c r="AH489" i="79"/>
  <c r="AG489" i="79"/>
  <c r="AF489" i="79"/>
  <c r="AE489" i="79"/>
  <c r="AD489" i="79"/>
  <c r="AC489" i="79"/>
  <c r="AB489" i="79"/>
  <c r="AA489" i="79"/>
  <c r="Z489" i="79"/>
  <c r="Y489" i="79"/>
  <c r="N489" i="79"/>
  <c r="AM488" i="79"/>
  <c r="AL486" i="79"/>
  <c r="AK486" i="79"/>
  <c r="AJ486" i="79"/>
  <c r="AI486" i="79"/>
  <c r="AH486" i="79"/>
  <c r="AG486" i="79"/>
  <c r="AF486" i="79"/>
  <c r="AE486" i="79"/>
  <c r="AD486" i="79"/>
  <c r="AC486" i="79"/>
  <c r="AB486" i="79"/>
  <c r="AA486" i="79"/>
  <c r="Z486" i="79"/>
  <c r="Y486" i="79"/>
  <c r="N486" i="79"/>
  <c r="AM485" i="79"/>
  <c r="AM481" i="79"/>
  <c r="AL479" i="79"/>
  <c r="AK479" i="79"/>
  <c r="AJ479" i="79"/>
  <c r="AI479" i="79"/>
  <c r="AH479" i="79"/>
  <c r="AG479" i="79"/>
  <c r="AF479" i="79"/>
  <c r="AE479" i="79"/>
  <c r="AD479" i="79"/>
  <c r="AC479" i="79"/>
  <c r="AB479" i="79"/>
  <c r="AA479" i="79"/>
  <c r="Z479" i="79"/>
  <c r="Y479" i="79"/>
  <c r="AM478" i="79"/>
  <c r="AL476" i="79"/>
  <c r="AK476" i="79"/>
  <c r="AJ476" i="79"/>
  <c r="AI476" i="79"/>
  <c r="AH476" i="79"/>
  <c r="AG476" i="79"/>
  <c r="AF476" i="79"/>
  <c r="AE476" i="79"/>
  <c r="AD476" i="79"/>
  <c r="AC476" i="79"/>
  <c r="AB476" i="79"/>
  <c r="AA476" i="79"/>
  <c r="Z476" i="79"/>
  <c r="Y476" i="79"/>
  <c r="AM475" i="79"/>
  <c r="AL473" i="79"/>
  <c r="AK473" i="79"/>
  <c r="AJ473" i="79"/>
  <c r="AI473" i="79"/>
  <c r="AH473" i="79"/>
  <c r="AG473" i="79"/>
  <c r="AF473" i="79"/>
  <c r="AE473" i="79"/>
  <c r="AD473" i="79"/>
  <c r="AC473" i="79"/>
  <c r="AB473" i="79"/>
  <c r="AA473" i="79"/>
  <c r="Z473" i="79"/>
  <c r="Y473" i="79"/>
  <c r="AM472" i="79"/>
  <c r="AL468" i="79"/>
  <c r="AK468" i="79"/>
  <c r="AJ468" i="79"/>
  <c r="AI468" i="79"/>
  <c r="AH468" i="79"/>
  <c r="AG468" i="79"/>
  <c r="AF468" i="79"/>
  <c r="AE468" i="79"/>
  <c r="AD468" i="79"/>
  <c r="AC468" i="79"/>
  <c r="AB468" i="79"/>
  <c r="AA468" i="79"/>
  <c r="Z468" i="79"/>
  <c r="Y468" i="79"/>
  <c r="N468" i="79"/>
  <c r="AM467" i="79"/>
  <c r="AL465" i="79"/>
  <c r="AK465" i="79"/>
  <c r="AJ465" i="79"/>
  <c r="AI465" i="79"/>
  <c r="AH465" i="79"/>
  <c r="AG465" i="79"/>
  <c r="AF465" i="79"/>
  <c r="AE465" i="79"/>
  <c r="AD465" i="79"/>
  <c r="AC465" i="79"/>
  <c r="AB465" i="79"/>
  <c r="AA465" i="79"/>
  <c r="Z465" i="79"/>
  <c r="Y465" i="79"/>
  <c r="N465" i="79"/>
  <c r="AM464" i="79"/>
  <c r="AL462" i="79"/>
  <c r="AK462" i="79"/>
  <c r="AJ462" i="79"/>
  <c r="AI462" i="79"/>
  <c r="AH462" i="79"/>
  <c r="AG462" i="79"/>
  <c r="AF462" i="79"/>
  <c r="AE462" i="79"/>
  <c r="AD462" i="79"/>
  <c r="AC462" i="79"/>
  <c r="AB462" i="79"/>
  <c r="AA462" i="79"/>
  <c r="Z462" i="79"/>
  <c r="Y462" i="79"/>
  <c r="N462" i="79"/>
  <c r="AM461" i="79"/>
  <c r="AL459" i="79"/>
  <c r="AK459" i="79"/>
  <c r="AJ459" i="79"/>
  <c r="AI459" i="79"/>
  <c r="AH459" i="79"/>
  <c r="AG459" i="79"/>
  <c r="AF459" i="79"/>
  <c r="AE459" i="79"/>
  <c r="AD459" i="79"/>
  <c r="AC459" i="79"/>
  <c r="AB459" i="79"/>
  <c r="AA459" i="79"/>
  <c r="Z459" i="79"/>
  <c r="Y459" i="79"/>
  <c r="N459" i="79"/>
  <c r="AM458" i="79"/>
  <c r="AL455" i="79"/>
  <c r="AK455" i="79"/>
  <c r="AJ455" i="79"/>
  <c r="AI455" i="79"/>
  <c r="AH455" i="79"/>
  <c r="AG455" i="79"/>
  <c r="AF455" i="79"/>
  <c r="AE455" i="79"/>
  <c r="AD455" i="79"/>
  <c r="AC455" i="79"/>
  <c r="AB455" i="79"/>
  <c r="AA455" i="79"/>
  <c r="Z455" i="79"/>
  <c r="Y455" i="79"/>
  <c r="N455" i="79"/>
  <c r="AM454" i="79"/>
  <c r="AL452" i="79"/>
  <c r="AK452" i="79"/>
  <c r="AJ452" i="79"/>
  <c r="AI452" i="79"/>
  <c r="AH452" i="79"/>
  <c r="AG452" i="79"/>
  <c r="AF452" i="79"/>
  <c r="AE452" i="79"/>
  <c r="AD452" i="79"/>
  <c r="AC452" i="79"/>
  <c r="AB452" i="79"/>
  <c r="AA452" i="79"/>
  <c r="Z452" i="79"/>
  <c r="Y452" i="79"/>
  <c r="N452" i="79"/>
  <c r="AM451" i="79"/>
  <c r="AL448" i="79"/>
  <c r="AK448" i="79"/>
  <c r="AJ448" i="79"/>
  <c r="AI448" i="79"/>
  <c r="AH448" i="79"/>
  <c r="AG448" i="79"/>
  <c r="AF448" i="79"/>
  <c r="AE448" i="79"/>
  <c r="AD448" i="79"/>
  <c r="AC448" i="79"/>
  <c r="AB448" i="79"/>
  <c r="AA448" i="79"/>
  <c r="Z448" i="79"/>
  <c r="Y448" i="79"/>
  <c r="N448" i="79"/>
  <c r="AM447" i="79"/>
  <c r="AL444" i="79"/>
  <c r="AK444" i="79"/>
  <c r="AJ444" i="79"/>
  <c r="AI444" i="79"/>
  <c r="AH444" i="79"/>
  <c r="AG444" i="79"/>
  <c r="AF444" i="79"/>
  <c r="AE444" i="79"/>
  <c r="AD444" i="79"/>
  <c r="AC444" i="79"/>
  <c r="AB444" i="79"/>
  <c r="AA444" i="79"/>
  <c r="Z444" i="79"/>
  <c r="Y444" i="79"/>
  <c r="N444" i="79"/>
  <c r="AM443" i="79"/>
  <c r="AL441" i="79"/>
  <c r="AK441" i="79"/>
  <c r="AJ441" i="79"/>
  <c r="AI441" i="79"/>
  <c r="AH441" i="79"/>
  <c r="AG441" i="79"/>
  <c r="AF441" i="79"/>
  <c r="AE441" i="79"/>
  <c r="AD441" i="79"/>
  <c r="AC441" i="79"/>
  <c r="AB441" i="79"/>
  <c r="AA441" i="79"/>
  <c r="Z441" i="79"/>
  <c r="Y441" i="79"/>
  <c r="N441" i="79"/>
  <c r="AM440" i="79"/>
  <c r="AL438" i="79"/>
  <c r="AK438" i="79"/>
  <c r="AJ438" i="79"/>
  <c r="AI438" i="79"/>
  <c r="AH438" i="79"/>
  <c r="AG438" i="79"/>
  <c r="AF438" i="79"/>
  <c r="AE438" i="79"/>
  <c r="AD438" i="79"/>
  <c r="AC438" i="79"/>
  <c r="AB438" i="79"/>
  <c r="AA438" i="79"/>
  <c r="Z438" i="79"/>
  <c r="Y438" i="79"/>
  <c r="N438" i="79"/>
  <c r="AM437" i="79"/>
  <c r="AL434" i="79"/>
  <c r="AK434" i="79"/>
  <c r="AJ434" i="79"/>
  <c r="AI434" i="79"/>
  <c r="AH434" i="79"/>
  <c r="AG434" i="79"/>
  <c r="AF434" i="79"/>
  <c r="AE434" i="79"/>
  <c r="AD434" i="79"/>
  <c r="AC434" i="79"/>
  <c r="AB434" i="79"/>
  <c r="AA434" i="79"/>
  <c r="Z434" i="79"/>
  <c r="Y434" i="79"/>
  <c r="N434" i="79"/>
  <c r="AM433" i="79"/>
  <c r="AL431" i="79"/>
  <c r="AK431" i="79"/>
  <c r="AJ431" i="79"/>
  <c r="AI431" i="79"/>
  <c r="AH431" i="79"/>
  <c r="AG431" i="79"/>
  <c r="AF431" i="79"/>
  <c r="AE431" i="79"/>
  <c r="AD431" i="79"/>
  <c r="AC431" i="79"/>
  <c r="AB431" i="79"/>
  <c r="AA431" i="79"/>
  <c r="Z431" i="79"/>
  <c r="Y431" i="79"/>
  <c r="N431" i="79"/>
  <c r="AM430" i="79"/>
  <c r="AL428" i="79"/>
  <c r="AK428" i="79"/>
  <c r="AJ428" i="79"/>
  <c r="AI428" i="79"/>
  <c r="AH428" i="79"/>
  <c r="AG428" i="79"/>
  <c r="AF428" i="79"/>
  <c r="AE428" i="79"/>
  <c r="AD428" i="79"/>
  <c r="AC428" i="79"/>
  <c r="AB428" i="79"/>
  <c r="AA428" i="79"/>
  <c r="Z428" i="79"/>
  <c r="Y428" i="79"/>
  <c r="N428" i="79"/>
  <c r="AM427" i="79"/>
  <c r="AL425" i="79"/>
  <c r="AK425" i="79"/>
  <c r="AJ425" i="79"/>
  <c r="AI425" i="79"/>
  <c r="AH425" i="79"/>
  <c r="AG425" i="79"/>
  <c r="AF425" i="79"/>
  <c r="AE425" i="79"/>
  <c r="AD425" i="79"/>
  <c r="AC425" i="79"/>
  <c r="AB425" i="79"/>
  <c r="AA425" i="79"/>
  <c r="Z425" i="79"/>
  <c r="Y425" i="79"/>
  <c r="N425" i="79"/>
  <c r="AM424" i="79"/>
  <c r="AL422" i="79"/>
  <c r="AK422" i="79"/>
  <c r="AJ422" i="79"/>
  <c r="AI422" i="79"/>
  <c r="AH422" i="79"/>
  <c r="AG422" i="79"/>
  <c r="AF422" i="79"/>
  <c r="AE422" i="79"/>
  <c r="AD422" i="79"/>
  <c r="AC422" i="79"/>
  <c r="AB422" i="79"/>
  <c r="AA422" i="79"/>
  <c r="Z422" i="79"/>
  <c r="Y422" i="79"/>
  <c r="N422" i="79"/>
  <c r="AM421" i="79"/>
  <c r="AL418" i="79"/>
  <c r="AK418" i="79"/>
  <c r="AJ418" i="79"/>
  <c r="AI418" i="79"/>
  <c r="AH418" i="79"/>
  <c r="AG418" i="79"/>
  <c r="AF418" i="79"/>
  <c r="AE418" i="79"/>
  <c r="AD418" i="79"/>
  <c r="AC418" i="79"/>
  <c r="AB418" i="79"/>
  <c r="AA418" i="79"/>
  <c r="Z418" i="79"/>
  <c r="Y418" i="79"/>
  <c r="AM417" i="79"/>
  <c r="AL415" i="79"/>
  <c r="AK415" i="79"/>
  <c r="AJ415" i="79"/>
  <c r="AI415" i="79"/>
  <c r="AH415" i="79"/>
  <c r="AG415" i="79"/>
  <c r="AF415" i="79"/>
  <c r="AE415" i="79"/>
  <c r="AD415" i="79"/>
  <c r="AC415" i="79"/>
  <c r="AB415" i="79"/>
  <c r="AA415" i="79"/>
  <c r="Z415" i="79"/>
  <c r="Y415" i="79"/>
  <c r="AM414" i="79"/>
  <c r="AL412" i="79"/>
  <c r="AK412" i="79"/>
  <c r="AJ412" i="79"/>
  <c r="AI412" i="79"/>
  <c r="AH412" i="79"/>
  <c r="AG412" i="79"/>
  <c r="AF412" i="79"/>
  <c r="AE412" i="79"/>
  <c r="AD412" i="79"/>
  <c r="AC412" i="79"/>
  <c r="AB412" i="79"/>
  <c r="AA412" i="79"/>
  <c r="Z412" i="79"/>
  <c r="Y412" i="79"/>
  <c r="AM411" i="79"/>
  <c r="AL409" i="79"/>
  <c r="AK409" i="79"/>
  <c r="AJ409" i="79"/>
  <c r="AI409" i="79"/>
  <c r="AH409" i="79"/>
  <c r="AG409" i="79"/>
  <c r="AF409" i="79"/>
  <c r="AE409" i="79"/>
  <c r="AD409" i="79"/>
  <c r="AC409" i="79"/>
  <c r="AB409" i="79"/>
  <c r="AA409" i="79"/>
  <c r="Z409" i="79"/>
  <c r="Y409" i="79"/>
  <c r="AM408" i="79"/>
  <c r="AL406" i="79"/>
  <c r="AK406" i="79"/>
  <c r="AJ406" i="79"/>
  <c r="AI406" i="79"/>
  <c r="AH406" i="79"/>
  <c r="AG406" i="79"/>
  <c r="AF406" i="79"/>
  <c r="AE406" i="79"/>
  <c r="AD406" i="79"/>
  <c r="AC406" i="79"/>
  <c r="AB406" i="79"/>
  <c r="AA406" i="79"/>
  <c r="Z406" i="79"/>
  <c r="Y406" i="79"/>
  <c r="AM405" i="79"/>
  <c r="AM402" i="79"/>
  <c r="O379" i="79"/>
  <c r="D379" i="79"/>
  <c r="AL377" i="79"/>
  <c r="AK377" i="79"/>
  <c r="AJ377" i="79"/>
  <c r="AI377" i="79"/>
  <c r="AH377" i="79"/>
  <c r="AG377" i="79"/>
  <c r="AF377" i="79"/>
  <c r="AE377" i="79"/>
  <c r="AD377" i="79"/>
  <c r="AC377" i="79"/>
  <c r="AB377" i="79"/>
  <c r="AA377" i="79"/>
  <c r="Z377" i="79"/>
  <c r="Y377" i="79"/>
  <c r="N377" i="79"/>
  <c r="AM376" i="79"/>
  <c r="AL374" i="79"/>
  <c r="AK374" i="79"/>
  <c r="AJ374" i="79"/>
  <c r="AI374" i="79"/>
  <c r="AH374" i="79"/>
  <c r="AG374" i="79"/>
  <c r="AF374" i="79"/>
  <c r="AE374" i="79"/>
  <c r="AD374" i="79"/>
  <c r="AC374" i="79"/>
  <c r="AB374" i="79"/>
  <c r="AA374" i="79"/>
  <c r="Z374" i="79"/>
  <c r="Y374" i="79"/>
  <c r="N374" i="79"/>
  <c r="AM373" i="79"/>
  <c r="AL371" i="79"/>
  <c r="AK371" i="79"/>
  <c r="AJ371" i="79"/>
  <c r="AI371" i="79"/>
  <c r="AH371" i="79"/>
  <c r="AG371" i="79"/>
  <c r="AF371" i="79"/>
  <c r="AE371" i="79"/>
  <c r="AD371" i="79"/>
  <c r="AC371" i="79"/>
  <c r="AB371" i="79"/>
  <c r="AA371" i="79"/>
  <c r="Z371" i="79"/>
  <c r="Y371" i="79"/>
  <c r="N371" i="79"/>
  <c r="AM370" i="79"/>
  <c r="AL368" i="79"/>
  <c r="AK368" i="79"/>
  <c r="AJ368" i="79"/>
  <c r="AI368" i="79"/>
  <c r="AH368" i="79"/>
  <c r="AG368" i="79"/>
  <c r="AF368" i="79"/>
  <c r="AE368" i="79"/>
  <c r="AD368" i="79"/>
  <c r="AC368" i="79"/>
  <c r="AB368" i="79"/>
  <c r="AA368" i="79"/>
  <c r="Z368" i="79"/>
  <c r="Y368" i="79"/>
  <c r="N368" i="79"/>
  <c r="AM367" i="79"/>
  <c r="AL365" i="79"/>
  <c r="AK365" i="79"/>
  <c r="AJ365" i="79"/>
  <c r="AI365" i="79"/>
  <c r="AH365" i="79"/>
  <c r="AG365" i="79"/>
  <c r="AF365" i="79"/>
  <c r="AE365" i="79"/>
  <c r="AD365" i="79"/>
  <c r="AC365" i="79"/>
  <c r="AB365" i="79"/>
  <c r="AA365" i="79"/>
  <c r="Z365" i="79"/>
  <c r="Y365" i="79"/>
  <c r="N365" i="79"/>
  <c r="AM364" i="79"/>
  <c r="AL362" i="79"/>
  <c r="AK362" i="79"/>
  <c r="AJ362" i="79"/>
  <c r="AI362" i="79"/>
  <c r="AH362" i="79"/>
  <c r="AG362" i="79"/>
  <c r="AF362" i="79"/>
  <c r="AE362" i="79"/>
  <c r="AD362" i="79"/>
  <c r="AC362" i="79"/>
  <c r="AB362" i="79"/>
  <c r="AA362" i="79"/>
  <c r="Z362" i="79"/>
  <c r="Y362" i="79"/>
  <c r="N362" i="79"/>
  <c r="AM361" i="79"/>
  <c r="AL359" i="79"/>
  <c r="AK359" i="79"/>
  <c r="AJ359" i="79"/>
  <c r="AI359" i="79"/>
  <c r="AH359" i="79"/>
  <c r="AG359" i="79"/>
  <c r="AF359" i="79"/>
  <c r="AE359" i="79"/>
  <c r="AD359" i="79"/>
  <c r="AC359" i="79"/>
  <c r="AB359" i="79"/>
  <c r="AA359" i="79"/>
  <c r="Z359" i="79"/>
  <c r="Y359" i="79"/>
  <c r="N359" i="79"/>
  <c r="AM358" i="79"/>
  <c r="AL356" i="79"/>
  <c r="AK356" i="79"/>
  <c r="AJ356" i="79"/>
  <c r="AI356" i="79"/>
  <c r="AH356" i="79"/>
  <c r="AG356" i="79"/>
  <c r="AF356" i="79"/>
  <c r="AE356" i="79"/>
  <c r="AD356" i="79"/>
  <c r="AC356" i="79"/>
  <c r="AB356" i="79"/>
  <c r="AA356" i="79"/>
  <c r="Z356" i="79"/>
  <c r="Y356" i="79"/>
  <c r="AM355" i="79"/>
  <c r="AL353" i="79"/>
  <c r="AK353" i="79"/>
  <c r="AJ353" i="79"/>
  <c r="AI353" i="79"/>
  <c r="AH353" i="79"/>
  <c r="AG353" i="79"/>
  <c r="AF353" i="79"/>
  <c r="AE353" i="79"/>
  <c r="AD353" i="79"/>
  <c r="AC353" i="79"/>
  <c r="AB353" i="79"/>
  <c r="AA353" i="79"/>
  <c r="Z353" i="79"/>
  <c r="Y353" i="79"/>
  <c r="N353" i="79"/>
  <c r="AM352" i="79"/>
  <c r="AL350" i="79"/>
  <c r="AK350" i="79"/>
  <c r="AJ350" i="79"/>
  <c r="AI350" i="79"/>
  <c r="AH350" i="79"/>
  <c r="AG350" i="79"/>
  <c r="AF350" i="79"/>
  <c r="AE350" i="79"/>
  <c r="AD350" i="79"/>
  <c r="AC350" i="79"/>
  <c r="AB350" i="79"/>
  <c r="AA350" i="79"/>
  <c r="Z350" i="79"/>
  <c r="Y350" i="79"/>
  <c r="N350" i="79"/>
  <c r="AM349" i="79"/>
  <c r="AL347" i="79"/>
  <c r="AK347" i="79"/>
  <c r="AJ347" i="79"/>
  <c r="AI347" i="79"/>
  <c r="AH347" i="79"/>
  <c r="AG347" i="79"/>
  <c r="AF347" i="79"/>
  <c r="AE347" i="79"/>
  <c r="AD347" i="79"/>
  <c r="AC347" i="79"/>
  <c r="AB347" i="79"/>
  <c r="AA347" i="79"/>
  <c r="Z347" i="79"/>
  <c r="Y347" i="79"/>
  <c r="N347" i="79"/>
  <c r="AM346" i="79"/>
  <c r="AL344" i="79"/>
  <c r="AK344" i="79"/>
  <c r="AJ344" i="79"/>
  <c r="AI344" i="79"/>
  <c r="AH344" i="79"/>
  <c r="AG344" i="79"/>
  <c r="AF344" i="79"/>
  <c r="AE344" i="79"/>
  <c r="AD344" i="79"/>
  <c r="AC344" i="79"/>
  <c r="AB344" i="79"/>
  <c r="AA344" i="79"/>
  <c r="Z344" i="79"/>
  <c r="Y344" i="79"/>
  <c r="N344" i="79"/>
  <c r="AM343" i="79"/>
  <c r="AL341" i="79"/>
  <c r="AK341" i="79"/>
  <c r="AJ341" i="79"/>
  <c r="AI341" i="79"/>
  <c r="AH341" i="79"/>
  <c r="AG341" i="79"/>
  <c r="AF341" i="79"/>
  <c r="AE341" i="79"/>
  <c r="AD341" i="79"/>
  <c r="AC341" i="79"/>
  <c r="AB341" i="79"/>
  <c r="AA341" i="79"/>
  <c r="Z341" i="79"/>
  <c r="Y341" i="79"/>
  <c r="N341" i="79"/>
  <c r="AM340" i="79"/>
  <c r="AL338" i="79"/>
  <c r="AK338" i="79"/>
  <c r="AJ338" i="79"/>
  <c r="AI338" i="79"/>
  <c r="AH338" i="79"/>
  <c r="AG338" i="79"/>
  <c r="AF338" i="79"/>
  <c r="AE338" i="79"/>
  <c r="AD338" i="79"/>
  <c r="AC338" i="79"/>
  <c r="AB338" i="79"/>
  <c r="AA338" i="79"/>
  <c r="Z338" i="79"/>
  <c r="Y338" i="79"/>
  <c r="N338" i="79"/>
  <c r="AM337" i="79"/>
  <c r="AL334" i="79"/>
  <c r="AK334" i="79"/>
  <c r="AJ334" i="79"/>
  <c r="AI334" i="79"/>
  <c r="AH334" i="79"/>
  <c r="AG334" i="79"/>
  <c r="AF334" i="79"/>
  <c r="AE334" i="79"/>
  <c r="AD334" i="79"/>
  <c r="AC334" i="79"/>
  <c r="AB334" i="79"/>
  <c r="AA334" i="79"/>
  <c r="Z334" i="79"/>
  <c r="Y334" i="79"/>
  <c r="N334" i="79"/>
  <c r="AM333" i="79"/>
  <c r="AL331" i="79"/>
  <c r="AK331" i="79"/>
  <c r="AJ331" i="79"/>
  <c r="AI331" i="79"/>
  <c r="AH331" i="79"/>
  <c r="AG331" i="79"/>
  <c r="AF331" i="79"/>
  <c r="AE331" i="79"/>
  <c r="AD331" i="79"/>
  <c r="AC331" i="79"/>
  <c r="AB331" i="79"/>
  <c r="AA331" i="79"/>
  <c r="Z331" i="79"/>
  <c r="Y331" i="79"/>
  <c r="N331" i="79"/>
  <c r="AM330" i="79"/>
  <c r="AL328" i="79"/>
  <c r="AK328" i="79"/>
  <c r="AJ328" i="79"/>
  <c r="AI328" i="79"/>
  <c r="AH328" i="79"/>
  <c r="AG328" i="79"/>
  <c r="AF328" i="79"/>
  <c r="AE328" i="79"/>
  <c r="AD328" i="79"/>
  <c r="AC328" i="79"/>
  <c r="AB328" i="79"/>
  <c r="AA328" i="79"/>
  <c r="Z328" i="79"/>
  <c r="Y328" i="79"/>
  <c r="N328" i="79"/>
  <c r="AM327" i="79"/>
  <c r="AL324" i="79"/>
  <c r="AK324" i="79"/>
  <c r="AJ324" i="79"/>
  <c r="AI324" i="79"/>
  <c r="AH324" i="79"/>
  <c r="AG324" i="79"/>
  <c r="AF324" i="79"/>
  <c r="AE324" i="79"/>
  <c r="AD324" i="79"/>
  <c r="AC324" i="79"/>
  <c r="AB324" i="79"/>
  <c r="AA324" i="79"/>
  <c r="Z324" i="79"/>
  <c r="Y324" i="79"/>
  <c r="N324" i="79"/>
  <c r="AM323" i="79"/>
  <c r="AL321" i="79"/>
  <c r="AK321" i="79"/>
  <c r="AJ321" i="79"/>
  <c r="AI321" i="79"/>
  <c r="AH321" i="79"/>
  <c r="AG321" i="79"/>
  <c r="AF321" i="79"/>
  <c r="AE321" i="79"/>
  <c r="AD321" i="79"/>
  <c r="AC321" i="79"/>
  <c r="AB321" i="79"/>
  <c r="AA321" i="79"/>
  <c r="Z321" i="79"/>
  <c r="Y321" i="79"/>
  <c r="N321" i="79"/>
  <c r="AM320" i="79"/>
  <c r="AL318" i="79"/>
  <c r="AK318" i="79"/>
  <c r="AJ318" i="79"/>
  <c r="AI318" i="79"/>
  <c r="AH318" i="79"/>
  <c r="AG318" i="79"/>
  <c r="AF318" i="79"/>
  <c r="AE318" i="79"/>
  <c r="AD318" i="79"/>
  <c r="AC318" i="79"/>
  <c r="AB318" i="79"/>
  <c r="AA318" i="79"/>
  <c r="Z318" i="79"/>
  <c r="Y318" i="79"/>
  <c r="N318" i="79"/>
  <c r="AM317" i="79"/>
  <c r="AL315" i="79"/>
  <c r="AK315" i="79"/>
  <c r="AJ315" i="79"/>
  <c r="AI315" i="79"/>
  <c r="AH315" i="79"/>
  <c r="AG315" i="79"/>
  <c r="AF315" i="79"/>
  <c r="AE315" i="79"/>
  <c r="AD315" i="79"/>
  <c r="AC315" i="79"/>
  <c r="AB315" i="79"/>
  <c r="AA315" i="79"/>
  <c r="Z315" i="79"/>
  <c r="Y315" i="79"/>
  <c r="N315" i="79"/>
  <c r="AM314" i="79"/>
  <c r="AL312" i="79"/>
  <c r="AK312" i="79"/>
  <c r="AJ312" i="79"/>
  <c r="AI312" i="79"/>
  <c r="AH312" i="79"/>
  <c r="AG312" i="79"/>
  <c r="AF312" i="79"/>
  <c r="AE312" i="79"/>
  <c r="AD312" i="79"/>
  <c r="AC312" i="79"/>
  <c r="AB312" i="79"/>
  <c r="AA312" i="79"/>
  <c r="Z312" i="79"/>
  <c r="Y312" i="79"/>
  <c r="N312" i="79"/>
  <c r="AM311" i="79"/>
  <c r="AL309" i="79"/>
  <c r="AK309" i="79"/>
  <c r="AJ309" i="79"/>
  <c r="AI309" i="79"/>
  <c r="AH309" i="79"/>
  <c r="AG309" i="79"/>
  <c r="AF309" i="79"/>
  <c r="AE309" i="79"/>
  <c r="AD309" i="79"/>
  <c r="AC309" i="79"/>
  <c r="AB309" i="79"/>
  <c r="AA309" i="79"/>
  <c r="Z309" i="79"/>
  <c r="Y309" i="79"/>
  <c r="N309" i="79"/>
  <c r="AM308" i="79"/>
  <c r="AL306" i="79"/>
  <c r="AK306" i="79"/>
  <c r="AJ306" i="79"/>
  <c r="AI306" i="79"/>
  <c r="AH306" i="79"/>
  <c r="AG306" i="79"/>
  <c r="AF306" i="79"/>
  <c r="AE306" i="79"/>
  <c r="AD306" i="79"/>
  <c r="AC306" i="79"/>
  <c r="AB306" i="79"/>
  <c r="AA306" i="79"/>
  <c r="Z306" i="79"/>
  <c r="Y306" i="79"/>
  <c r="N306" i="79"/>
  <c r="AM304" i="79"/>
  <c r="AL302" i="79"/>
  <c r="AK302" i="79"/>
  <c r="AJ302" i="79"/>
  <c r="AI302" i="79"/>
  <c r="AH302" i="79"/>
  <c r="AG302" i="79"/>
  <c r="AF302" i="79"/>
  <c r="AE302" i="79"/>
  <c r="AD302" i="79"/>
  <c r="AC302" i="79"/>
  <c r="AB302" i="79"/>
  <c r="AA302" i="79"/>
  <c r="Z302" i="79"/>
  <c r="Y302" i="79"/>
  <c r="N302" i="79"/>
  <c r="AM301" i="79"/>
  <c r="AL298" i="79"/>
  <c r="AK298" i="79"/>
  <c r="AJ298" i="79"/>
  <c r="AI298" i="79"/>
  <c r="AH298" i="79"/>
  <c r="AG298" i="79"/>
  <c r="AF298" i="79"/>
  <c r="AE298" i="79"/>
  <c r="AD298" i="79"/>
  <c r="AC298" i="79"/>
  <c r="AB298" i="79"/>
  <c r="AA298" i="79"/>
  <c r="Z298" i="79"/>
  <c r="Y298" i="79"/>
  <c r="AM297" i="79"/>
  <c r="AL295" i="79"/>
  <c r="AK295" i="79"/>
  <c r="AJ295" i="79"/>
  <c r="AI295" i="79"/>
  <c r="AH295" i="79"/>
  <c r="AG295" i="79"/>
  <c r="AF295" i="79"/>
  <c r="AE295" i="79"/>
  <c r="AD295" i="79"/>
  <c r="AC295" i="79"/>
  <c r="AB295" i="79"/>
  <c r="AA295" i="79"/>
  <c r="Z295" i="79"/>
  <c r="Y295" i="79"/>
  <c r="AM294" i="79"/>
  <c r="AL292" i="79"/>
  <c r="AK292" i="79"/>
  <c r="AJ292" i="79"/>
  <c r="AI292" i="79"/>
  <c r="AH292" i="79"/>
  <c r="AG292" i="79"/>
  <c r="AF292" i="79"/>
  <c r="AE292" i="79"/>
  <c r="AD292" i="79"/>
  <c r="AC292" i="79"/>
  <c r="AB292" i="79"/>
  <c r="AA292" i="79"/>
  <c r="Z292" i="79"/>
  <c r="Y292" i="79"/>
  <c r="AM291" i="79"/>
  <c r="AL289" i="79"/>
  <c r="AK289" i="79"/>
  <c r="AJ289" i="79"/>
  <c r="AI289" i="79"/>
  <c r="AH289" i="79"/>
  <c r="AG289" i="79"/>
  <c r="AF289" i="79"/>
  <c r="AE289" i="79"/>
  <c r="AD289" i="79"/>
  <c r="AC289" i="79"/>
  <c r="AB289" i="79"/>
  <c r="AA289" i="79"/>
  <c r="Z289" i="79"/>
  <c r="AM288" i="79"/>
  <c r="AL284" i="79"/>
  <c r="AK284" i="79"/>
  <c r="AJ284" i="79"/>
  <c r="AI284" i="79"/>
  <c r="AH284" i="79"/>
  <c r="AG284" i="79"/>
  <c r="AF284" i="79"/>
  <c r="AE284" i="79"/>
  <c r="AD284" i="79"/>
  <c r="AC284" i="79"/>
  <c r="AB284" i="79"/>
  <c r="AA284" i="79"/>
  <c r="Z284" i="79"/>
  <c r="Y284" i="79"/>
  <c r="N284" i="79"/>
  <c r="AM283" i="79"/>
  <c r="AL281" i="79"/>
  <c r="AK281" i="79"/>
  <c r="AJ281" i="79"/>
  <c r="AI281" i="79"/>
  <c r="AH281" i="79"/>
  <c r="AG281" i="79"/>
  <c r="AF281" i="79"/>
  <c r="AE281" i="79"/>
  <c r="AD281" i="79"/>
  <c r="AC281" i="79"/>
  <c r="AB281" i="79"/>
  <c r="AA281" i="79"/>
  <c r="Z281" i="79"/>
  <c r="Y281" i="79"/>
  <c r="N281" i="79"/>
  <c r="AM280" i="79"/>
  <c r="AL278" i="79"/>
  <c r="AK278" i="79"/>
  <c r="AJ278" i="79"/>
  <c r="AI278" i="79"/>
  <c r="AH278" i="79"/>
  <c r="AG278" i="79"/>
  <c r="AF278" i="79"/>
  <c r="AE278" i="79"/>
  <c r="AD278" i="79"/>
  <c r="AC278" i="79"/>
  <c r="AB278" i="79"/>
  <c r="AA278" i="79"/>
  <c r="Z278" i="79"/>
  <c r="Y278" i="79"/>
  <c r="N278" i="79"/>
  <c r="AM277" i="79"/>
  <c r="AL275" i="79"/>
  <c r="AK275" i="79"/>
  <c r="AJ275" i="79"/>
  <c r="AI275" i="79"/>
  <c r="AH275" i="79"/>
  <c r="AG275" i="79"/>
  <c r="AF275" i="79"/>
  <c r="AE275" i="79"/>
  <c r="AD275" i="79"/>
  <c r="AC275" i="79"/>
  <c r="AB275" i="79"/>
  <c r="AA275" i="79"/>
  <c r="Z275" i="79"/>
  <c r="Y275" i="79"/>
  <c r="N275" i="79"/>
  <c r="AM274" i="79"/>
  <c r="AL271" i="79"/>
  <c r="AK271" i="79"/>
  <c r="AJ271" i="79"/>
  <c r="AI271" i="79"/>
  <c r="AH271" i="79"/>
  <c r="AG271" i="79"/>
  <c r="AF271" i="79"/>
  <c r="AE271" i="79"/>
  <c r="AD271" i="79"/>
  <c r="AC271" i="79"/>
  <c r="AB271" i="79"/>
  <c r="AA271" i="79"/>
  <c r="Z271" i="79"/>
  <c r="Y271" i="79"/>
  <c r="N271" i="79"/>
  <c r="AM270" i="79"/>
  <c r="AL268" i="79"/>
  <c r="AK268" i="79"/>
  <c r="AJ268" i="79"/>
  <c r="AI268" i="79"/>
  <c r="AH268" i="79"/>
  <c r="AG268" i="79"/>
  <c r="AF268" i="79"/>
  <c r="AE268" i="79"/>
  <c r="AD268" i="79"/>
  <c r="AC268" i="79"/>
  <c r="AB268" i="79"/>
  <c r="AA268" i="79"/>
  <c r="Z268" i="79"/>
  <c r="Y268" i="79"/>
  <c r="N268" i="79"/>
  <c r="AM267" i="79"/>
  <c r="AL264" i="79"/>
  <c r="AK264" i="79"/>
  <c r="AJ264" i="79"/>
  <c r="AI264" i="79"/>
  <c r="AH264" i="79"/>
  <c r="AG264" i="79"/>
  <c r="AF264" i="79"/>
  <c r="AE264" i="79"/>
  <c r="AD264" i="79"/>
  <c r="AC264" i="79"/>
  <c r="AB264" i="79"/>
  <c r="AA264" i="79"/>
  <c r="Z264" i="79"/>
  <c r="Y264" i="79"/>
  <c r="N264" i="79"/>
  <c r="AM263" i="79"/>
  <c r="AL260" i="79"/>
  <c r="AK260" i="79"/>
  <c r="AJ260" i="79"/>
  <c r="AI260" i="79"/>
  <c r="AH260" i="79"/>
  <c r="AG260" i="79"/>
  <c r="AF260" i="79"/>
  <c r="AE260" i="79"/>
  <c r="AD260" i="79"/>
  <c r="AC260" i="79"/>
  <c r="AB260" i="79"/>
  <c r="AA260" i="79"/>
  <c r="Z260" i="79"/>
  <c r="Y260" i="79"/>
  <c r="N260" i="79"/>
  <c r="AM259" i="79"/>
  <c r="AL257" i="79"/>
  <c r="AK257" i="79"/>
  <c r="AJ257" i="79"/>
  <c r="AI257" i="79"/>
  <c r="AH257" i="79"/>
  <c r="AG257" i="79"/>
  <c r="AF257" i="79"/>
  <c r="AE257" i="79"/>
  <c r="AD257" i="79"/>
  <c r="AC257" i="79"/>
  <c r="AB257" i="79"/>
  <c r="AA257" i="79"/>
  <c r="Z257" i="79"/>
  <c r="Y257" i="79"/>
  <c r="N257" i="79"/>
  <c r="AM256" i="79"/>
  <c r="AL254" i="79"/>
  <c r="AK254" i="79"/>
  <c r="AJ254" i="79"/>
  <c r="AI254" i="79"/>
  <c r="AH254" i="79"/>
  <c r="AG254" i="79"/>
  <c r="AF254" i="79"/>
  <c r="AE254" i="79"/>
  <c r="AD254" i="79"/>
  <c r="AC254" i="79"/>
  <c r="AB254" i="79"/>
  <c r="AA254" i="79"/>
  <c r="Z254" i="79"/>
  <c r="Y254" i="79"/>
  <c r="N254" i="79"/>
  <c r="AM253" i="79"/>
  <c r="AL250" i="79"/>
  <c r="AK250" i="79"/>
  <c r="AJ250" i="79"/>
  <c r="AI250" i="79"/>
  <c r="AH250" i="79"/>
  <c r="AG250" i="79"/>
  <c r="AF250" i="79"/>
  <c r="AE250" i="79"/>
  <c r="AD250" i="79"/>
  <c r="AC250" i="79"/>
  <c r="AB250" i="79"/>
  <c r="AA250" i="79"/>
  <c r="Z250" i="79"/>
  <c r="Y250" i="79"/>
  <c r="N250" i="79"/>
  <c r="AM249" i="79"/>
  <c r="AL247" i="79"/>
  <c r="AK247" i="79"/>
  <c r="AJ247" i="79"/>
  <c r="AI247" i="79"/>
  <c r="AH247" i="79"/>
  <c r="AG247" i="79"/>
  <c r="AF247" i="79"/>
  <c r="AE247" i="79"/>
  <c r="AD247" i="79"/>
  <c r="AC247" i="79"/>
  <c r="AB247" i="79"/>
  <c r="AA247" i="79"/>
  <c r="Z247" i="79"/>
  <c r="Y247" i="79"/>
  <c r="N247" i="79"/>
  <c r="AM246" i="79"/>
  <c r="AL244" i="79"/>
  <c r="AK244" i="79"/>
  <c r="AJ244" i="79"/>
  <c r="AI244" i="79"/>
  <c r="AH244" i="79"/>
  <c r="AG244" i="79"/>
  <c r="AF244" i="79"/>
  <c r="AE244" i="79"/>
  <c r="AD244" i="79"/>
  <c r="AC244" i="79"/>
  <c r="AB244" i="79"/>
  <c r="AA244" i="79"/>
  <c r="Z244" i="79"/>
  <c r="Y244" i="79"/>
  <c r="N244" i="79"/>
  <c r="AM243" i="79"/>
  <c r="AL241" i="79"/>
  <c r="AK241" i="79"/>
  <c r="AJ241" i="79"/>
  <c r="AI241" i="79"/>
  <c r="AH241" i="79"/>
  <c r="AG241" i="79"/>
  <c r="AF241" i="79"/>
  <c r="AE241" i="79"/>
  <c r="AD241" i="79"/>
  <c r="AC241" i="79"/>
  <c r="AB241" i="79"/>
  <c r="AA241" i="79"/>
  <c r="Z241" i="79"/>
  <c r="Y241" i="79"/>
  <c r="N241" i="79"/>
  <c r="AM240" i="79"/>
  <c r="AL238" i="79"/>
  <c r="AK238" i="79"/>
  <c r="AJ238" i="79"/>
  <c r="AI238" i="79"/>
  <c r="AH238" i="79"/>
  <c r="AG238" i="79"/>
  <c r="AF238" i="79"/>
  <c r="AE238" i="79"/>
  <c r="AD238" i="79"/>
  <c r="AC238" i="79"/>
  <c r="AB238" i="79"/>
  <c r="AA238" i="79"/>
  <c r="Z238" i="79"/>
  <c r="Y238" i="79"/>
  <c r="N238" i="79"/>
  <c r="AM237" i="79"/>
  <c r="AL234" i="79"/>
  <c r="AK234" i="79"/>
  <c r="AJ234" i="79"/>
  <c r="AI234" i="79"/>
  <c r="AH234" i="79"/>
  <c r="AG234" i="79"/>
  <c r="AF234" i="79"/>
  <c r="AE234" i="79"/>
  <c r="AD234" i="79"/>
  <c r="AC234" i="79"/>
  <c r="AB234" i="79"/>
  <c r="AA234" i="79"/>
  <c r="Z234" i="79"/>
  <c r="Y234" i="79"/>
  <c r="AM233" i="79"/>
  <c r="AL231" i="79"/>
  <c r="AK231" i="79"/>
  <c r="AJ231" i="79"/>
  <c r="AI231" i="79"/>
  <c r="AH231" i="79"/>
  <c r="AG231" i="79"/>
  <c r="AF231" i="79"/>
  <c r="AE231" i="79"/>
  <c r="AD231" i="79"/>
  <c r="AC231" i="79"/>
  <c r="AB231" i="79"/>
  <c r="AA231" i="79"/>
  <c r="Z231" i="79"/>
  <c r="Y231" i="79"/>
  <c r="AM230" i="79"/>
  <c r="AL228" i="79"/>
  <c r="AK228" i="79"/>
  <c r="AJ228" i="79"/>
  <c r="AI228" i="79"/>
  <c r="AH228" i="79"/>
  <c r="AG228" i="79"/>
  <c r="AF228" i="79"/>
  <c r="AE228" i="79"/>
  <c r="AD228" i="79"/>
  <c r="AC228" i="79"/>
  <c r="AB228" i="79"/>
  <c r="AA228" i="79"/>
  <c r="Z228" i="79"/>
  <c r="Y228" i="79"/>
  <c r="AM227" i="79"/>
  <c r="AL225" i="79"/>
  <c r="AK225" i="79"/>
  <c r="AJ225" i="79"/>
  <c r="AI225" i="79"/>
  <c r="AH225" i="79"/>
  <c r="AG225" i="79"/>
  <c r="AF225" i="79"/>
  <c r="AE225" i="79"/>
  <c r="AD225" i="79"/>
  <c r="AC225" i="79"/>
  <c r="AB225" i="79"/>
  <c r="AA225" i="79"/>
  <c r="Z225" i="79"/>
  <c r="Y225" i="79"/>
  <c r="AM224" i="79"/>
  <c r="AL222" i="79"/>
  <c r="AK222" i="79"/>
  <c r="AJ222" i="79"/>
  <c r="AI222" i="79"/>
  <c r="AH222" i="79"/>
  <c r="AG222" i="79"/>
  <c r="AF222" i="79"/>
  <c r="AE222" i="79"/>
  <c r="AD222" i="79"/>
  <c r="AC222" i="79"/>
  <c r="AB222" i="79"/>
  <c r="AA222" i="79"/>
  <c r="Z222" i="79"/>
  <c r="Y222" i="79"/>
  <c r="AM221" i="79"/>
  <c r="AM218" i="79"/>
  <c r="O195" i="79"/>
  <c r="D195" i="79"/>
  <c r="AL193" i="79"/>
  <c r="AK193" i="79"/>
  <c r="AJ193" i="79"/>
  <c r="AI193" i="79"/>
  <c r="AH193" i="79"/>
  <c r="AG193" i="79"/>
  <c r="AF193" i="79"/>
  <c r="AE193" i="79"/>
  <c r="AD193" i="79"/>
  <c r="AC193" i="79"/>
  <c r="AB193" i="79"/>
  <c r="AA193" i="79"/>
  <c r="Z193" i="79"/>
  <c r="Y193" i="79"/>
  <c r="N193" i="79"/>
  <c r="AM192" i="79"/>
  <c r="AL190" i="79"/>
  <c r="AK190" i="79"/>
  <c r="AJ190" i="79"/>
  <c r="AI190" i="79"/>
  <c r="AH190" i="79"/>
  <c r="AG190" i="79"/>
  <c r="AF190" i="79"/>
  <c r="AE190" i="79"/>
  <c r="AD190" i="79"/>
  <c r="AC190" i="79"/>
  <c r="AB190" i="79"/>
  <c r="AA190" i="79"/>
  <c r="Z190" i="79"/>
  <c r="Y190" i="79"/>
  <c r="N190" i="79"/>
  <c r="AM189" i="79"/>
  <c r="AL187" i="79"/>
  <c r="AK187" i="79"/>
  <c r="AJ187" i="79"/>
  <c r="AI187" i="79"/>
  <c r="AH187" i="79"/>
  <c r="AG187" i="79"/>
  <c r="AF187" i="79"/>
  <c r="AE187" i="79"/>
  <c r="AD187" i="79"/>
  <c r="AC187" i="79"/>
  <c r="AB187" i="79"/>
  <c r="AA187" i="79"/>
  <c r="Z187" i="79"/>
  <c r="Y187" i="79"/>
  <c r="N187" i="79"/>
  <c r="AM186" i="79"/>
  <c r="AL184" i="79"/>
  <c r="AK184" i="79"/>
  <c r="AJ184" i="79"/>
  <c r="AI184" i="79"/>
  <c r="AH184" i="79"/>
  <c r="AG184" i="79"/>
  <c r="AF184" i="79"/>
  <c r="AE184" i="79"/>
  <c r="AD184" i="79"/>
  <c r="AC184" i="79"/>
  <c r="AB184" i="79"/>
  <c r="AA184" i="79"/>
  <c r="Z184" i="79"/>
  <c r="Y184" i="79"/>
  <c r="N184" i="79"/>
  <c r="AM183" i="79"/>
  <c r="AL181" i="79"/>
  <c r="AK181" i="79"/>
  <c r="AJ181" i="79"/>
  <c r="AI181" i="79"/>
  <c r="AH181" i="79"/>
  <c r="AG181" i="79"/>
  <c r="AF181" i="79"/>
  <c r="AE181" i="79"/>
  <c r="AD181" i="79"/>
  <c r="AC181" i="79"/>
  <c r="AB181" i="79"/>
  <c r="AA181" i="79"/>
  <c r="Z181" i="79"/>
  <c r="Y181" i="79"/>
  <c r="N181" i="79"/>
  <c r="AM180" i="79"/>
  <c r="AL178" i="79"/>
  <c r="AK178" i="79"/>
  <c r="AJ178" i="79"/>
  <c r="AI178" i="79"/>
  <c r="AH178" i="79"/>
  <c r="AG178" i="79"/>
  <c r="AF178" i="79"/>
  <c r="AE178" i="79"/>
  <c r="AD178" i="79"/>
  <c r="AC178" i="79"/>
  <c r="AB178" i="79"/>
  <c r="AA178" i="79"/>
  <c r="Z178" i="79"/>
  <c r="Y178" i="79"/>
  <c r="N178" i="79"/>
  <c r="AM177" i="79"/>
  <c r="AL175" i="79"/>
  <c r="AK175" i="79"/>
  <c r="AJ175" i="79"/>
  <c r="AI175" i="79"/>
  <c r="AH175" i="79"/>
  <c r="AG175" i="79"/>
  <c r="AF175" i="79"/>
  <c r="AE175" i="79"/>
  <c r="AD175" i="79"/>
  <c r="AC175" i="79"/>
  <c r="AB175" i="79"/>
  <c r="AA175" i="79"/>
  <c r="Z175" i="79"/>
  <c r="Y175" i="79"/>
  <c r="N175" i="79"/>
  <c r="AM174" i="79"/>
  <c r="AL172" i="79"/>
  <c r="AK172" i="79"/>
  <c r="AJ172" i="79"/>
  <c r="AI172" i="79"/>
  <c r="AH172" i="79"/>
  <c r="AG172" i="79"/>
  <c r="AF172" i="79"/>
  <c r="AE172" i="79"/>
  <c r="AD172" i="79"/>
  <c r="AC172" i="79"/>
  <c r="AB172" i="79"/>
  <c r="AA172" i="79"/>
  <c r="Z172" i="79"/>
  <c r="Y172" i="79"/>
  <c r="AM171" i="79"/>
  <c r="AL169" i="79"/>
  <c r="AK169" i="79"/>
  <c r="AJ169" i="79"/>
  <c r="AI169" i="79"/>
  <c r="AH169" i="79"/>
  <c r="AG169" i="79"/>
  <c r="AF169" i="79"/>
  <c r="AE169" i="79"/>
  <c r="AD169" i="79"/>
  <c r="AC169" i="79"/>
  <c r="AB169" i="79"/>
  <c r="AA169" i="79"/>
  <c r="Z169" i="79"/>
  <c r="Y169" i="79"/>
  <c r="N169" i="79"/>
  <c r="AM168" i="79"/>
  <c r="AL166" i="79"/>
  <c r="AK166" i="79"/>
  <c r="AJ166" i="79"/>
  <c r="AI166" i="79"/>
  <c r="AH166" i="79"/>
  <c r="AG166" i="79"/>
  <c r="AF166" i="79"/>
  <c r="AE166" i="79"/>
  <c r="AD166" i="79"/>
  <c r="AC166" i="79"/>
  <c r="AB166" i="79"/>
  <c r="AA166" i="79"/>
  <c r="Z166" i="79"/>
  <c r="Y166" i="79"/>
  <c r="N166" i="79"/>
  <c r="AM165" i="79"/>
  <c r="AL163" i="79"/>
  <c r="AK163" i="79"/>
  <c r="AJ163" i="79"/>
  <c r="AI163" i="79"/>
  <c r="AH163" i="79"/>
  <c r="AG163" i="79"/>
  <c r="AF163" i="79"/>
  <c r="AE163" i="79"/>
  <c r="AD163" i="79"/>
  <c r="AC163" i="79"/>
  <c r="AB163" i="79"/>
  <c r="AA163" i="79"/>
  <c r="Z163" i="79"/>
  <c r="Y163" i="79"/>
  <c r="N163" i="79"/>
  <c r="AM162" i="79"/>
  <c r="AL160" i="79"/>
  <c r="AK160" i="79"/>
  <c r="AJ160" i="79"/>
  <c r="AI160" i="79"/>
  <c r="AH160" i="79"/>
  <c r="AG160" i="79"/>
  <c r="AF160" i="79"/>
  <c r="AE160" i="79"/>
  <c r="AD160" i="79"/>
  <c r="AC160" i="79"/>
  <c r="AB160" i="79"/>
  <c r="AA160" i="79"/>
  <c r="Z160" i="79"/>
  <c r="Y160" i="79"/>
  <c r="N160" i="79"/>
  <c r="AM159" i="79"/>
  <c r="AL157" i="79"/>
  <c r="AK157" i="79"/>
  <c r="AJ157" i="79"/>
  <c r="AI157" i="79"/>
  <c r="AH157" i="79"/>
  <c r="AG157" i="79"/>
  <c r="AF157" i="79"/>
  <c r="AE157" i="79"/>
  <c r="AD157" i="79"/>
  <c r="AC157" i="79"/>
  <c r="AB157" i="79"/>
  <c r="AA157" i="79"/>
  <c r="Z157" i="79"/>
  <c r="Y157" i="79"/>
  <c r="N157" i="79"/>
  <c r="AM156" i="79"/>
  <c r="AL154" i="79"/>
  <c r="AK154" i="79"/>
  <c r="AJ154" i="79"/>
  <c r="AI154" i="79"/>
  <c r="AH154" i="79"/>
  <c r="AG154" i="79"/>
  <c r="AF154" i="79"/>
  <c r="AE154" i="79"/>
  <c r="AD154" i="79"/>
  <c r="AC154" i="79"/>
  <c r="AB154" i="79"/>
  <c r="AA154" i="79"/>
  <c r="Z154" i="79"/>
  <c r="Y154" i="79"/>
  <c r="N154" i="79"/>
  <c r="AM153" i="79"/>
  <c r="AL150" i="79"/>
  <c r="AK150" i="79"/>
  <c r="AJ150" i="79"/>
  <c r="AI150" i="79"/>
  <c r="AH150" i="79"/>
  <c r="AG150" i="79"/>
  <c r="AF150" i="79"/>
  <c r="AE150" i="79"/>
  <c r="AD150" i="79"/>
  <c r="AC150" i="79"/>
  <c r="AB150" i="79"/>
  <c r="AA150" i="79"/>
  <c r="Z150" i="79"/>
  <c r="Y150" i="79"/>
  <c r="N150" i="79"/>
  <c r="AM149" i="79"/>
  <c r="AL147" i="79"/>
  <c r="AK147" i="79"/>
  <c r="AJ147" i="79"/>
  <c r="AI147" i="79"/>
  <c r="AH147" i="79"/>
  <c r="AG147" i="79"/>
  <c r="AF147" i="79"/>
  <c r="AE147" i="79"/>
  <c r="AD147" i="79"/>
  <c r="AC147" i="79"/>
  <c r="AB147" i="79"/>
  <c r="AA147" i="79"/>
  <c r="Z147" i="79"/>
  <c r="Y147" i="79"/>
  <c r="N147" i="79"/>
  <c r="AM146" i="79"/>
  <c r="AL144" i="79"/>
  <c r="AK144" i="79"/>
  <c r="AJ144" i="79"/>
  <c r="AI144" i="79"/>
  <c r="AH144" i="79"/>
  <c r="AG144" i="79"/>
  <c r="AF144" i="79"/>
  <c r="AE144" i="79"/>
  <c r="AD144" i="79"/>
  <c r="AC144" i="79"/>
  <c r="AB144" i="79"/>
  <c r="AA144" i="79"/>
  <c r="Z144" i="79"/>
  <c r="Y144" i="79"/>
  <c r="N144" i="79"/>
  <c r="AM143" i="79"/>
  <c r="AL140" i="79"/>
  <c r="AK140" i="79"/>
  <c r="AJ140" i="79"/>
  <c r="AI140" i="79"/>
  <c r="AH140" i="79"/>
  <c r="AG140" i="79"/>
  <c r="AF140" i="79"/>
  <c r="AE140" i="79"/>
  <c r="AD140" i="79"/>
  <c r="AC140" i="79"/>
  <c r="AB140" i="79"/>
  <c r="AA140" i="79"/>
  <c r="Z140" i="79"/>
  <c r="Y140" i="79"/>
  <c r="N140" i="79"/>
  <c r="AM139" i="79"/>
  <c r="AL137" i="79"/>
  <c r="AK137" i="79"/>
  <c r="AJ137" i="79"/>
  <c r="AI137" i="79"/>
  <c r="AH137" i="79"/>
  <c r="AG137" i="79"/>
  <c r="AF137" i="79"/>
  <c r="AE137" i="79"/>
  <c r="AD137" i="79"/>
  <c r="AC137" i="79"/>
  <c r="AB137" i="79"/>
  <c r="AA137" i="79"/>
  <c r="Z137" i="79"/>
  <c r="Y137" i="79"/>
  <c r="N137" i="79"/>
  <c r="AM136" i="79"/>
  <c r="AL134" i="79"/>
  <c r="AK134" i="79"/>
  <c r="AJ134" i="79"/>
  <c r="AI134" i="79"/>
  <c r="AH134" i="79"/>
  <c r="AG134" i="79"/>
  <c r="AF134" i="79"/>
  <c r="AE134" i="79"/>
  <c r="AD134" i="79"/>
  <c r="AC134" i="79"/>
  <c r="AB134" i="79"/>
  <c r="AA134" i="79"/>
  <c r="Z134" i="79"/>
  <c r="Y134" i="79"/>
  <c r="N134" i="79"/>
  <c r="AM133" i="79"/>
  <c r="AL131" i="79"/>
  <c r="AK131" i="79"/>
  <c r="AJ131" i="79"/>
  <c r="AI131" i="79"/>
  <c r="AH131" i="79"/>
  <c r="AG131" i="79"/>
  <c r="AF131" i="79"/>
  <c r="AE131" i="79"/>
  <c r="AD131" i="79"/>
  <c r="AC131" i="79"/>
  <c r="AB131" i="79"/>
  <c r="AA131" i="79"/>
  <c r="Z131" i="79"/>
  <c r="Y131" i="79"/>
  <c r="N131" i="79"/>
  <c r="AM130" i="79"/>
  <c r="AL128" i="79"/>
  <c r="AK128" i="79"/>
  <c r="AJ128" i="79"/>
  <c r="AI128" i="79"/>
  <c r="AH128" i="79"/>
  <c r="AG128" i="79"/>
  <c r="AF128" i="79"/>
  <c r="AE128" i="79"/>
  <c r="AD128" i="79"/>
  <c r="AC128" i="79"/>
  <c r="AB128" i="79"/>
  <c r="AA128" i="79"/>
  <c r="Z128" i="79"/>
  <c r="Y128" i="79"/>
  <c r="N128" i="79"/>
  <c r="AM127" i="79"/>
  <c r="AL125" i="79"/>
  <c r="AK125" i="79"/>
  <c r="AJ125" i="79"/>
  <c r="AI125" i="79"/>
  <c r="AH125" i="79"/>
  <c r="AG125" i="79"/>
  <c r="AF125" i="79"/>
  <c r="AE125" i="79"/>
  <c r="AD125" i="79"/>
  <c r="AC125" i="79"/>
  <c r="AB125" i="79"/>
  <c r="AA125" i="79"/>
  <c r="Z125" i="79"/>
  <c r="Y125" i="79"/>
  <c r="N125" i="79"/>
  <c r="AM124" i="79"/>
  <c r="AL122" i="79"/>
  <c r="AK122" i="79"/>
  <c r="AJ122" i="79"/>
  <c r="AI122" i="79"/>
  <c r="AH122" i="79"/>
  <c r="AG122" i="79"/>
  <c r="AF122" i="79"/>
  <c r="AE122" i="79"/>
  <c r="AD122" i="79"/>
  <c r="AC122" i="79"/>
  <c r="AB122" i="79"/>
  <c r="AA122" i="79"/>
  <c r="Z122" i="79"/>
  <c r="Y122" i="79"/>
  <c r="N122" i="79"/>
  <c r="AM121" i="79"/>
  <c r="AL119" i="79"/>
  <c r="AK119" i="79"/>
  <c r="AJ119" i="79"/>
  <c r="AI119" i="79"/>
  <c r="AH119" i="79"/>
  <c r="AG119" i="79"/>
  <c r="AF119" i="79"/>
  <c r="AE119" i="79"/>
  <c r="AD119" i="79"/>
  <c r="AC119" i="79"/>
  <c r="AB119" i="79"/>
  <c r="AA119" i="79"/>
  <c r="Z119" i="79"/>
  <c r="Y119" i="79"/>
  <c r="N119" i="79"/>
  <c r="AM118" i="79"/>
  <c r="AL115" i="79"/>
  <c r="AK115" i="79"/>
  <c r="AJ115" i="79"/>
  <c r="AI115" i="79"/>
  <c r="AH115" i="79"/>
  <c r="AG115" i="79"/>
  <c r="AF115" i="79"/>
  <c r="AE115" i="79"/>
  <c r="AD115" i="79"/>
  <c r="AC115" i="79"/>
  <c r="AB115" i="79"/>
  <c r="AA115" i="79"/>
  <c r="Z115" i="79"/>
  <c r="Y115" i="79"/>
  <c r="AM114" i="79"/>
  <c r="AL112" i="79"/>
  <c r="AK112" i="79"/>
  <c r="AJ112" i="79"/>
  <c r="AI112" i="79"/>
  <c r="AH112" i="79"/>
  <c r="AG112" i="79"/>
  <c r="AF112" i="79"/>
  <c r="AE112" i="79"/>
  <c r="AD112" i="79"/>
  <c r="AC112" i="79"/>
  <c r="AB112" i="79"/>
  <c r="AA112" i="79"/>
  <c r="Z112" i="79"/>
  <c r="Y112" i="79"/>
  <c r="AM111" i="79"/>
  <c r="AL109" i="79"/>
  <c r="AK109" i="79"/>
  <c r="AJ109" i="79"/>
  <c r="AI109" i="79"/>
  <c r="AH109" i="79"/>
  <c r="AG109" i="79"/>
  <c r="AF109" i="79"/>
  <c r="AE109" i="79"/>
  <c r="AD109" i="79"/>
  <c r="AC109" i="79"/>
  <c r="AB109" i="79"/>
  <c r="AA109" i="79"/>
  <c r="Z109" i="79"/>
  <c r="Y109" i="79"/>
  <c r="AM108" i="79"/>
  <c r="AL106" i="79"/>
  <c r="AK106" i="79"/>
  <c r="AJ106" i="79"/>
  <c r="AI106" i="79"/>
  <c r="AH106" i="79"/>
  <c r="AG106" i="79"/>
  <c r="AF106" i="79"/>
  <c r="AE106" i="79"/>
  <c r="AD106" i="79"/>
  <c r="AC106" i="79"/>
  <c r="AB106" i="79"/>
  <c r="AA106" i="79"/>
  <c r="Z106" i="79"/>
  <c r="Y106" i="79"/>
  <c r="AM105" i="79"/>
  <c r="AL101" i="79"/>
  <c r="AK101" i="79"/>
  <c r="AJ101" i="79"/>
  <c r="AI101" i="79"/>
  <c r="AH101" i="79"/>
  <c r="AG101" i="79"/>
  <c r="AF101" i="79"/>
  <c r="AE101" i="79"/>
  <c r="AD101" i="79"/>
  <c r="AC101" i="79"/>
  <c r="AB101" i="79"/>
  <c r="AA101" i="79"/>
  <c r="Z101" i="79"/>
  <c r="Y101" i="79"/>
  <c r="N101" i="79"/>
  <c r="AM100" i="79"/>
  <c r="AL98" i="79"/>
  <c r="AK98" i="79"/>
  <c r="AJ98" i="79"/>
  <c r="AI98" i="79"/>
  <c r="AH98" i="79"/>
  <c r="AG98" i="79"/>
  <c r="AF98" i="79"/>
  <c r="AE98" i="79"/>
  <c r="AD98" i="79"/>
  <c r="AC98" i="79"/>
  <c r="AB98" i="79"/>
  <c r="AA98" i="79"/>
  <c r="Z98" i="79"/>
  <c r="Y98" i="79"/>
  <c r="N98" i="79"/>
  <c r="AM97" i="79"/>
  <c r="AL95" i="79"/>
  <c r="AK95" i="79"/>
  <c r="AJ95" i="79"/>
  <c r="AI95" i="79"/>
  <c r="AH95" i="79"/>
  <c r="AG95" i="79"/>
  <c r="AF95" i="79"/>
  <c r="AE95" i="79"/>
  <c r="AD95" i="79"/>
  <c r="AC95" i="79"/>
  <c r="AB95" i="79"/>
  <c r="AA95" i="79"/>
  <c r="Z95" i="79"/>
  <c r="Y95" i="79"/>
  <c r="N95" i="79"/>
  <c r="AM94" i="79"/>
  <c r="AL92" i="79"/>
  <c r="AK92" i="79"/>
  <c r="AJ92" i="79"/>
  <c r="AI92" i="79"/>
  <c r="AH92" i="79"/>
  <c r="AG92" i="79"/>
  <c r="AF92" i="79"/>
  <c r="AE92" i="79"/>
  <c r="AD92" i="79"/>
  <c r="AC92" i="79"/>
  <c r="AB92" i="79"/>
  <c r="AA92" i="79"/>
  <c r="Z92" i="79"/>
  <c r="Y92" i="79"/>
  <c r="N92" i="79"/>
  <c r="AM91" i="79"/>
  <c r="AL88" i="79"/>
  <c r="AK88" i="79"/>
  <c r="AJ88" i="79"/>
  <c r="AI88" i="79"/>
  <c r="AH88" i="79"/>
  <c r="AG88" i="79"/>
  <c r="AF88" i="79"/>
  <c r="AE88" i="79"/>
  <c r="AD88" i="79"/>
  <c r="AC88" i="79"/>
  <c r="AB88" i="79"/>
  <c r="AA88" i="79"/>
  <c r="Z88" i="79"/>
  <c r="Y88" i="79"/>
  <c r="N88" i="79"/>
  <c r="AM87" i="79"/>
  <c r="AL85" i="79"/>
  <c r="AK85" i="79"/>
  <c r="AJ85" i="79"/>
  <c r="AI85" i="79"/>
  <c r="AH85" i="79"/>
  <c r="AG85" i="79"/>
  <c r="AF85" i="79"/>
  <c r="AE85" i="79"/>
  <c r="AD85" i="79"/>
  <c r="AC85" i="79"/>
  <c r="AB85" i="79"/>
  <c r="AA85" i="79"/>
  <c r="Z85" i="79"/>
  <c r="Y85" i="79"/>
  <c r="N85" i="79"/>
  <c r="AM84" i="79"/>
  <c r="AL81" i="79"/>
  <c r="AK81" i="79"/>
  <c r="AJ81" i="79"/>
  <c r="AI81" i="79"/>
  <c r="AH81" i="79"/>
  <c r="AG81" i="79"/>
  <c r="AF81" i="79"/>
  <c r="AE81" i="79"/>
  <c r="AD81" i="79"/>
  <c r="AC81" i="79"/>
  <c r="AB81" i="79"/>
  <c r="AA81" i="79"/>
  <c r="Z81" i="79"/>
  <c r="Y81" i="79"/>
  <c r="N81" i="79"/>
  <c r="AM80" i="79"/>
  <c r="AL77" i="79"/>
  <c r="AK77" i="79"/>
  <c r="AJ77" i="79"/>
  <c r="AI77" i="79"/>
  <c r="AH77" i="79"/>
  <c r="AG77" i="79"/>
  <c r="AF77" i="79"/>
  <c r="AE77" i="79"/>
  <c r="AD77" i="79"/>
  <c r="AC77" i="79"/>
  <c r="AB77" i="79"/>
  <c r="AA77" i="79"/>
  <c r="Z77" i="79"/>
  <c r="Y77" i="79"/>
  <c r="N77" i="79"/>
  <c r="AM76" i="79"/>
  <c r="AL74" i="79"/>
  <c r="AK74" i="79"/>
  <c r="AJ74" i="79"/>
  <c r="AI74" i="79"/>
  <c r="AH74" i="79"/>
  <c r="AG74" i="79"/>
  <c r="AF74" i="79"/>
  <c r="AE74" i="79"/>
  <c r="AD74" i="79"/>
  <c r="AC74" i="79"/>
  <c r="AB74" i="79"/>
  <c r="AA74" i="79"/>
  <c r="Z74" i="79"/>
  <c r="Y74" i="79"/>
  <c r="N74" i="79"/>
  <c r="AM73" i="79"/>
  <c r="AL71" i="79"/>
  <c r="AK71" i="79"/>
  <c r="AJ71" i="79"/>
  <c r="AI71" i="79"/>
  <c r="AH71" i="79"/>
  <c r="AG71" i="79"/>
  <c r="AF71" i="79"/>
  <c r="AE71" i="79"/>
  <c r="AD71" i="79"/>
  <c r="AC71" i="79"/>
  <c r="AB71" i="79"/>
  <c r="AA71" i="79"/>
  <c r="Z71" i="79"/>
  <c r="Y71" i="79"/>
  <c r="N71" i="79"/>
  <c r="AM70" i="79"/>
  <c r="AL67" i="79"/>
  <c r="AK67" i="79"/>
  <c r="AJ67" i="79"/>
  <c r="AI67" i="79"/>
  <c r="AH67" i="79"/>
  <c r="AG67" i="79"/>
  <c r="AF67" i="79"/>
  <c r="AE67" i="79"/>
  <c r="AD67" i="79"/>
  <c r="AC67" i="79"/>
  <c r="AB67" i="79"/>
  <c r="AA67" i="79"/>
  <c r="Z67" i="79"/>
  <c r="Y67" i="79"/>
  <c r="N67" i="79"/>
  <c r="AM66" i="79"/>
  <c r="AL64" i="79"/>
  <c r="AK64" i="79"/>
  <c r="AJ64" i="79"/>
  <c r="AI64" i="79"/>
  <c r="AH64" i="79"/>
  <c r="AG64" i="79"/>
  <c r="AF64" i="79"/>
  <c r="AE64" i="79"/>
  <c r="AD64" i="79"/>
  <c r="AC64" i="79"/>
  <c r="AB64" i="79"/>
  <c r="AA64" i="79"/>
  <c r="Z64" i="79"/>
  <c r="Y64" i="79"/>
  <c r="N64" i="79"/>
  <c r="AM63" i="79"/>
  <c r="AL61" i="79"/>
  <c r="AK61" i="79"/>
  <c r="AJ61" i="79"/>
  <c r="AI61" i="79"/>
  <c r="AH61" i="79"/>
  <c r="AG61" i="79"/>
  <c r="AF61" i="79"/>
  <c r="AE61" i="79"/>
  <c r="AD61" i="79"/>
  <c r="AC61" i="79"/>
  <c r="AB61" i="79"/>
  <c r="AA61" i="79"/>
  <c r="Z61" i="79"/>
  <c r="N61" i="79"/>
  <c r="AM60" i="79"/>
  <c r="AL58" i="79"/>
  <c r="AK58" i="79"/>
  <c r="AJ58" i="79"/>
  <c r="AI58" i="79"/>
  <c r="AH58" i="79"/>
  <c r="AG58" i="79"/>
  <c r="AF58" i="79"/>
  <c r="AE58" i="79"/>
  <c r="AD58" i="79"/>
  <c r="AC58" i="79"/>
  <c r="AB58" i="79"/>
  <c r="AA58" i="79"/>
  <c r="Z58" i="79"/>
  <c r="N58" i="79"/>
  <c r="AM57" i="79"/>
  <c r="AL55" i="79"/>
  <c r="AK55" i="79"/>
  <c r="AJ55" i="79"/>
  <c r="AI55" i="79"/>
  <c r="AH55" i="79"/>
  <c r="AG55" i="79"/>
  <c r="AF55" i="79"/>
  <c r="AE55" i="79"/>
  <c r="AD55" i="79"/>
  <c r="AC55" i="79"/>
  <c r="AB55" i="79"/>
  <c r="AA55" i="79"/>
  <c r="Z55" i="79"/>
  <c r="Y55" i="79"/>
  <c r="N55" i="79"/>
  <c r="AM54" i="79"/>
  <c r="AL51" i="79"/>
  <c r="AK51" i="79"/>
  <c r="AJ51" i="79"/>
  <c r="AI51" i="79"/>
  <c r="AH51" i="79"/>
  <c r="AG51" i="79"/>
  <c r="AF51" i="79"/>
  <c r="AE51" i="79"/>
  <c r="AD51" i="79"/>
  <c r="AC51" i="79"/>
  <c r="AB51" i="79"/>
  <c r="AA51" i="79"/>
  <c r="Z51" i="79"/>
  <c r="Y51" i="79"/>
  <c r="AM50" i="79"/>
  <c r="AL48" i="79"/>
  <c r="AK48" i="79"/>
  <c r="AJ48" i="79"/>
  <c r="AI48" i="79"/>
  <c r="AH48" i="79"/>
  <c r="AG48" i="79"/>
  <c r="AF48" i="79"/>
  <c r="AE48" i="79"/>
  <c r="AD48" i="79"/>
  <c r="AC48" i="79"/>
  <c r="AB48" i="79"/>
  <c r="AA48" i="79"/>
  <c r="Z48" i="79"/>
  <c r="Y48" i="79"/>
  <c r="AM47" i="79"/>
  <c r="AL45" i="79"/>
  <c r="AK45" i="79"/>
  <c r="AJ45" i="79"/>
  <c r="AI45" i="79"/>
  <c r="AH45" i="79"/>
  <c r="AG45" i="79"/>
  <c r="AF45" i="79"/>
  <c r="AE45" i="79"/>
  <c r="AD45" i="79"/>
  <c r="AC45" i="79"/>
  <c r="AB45" i="79"/>
  <c r="AA45" i="79"/>
  <c r="Z45" i="79"/>
  <c r="Y45" i="79"/>
  <c r="AM44" i="79"/>
  <c r="AL42" i="79"/>
  <c r="AK42" i="79"/>
  <c r="AJ42" i="79"/>
  <c r="AI42" i="79"/>
  <c r="AH42" i="79"/>
  <c r="AG42" i="79"/>
  <c r="AF42" i="79"/>
  <c r="AE42" i="79"/>
  <c r="AD42" i="79"/>
  <c r="AC42" i="79"/>
  <c r="AB42" i="79"/>
  <c r="AA42" i="79"/>
  <c r="Z42" i="79"/>
  <c r="Y42" i="79"/>
  <c r="AM41" i="79"/>
  <c r="AL39" i="79"/>
  <c r="AK39" i="79"/>
  <c r="AJ39" i="79"/>
  <c r="AI39" i="79"/>
  <c r="AH39" i="79"/>
  <c r="AG39" i="79"/>
  <c r="AF39" i="79"/>
  <c r="AE39" i="79"/>
  <c r="AD39" i="79"/>
  <c r="AC39" i="79"/>
  <c r="AB39" i="79"/>
  <c r="AA39" i="79"/>
  <c r="Z39" i="79"/>
  <c r="Y39" i="79"/>
  <c r="AM38" i="79"/>
  <c r="AM35" i="79"/>
  <c r="O513" i="46"/>
  <c r="D513" i="46"/>
  <c r="AL511" i="46"/>
  <c r="AK511" i="46"/>
  <c r="AJ511" i="46"/>
  <c r="AI511" i="46"/>
  <c r="AH511" i="46"/>
  <c r="AG511" i="46"/>
  <c r="AF511" i="46"/>
  <c r="AE511" i="46"/>
  <c r="AD511" i="46"/>
  <c r="AC511" i="46"/>
  <c r="AB511" i="46"/>
  <c r="AA511" i="46"/>
  <c r="Z511" i="46"/>
  <c r="Y511" i="46"/>
  <c r="N511" i="46"/>
  <c r="AM510" i="46"/>
  <c r="AL508" i="46"/>
  <c r="AK508" i="46"/>
  <c r="AJ508" i="46"/>
  <c r="AI508" i="46"/>
  <c r="AH508" i="46"/>
  <c r="AG508" i="46"/>
  <c r="AF508" i="46"/>
  <c r="AE508" i="46"/>
  <c r="AD508" i="46"/>
  <c r="AC508" i="46"/>
  <c r="AB508" i="46"/>
  <c r="AA508" i="46"/>
  <c r="Z508" i="46"/>
  <c r="Y508" i="46"/>
  <c r="N508" i="46"/>
  <c r="AM507" i="46"/>
  <c r="AL505" i="46"/>
  <c r="AK505" i="46"/>
  <c r="AJ505" i="46"/>
  <c r="AI505" i="46"/>
  <c r="AH505" i="46"/>
  <c r="AG505" i="46"/>
  <c r="AF505" i="46"/>
  <c r="AE505" i="46"/>
  <c r="AD505" i="46"/>
  <c r="AC505" i="46"/>
  <c r="AB505" i="46"/>
  <c r="AA505" i="46"/>
  <c r="Z505" i="46"/>
  <c r="Y505" i="46"/>
  <c r="N505" i="46"/>
  <c r="AM504" i="46"/>
  <c r="AL501" i="46"/>
  <c r="AK501" i="46"/>
  <c r="AJ501" i="46"/>
  <c r="AI501" i="46"/>
  <c r="AH501" i="46"/>
  <c r="AG501" i="46"/>
  <c r="AF501" i="46"/>
  <c r="AE501" i="46"/>
  <c r="AD501" i="46"/>
  <c r="AC501" i="46"/>
  <c r="AB501" i="46"/>
  <c r="AA501" i="46"/>
  <c r="Z501" i="46"/>
  <c r="Y501" i="46"/>
  <c r="N501" i="46"/>
  <c r="AM500" i="46"/>
  <c r="AL498" i="46"/>
  <c r="AK498" i="46"/>
  <c r="AJ498" i="46"/>
  <c r="AI498" i="46"/>
  <c r="AH498" i="46"/>
  <c r="AG498" i="46"/>
  <c r="AF498" i="46"/>
  <c r="AE498" i="46"/>
  <c r="AD498" i="46"/>
  <c r="AC498" i="46"/>
  <c r="AB498" i="46"/>
  <c r="AA498" i="46"/>
  <c r="Z498" i="46"/>
  <c r="Y498" i="46"/>
  <c r="N498" i="46"/>
  <c r="AM497" i="46"/>
  <c r="AL495" i="46"/>
  <c r="AK495" i="46"/>
  <c r="AJ495" i="46"/>
  <c r="AI495" i="46"/>
  <c r="AH495" i="46"/>
  <c r="AG495" i="46"/>
  <c r="AF495" i="46"/>
  <c r="AE495" i="46"/>
  <c r="AD495" i="46"/>
  <c r="AC495" i="46"/>
  <c r="AB495" i="46"/>
  <c r="AA495" i="46"/>
  <c r="Z495" i="46"/>
  <c r="Y495" i="46"/>
  <c r="N495" i="46"/>
  <c r="AM494" i="46"/>
  <c r="AL492" i="46"/>
  <c r="AK492" i="46"/>
  <c r="AJ492" i="46"/>
  <c r="AI492" i="46"/>
  <c r="AH492" i="46"/>
  <c r="AG492" i="46"/>
  <c r="AF492" i="46"/>
  <c r="AE492" i="46"/>
  <c r="AD492" i="46"/>
  <c r="AC492" i="46"/>
  <c r="AB492" i="46"/>
  <c r="AA492" i="46"/>
  <c r="Z492" i="46"/>
  <c r="Y492" i="46"/>
  <c r="N492" i="46"/>
  <c r="AM491" i="46"/>
  <c r="AL489" i="46"/>
  <c r="AK489" i="46"/>
  <c r="AJ489" i="46"/>
  <c r="AI489" i="46"/>
  <c r="AH489" i="46"/>
  <c r="AG489" i="46"/>
  <c r="AF489" i="46"/>
  <c r="AE489" i="46"/>
  <c r="AD489" i="46"/>
  <c r="AC489" i="46"/>
  <c r="AB489" i="46"/>
  <c r="AA489" i="46"/>
  <c r="Z489" i="46"/>
  <c r="Y489" i="46"/>
  <c r="N489" i="46"/>
  <c r="AM488" i="46"/>
  <c r="AL485" i="46"/>
  <c r="AK485" i="46"/>
  <c r="AJ485" i="46"/>
  <c r="AI485" i="46"/>
  <c r="AH485" i="46"/>
  <c r="AG485" i="46"/>
  <c r="AF485" i="46"/>
  <c r="AE485" i="46"/>
  <c r="AD485" i="46"/>
  <c r="AC485" i="46"/>
  <c r="AB485" i="46"/>
  <c r="AA485" i="46"/>
  <c r="Z485" i="46"/>
  <c r="Y485" i="46"/>
  <c r="N485" i="46"/>
  <c r="AM484" i="46"/>
  <c r="AL482" i="46"/>
  <c r="AK482" i="46"/>
  <c r="AJ482" i="46"/>
  <c r="AI482" i="46"/>
  <c r="AH482" i="46"/>
  <c r="AG482" i="46"/>
  <c r="AF482" i="46"/>
  <c r="AE482" i="46"/>
  <c r="AD482" i="46"/>
  <c r="AC482" i="46"/>
  <c r="AB482" i="46"/>
  <c r="AA482" i="46"/>
  <c r="Z482" i="46"/>
  <c r="Y482" i="46"/>
  <c r="AM481" i="46"/>
  <c r="AL478" i="46"/>
  <c r="AK478" i="46"/>
  <c r="AJ478" i="46"/>
  <c r="AI478" i="46"/>
  <c r="AH478" i="46"/>
  <c r="AG478" i="46"/>
  <c r="AF478" i="46"/>
  <c r="AE478" i="46"/>
  <c r="AD478" i="46"/>
  <c r="AC478" i="46"/>
  <c r="AB478" i="46"/>
  <c r="AA478" i="46"/>
  <c r="Z478" i="46"/>
  <c r="Y478" i="46"/>
  <c r="AM477" i="46"/>
  <c r="AL474" i="46"/>
  <c r="AK474" i="46"/>
  <c r="AJ474" i="46"/>
  <c r="AI474" i="46"/>
  <c r="AH474" i="46"/>
  <c r="AG474" i="46"/>
  <c r="AF474" i="46"/>
  <c r="AE474" i="46"/>
  <c r="AD474" i="46"/>
  <c r="AC474" i="46"/>
  <c r="AB474" i="46"/>
  <c r="AA474" i="46"/>
  <c r="Z474" i="46"/>
  <c r="Y474" i="46"/>
  <c r="AM473" i="46"/>
  <c r="AL471" i="46"/>
  <c r="AK471" i="46"/>
  <c r="AJ471" i="46"/>
  <c r="AI471" i="46"/>
  <c r="AH471" i="46"/>
  <c r="AG471" i="46"/>
  <c r="AF471" i="46"/>
  <c r="AE471" i="46"/>
  <c r="AD471" i="46"/>
  <c r="AC471" i="46"/>
  <c r="AB471" i="46"/>
  <c r="AA471" i="46"/>
  <c r="Z471" i="46"/>
  <c r="Y471" i="46"/>
  <c r="N471" i="46"/>
  <c r="AM470" i="46"/>
  <c r="AL468" i="46"/>
  <c r="AK468" i="46"/>
  <c r="AJ468" i="46"/>
  <c r="AI468" i="46"/>
  <c r="AH468" i="46"/>
  <c r="AG468" i="46"/>
  <c r="AF468" i="46"/>
  <c r="AE468" i="46"/>
  <c r="AD468" i="46"/>
  <c r="AC468" i="46"/>
  <c r="AB468" i="46"/>
  <c r="AA468" i="46"/>
  <c r="Z468" i="46"/>
  <c r="Y468" i="46"/>
  <c r="N468" i="46"/>
  <c r="AM467" i="46"/>
  <c r="AL465" i="46"/>
  <c r="AK465" i="46"/>
  <c r="AJ465" i="46"/>
  <c r="AI465" i="46"/>
  <c r="AH465" i="46"/>
  <c r="AG465" i="46"/>
  <c r="AF465" i="46"/>
  <c r="AE465" i="46"/>
  <c r="AD465" i="46"/>
  <c r="AC465" i="46"/>
  <c r="AB465" i="46"/>
  <c r="AA465" i="46"/>
  <c r="Z465" i="46"/>
  <c r="Y465" i="46"/>
  <c r="N465" i="46"/>
  <c r="AM464" i="46"/>
  <c r="AL462" i="46"/>
  <c r="AK462" i="46"/>
  <c r="AJ462" i="46"/>
  <c r="AI462" i="46"/>
  <c r="AH462" i="46"/>
  <c r="AG462" i="46"/>
  <c r="AF462" i="46"/>
  <c r="AE462" i="46"/>
  <c r="AD462" i="46"/>
  <c r="AC462" i="46"/>
  <c r="AB462" i="46"/>
  <c r="AA462" i="46"/>
  <c r="Z462" i="46"/>
  <c r="Y462" i="46"/>
  <c r="N462" i="46"/>
  <c r="AM461" i="46"/>
  <c r="AL458" i="46"/>
  <c r="AK458" i="46"/>
  <c r="AJ458" i="46"/>
  <c r="AI458" i="46"/>
  <c r="AH458" i="46"/>
  <c r="AG458" i="46"/>
  <c r="AF458" i="46"/>
  <c r="AE458" i="46"/>
  <c r="AD458" i="46"/>
  <c r="AC458" i="46"/>
  <c r="AB458" i="46"/>
  <c r="AA458" i="46"/>
  <c r="Z458" i="46"/>
  <c r="Y458" i="46"/>
  <c r="AM457" i="46"/>
  <c r="AL455" i="46"/>
  <c r="AK455" i="46"/>
  <c r="AJ455" i="46"/>
  <c r="AI455" i="46"/>
  <c r="AH455" i="46"/>
  <c r="AG455" i="46"/>
  <c r="AF455" i="46"/>
  <c r="AE455" i="46"/>
  <c r="AD455" i="46"/>
  <c r="AC455" i="46"/>
  <c r="AB455" i="46"/>
  <c r="AA455" i="46"/>
  <c r="Z455" i="46"/>
  <c r="Y455" i="46"/>
  <c r="AM454" i="46"/>
  <c r="AL452" i="46"/>
  <c r="AK452" i="46"/>
  <c r="AJ452" i="46"/>
  <c r="AI452" i="46"/>
  <c r="AH452" i="46"/>
  <c r="AG452" i="46"/>
  <c r="AF452" i="46"/>
  <c r="AE452" i="46"/>
  <c r="AD452" i="46"/>
  <c r="AC452" i="46"/>
  <c r="AB452" i="46"/>
  <c r="AA452" i="46"/>
  <c r="Z452" i="46"/>
  <c r="Y452" i="46"/>
  <c r="AM451" i="46"/>
  <c r="AL449" i="46"/>
  <c r="AK449" i="46"/>
  <c r="AJ449" i="46"/>
  <c r="AI449" i="46"/>
  <c r="AH449" i="46"/>
  <c r="AG449" i="46"/>
  <c r="AF449" i="46"/>
  <c r="AE449" i="46"/>
  <c r="AD449" i="46"/>
  <c r="AC449" i="46"/>
  <c r="AB449" i="46"/>
  <c r="AA449" i="46"/>
  <c r="Z449" i="46"/>
  <c r="Y449" i="46"/>
  <c r="N449" i="46"/>
  <c r="AM448" i="46"/>
  <c r="AL446" i="46"/>
  <c r="AK446" i="46"/>
  <c r="AJ446" i="46"/>
  <c r="AI446" i="46"/>
  <c r="AH446" i="46"/>
  <c r="AG446" i="46"/>
  <c r="AF446" i="46"/>
  <c r="AE446" i="46"/>
  <c r="AD446" i="46"/>
  <c r="AC446" i="46"/>
  <c r="AB446" i="46"/>
  <c r="AA446" i="46"/>
  <c r="Z446" i="46"/>
  <c r="Y446" i="46"/>
  <c r="N446" i="46"/>
  <c r="AM445" i="46"/>
  <c r="AL443" i="46"/>
  <c r="AK443" i="46"/>
  <c r="AJ443" i="46"/>
  <c r="AI443" i="46"/>
  <c r="AH443" i="46"/>
  <c r="AG443" i="46"/>
  <c r="AF443" i="46"/>
  <c r="AE443" i="46"/>
  <c r="AD443" i="46"/>
  <c r="AC443" i="46"/>
  <c r="AB443" i="46"/>
  <c r="AA443" i="46"/>
  <c r="Z443" i="46"/>
  <c r="Y443" i="46"/>
  <c r="N443" i="46"/>
  <c r="AM442" i="46"/>
  <c r="AL440" i="46"/>
  <c r="AK440" i="46"/>
  <c r="AJ440" i="46"/>
  <c r="AI440" i="46"/>
  <c r="AH440" i="46"/>
  <c r="AG440" i="46"/>
  <c r="AF440" i="46"/>
  <c r="AE440" i="46"/>
  <c r="AD440" i="46"/>
  <c r="AC440" i="46"/>
  <c r="AB440" i="46"/>
  <c r="AA440" i="46"/>
  <c r="Z440" i="46"/>
  <c r="Y440" i="46"/>
  <c r="N440" i="46"/>
  <c r="AM439" i="46"/>
  <c r="AL437" i="46"/>
  <c r="AK437" i="46"/>
  <c r="AJ437" i="46"/>
  <c r="AI437" i="46"/>
  <c r="AH437" i="46"/>
  <c r="AG437" i="46"/>
  <c r="AF437" i="46"/>
  <c r="AE437" i="46"/>
  <c r="AD437" i="46"/>
  <c r="AC437" i="46"/>
  <c r="AB437" i="46"/>
  <c r="AA437" i="46"/>
  <c r="Z437" i="46"/>
  <c r="Y437" i="46"/>
  <c r="N437" i="46"/>
  <c r="AM436" i="46"/>
  <c r="AL433" i="46"/>
  <c r="AK433" i="46"/>
  <c r="AJ433" i="46"/>
  <c r="AI433" i="46"/>
  <c r="AH433" i="46"/>
  <c r="AG433" i="46"/>
  <c r="AF433" i="46"/>
  <c r="AE433" i="46"/>
  <c r="AD433" i="46"/>
  <c r="AC433" i="46"/>
  <c r="AB433" i="46"/>
  <c r="AA433" i="46"/>
  <c r="Z433" i="46"/>
  <c r="Y433" i="46"/>
  <c r="AM432" i="46"/>
  <c r="AL430" i="46"/>
  <c r="AK430" i="46"/>
  <c r="AJ430" i="46"/>
  <c r="AI430" i="46"/>
  <c r="AH430" i="46"/>
  <c r="AG430" i="46"/>
  <c r="AF430" i="46"/>
  <c r="AE430" i="46"/>
  <c r="AD430" i="46"/>
  <c r="AC430" i="46"/>
  <c r="AB430" i="46"/>
  <c r="AA430" i="46"/>
  <c r="Z430" i="46"/>
  <c r="Y430" i="46"/>
  <c r="AM429" i="46"/>
  <c r="AL427" i="46"/>
  <c r="AK427" i="46"/>
  <c r="AJ427" i="46"/>
  <c r="AI427" i="46"/>
  <c r="AH427" i="46"/>
  <c r="AG427" i="46"/>
  <c r="AF427" i="46"/>
  <c r="AE427" i="46"/>
  <c r="AD427" i="46"/>
  <c r="AC427" i="46"/>
  <c r="AB427" i="46"/>
  <c r="AA427" i="46"/>
  <c r="Z427" i="46"/>
  <c r="Y427" i="46"/>
  <c r="AM426" i="46"/>
  <c r="AL424" i="46"/>
  <c r="AK424" i="46"/>
  <c r="AJ424" i="46"/>
  <c r="AI424" i="46"/>
  <c r="AH424" i="46"/>
  <c r="AG424" i="46"/>
  <c r="AF424" i="46"/>
  <c r="AE424" i="46"/>
  <c r="AD424" i="46"/>
  <c r="AC424" i="46"/>
  <c r="AB424" i="46"/>
  <c r="AA424" i="46"/>
  <c r="Z424" i="46"/>
  <c r="Y424" i="46"/>
  <c r="AM423" i="46"/>
  <c r="AL421" i="46"/>
  <c r="AK421" i="46"/>
  <c r="AJ421" i="46"/>
  <c r="AI421" i="46"/>
  <c r="AH421" i="46"/>
  <c r="AG421" i="46"/>
  <c r="AF421" i="46"/>
  <c r="AE421" i="46"/>
  <c r="AD421" i="46"/>
  <c r="AC421" i="46"/>
  <c r="AB421" i="46"/>
  <c r="AA421" i="46"/>
  <c r="Z421" i="46"/>
  <c r="Y421" i="46"/>
  <c r="AM420" i="46"/>
  <c r="AL418" i="46"/>
  <c r="AK418" i="46"/>
  <c r="AJ418" i="46"/>
  <c r="AI418" i="46"/>
  <c r="AH418" i="46"/>
  <c r="AG418" i="46"/>
  <c r="AF418" i="46"/>
  <c r="AE418" i="46"/>
  <c r="AD418" i="46"/>
  <c r="AC418" i="46"/>
  <c r="AB418" i="46"/>
  <c r="AA418" i="46"/>
  <c r="Z418" i="46"/>
  <c r="Y418" i="46"/>
  <c r="AM417" i="46"/>
  <c r="AL415" i="46"/>
  <c r="AK415" i="46"/>
  <c r="AJ415" i="46"/>
  <c r="AI415" i="46"/>
  <c r="AH415" i="46"/>
  <c r="AG415" i="46"/>
  <c r="AF415" i="46"/>
  <c r="AE415" i="46"/>
  <c r="AD415" i="46"/>
  <c r="AC415" i="46"/>
  <c r="AB415" i="46"/>
  <c r="AA415" i="46"/>
  <c r="Z415" i="46"/>
  <c r="Y415" i="46"/>
  <c r="AM414" i="46"/>
  <c r="AL412" i="46"/>
  <c r="AK412" i="46"/>
  <c r="AJ412" i="46"/>
  <c r="AI412" i="46"/>
  <c r="AH412" i="46"/>
  <c r="AG412" i="46"/>
  <c r="AF412" i="46"/>
  <c r="AE412" i="46"/>
  <c r="AD412" i="46"/>
  <c r="AC412" i="46"/>
  <c r="AB412" i="46"/>
  <c r="AA412" i="46"/>
  <c r="Z412" i="46"/>
  <c r="Y412" i="46"/>
  <c r="AM411" i="46"/>
  <c r="AL409" i="46"/>
  <c r="AK409" i="46"/>
  <c r="AJ409" i="46"/>
  <c r="AI409" i="46"/>
  <c r="AH409" i="46"/>
  <c r="AG409" i="46"/>
  <c r="AF409" i="46"/>
  <c r="AE409" i="46"/>
  <c r="AD409" i="46"/>
  <c r="AC409" i="46"/>
  <c r="AB409" i="46"/>
  <c r="AA409" i="46"/>
  <c r="Z409" i="46"/>
  <c r="Y409" i="46"/>
  <c r="AM408" i="46"/>
  <c r="AM406" i="46"/>
  <c r="O384" i="46"/>
  <c r="D384" i="46"/>
  <c r="AL382" i="46"/>
  <c r="AK382" i="46"/>
  <c r="AJ382" i="46"/>
  <c r="AI382" i="46"/>
  <c r="AH382" i="46"/>
  <c r="AG382" i="46"/>
  <c r="AF382" i="46"/>
  <c r="AE382" i="46"/>
  <c r="AD382" i="46"/>
  <c r="AC382" i="46"/>
  <c r="AB382" i="46"/>
  <c r="AA382" i="46"/>
  <c r="Z382" i="46"/>
  <c r="Y382" i="46"/>
  <c r="N382" i="46"/>
  <c r="AM381" i="46"/>
  <c r="AL379" i="46"/>
  <c r="AK379" i="46"/>
  <c r="AJ379" i="46"/>
  <c r="AI379" i="46"/>
  <c r="AH379" i="46"/>
  <c r="AG379" i="46"/>
  <c r="AF379" i="46"/>
  <c r="AE379" i="46"/>
  <c r="AD379" i="46"/>
  <c r="AC379" i="46"/>
  <c r="AB379" i="46"/>
  <c r="AA379" i="46"/>
  <c r="Z379" i="46"/>
  <c r="Y379" i="46"/>
  <c r="N379" i="46"/>
  <c r="AM378" i="46"/>
  <c r="AL376" i="46"/>
  <c r="AK376" i="46"/>
  <c r="AJ376" i="46"/>
  <c r="AI376" i="46"/>
  <c r="AH376" i="46"/>
  <c r="AG376" i="46"/>
  <c r="AF376" i="46"/>
  <c r="AE376" i="46"/>
  <c r="AD376" i="46"/>
  <c r="AC376" i="46"/>
  <c r="AB376" i="46"/>
  <c r="AA376" i="46"/>
  <c r="Z376" i="46"/>
  <c r="Y376" i="46"/>
  <c r="N376" i="46"/>
  <c r="AM375" i="46"/>
  <c r="AL372" i="46"/>
  <c r="AK372" i="46"/>
  <c r="AJ372" i="46"/>
  <c r="AI372" i="46"/>
  <c r="AH372" i="46"/>
  <c r="AG372" i="46"/>
  <c r="AF372" i="46"/>
  <c r="AE372" i="46"/>
  <c r="AD372" i="46"/>
  <c r="AC372" i="46"/>
  <c r="AB372" i="46"/>
  <c r="AA372" i="46"/>
  <c r="Z372" i="46"/>
  <c r="Y372" i="46"/>
  <c r="N372" i="46"/>
  <c r="AM371" i="46"/>
  <c r="AL369" i="46"/>
  <c r="AK369" i="46"/>
  <c r="AJ369" i="46"/>
  <c r="AI369" i="46"/>
  <c r="AH369" i="46"/>
  <c r="AG369" i="46"/>
  <c r="AF369" i="46"/>
  <c r="AE369" i="46"/>
  <c r="AD369" i="46"/>
  <c r="AC369" i="46"/>
  <c r="AB369" i="46"/>
  <c r="AA369" i="46"/>
  <c r="Z369" i="46"/>
  <c r="Y369" i="46"/>
  <c r="N369" i="46"/>
  <c r="AM368" i="46"/>
  <c r="AL366" i="46"/>
  <c r="AK366" i="46"/>
  <c r="AJ366" i="46"/>
  <c r="AI366" i="46"/>
  <c r="AH366" i="46"/>
  <c r="AG366" i="46"/>
  <c r="AF366" i="46"/>
  <c r="AE366" i="46"/>
  <c r="AD366" i="46"/>
  <c r="AC366" i="46"/>
  <c r="AB366" i="46"/>
  <c r="AA366" i="46"/>
  <c r="Z366" i="46"/>
  <c r="Y366" i="46"/>
  <c r="N366" i="46"/>
  <c r="AM365" i="46"/>
  <c r="AL363" i="46"/>
  <c r="AK363" i="46"/>
  <c r="AJ363" i="46"/>
  <c r="AI363" i="46"/>
  <c r="AH363" i="46"/>
  <c r="AG363" i="46"/>
  <c r="AF363" i="46"/>
  <c r="AE363" i="46"/>
  <c r="AD363" i="46"/>
  <c r="AC363" i="46"/>
  <c r="AB363" i="46"/>
  <c r="AA363" i="46"/>
  <c r="Z363" i="46"/>
  <c r="Y363" i="46"/>
  <c r="N363" i="46"/>
  <c r="AM362" i="46"/>
  <c r="AL360" i="46"/>
  <c r="AK360" i="46"/>
  <c r="AJ360" i="46"/>
  <c r="AI360" i="46"/>
  <c r="AH360" i="46"/>
  <c r="AG360" i="46"/>
  <c r="AF360" i="46"/>
  <c r="AE360" i="46"/>
  <c r="AD360" i="46"/>
  <c r="AC360" i="46"/>
  <c r="AB360" i="46"/>
  <c r="AA360" i="46"/>
  <c r="Z360" i="46"/>
  <c r="Y360" i="46"/>
  <c r="N360" i="46"/>
  <c r="AM359" i="46"/>
  <c r="AL356" i="46"/>
  <c r="AK356" i="46"/>
  <c r="AJ356" i="46"/>
  <c r="AI356" i="46"/>
  <c r="AH356" i="46"/>
  <c r="AG356" i="46"/>
  <c r="AF356" i="46"/>
  <c r="AE356" i="46"/>
  <c r="AD356" i="46"/>
  <c r="AC356" i="46"/>
  <c r="AB356" i="46"/>
  <c r="AA356" i="46"/>
  <c r="Z356" i="46"/>
  <c r="Y356" i="46"/>
  <c r="N356" i="46"/>
  <c r="AM355" i="46"/>
  <c r="AL353" i="46"/>
  <c r="AK353" i="46"/>
  <c r="AJ353" i="46"/>
  <c r="AI353" i="46"/>
  <c r="AH353" i="46"/>
  <c r="AG353" i="46"/>
  <c r="AF353" i="46"/>
  <c r="AE353" i="46"/>
  <c r="AD353" i="46"/>
  <c r="AC353" i="46"/>
  <c r="AB353" i="46"/>
  <c r="AA353" i="46"/>
  <c r="Z353" i="46"/>
  <c r="Y353" i="46"/>
  <c r="AM352" i="46"/>
  <c r="AL349" i="46"/>
  <c r="AK349" i="46"/>
  <c r="AJ349" i="46"/>
  <c r="AI349" i="46"/>
  <c r="AH349" i="46"/>
  <c r="AG349" i="46"/>
  <c r="AF349" i="46"/>
  <c r="AE349" i="46"/>
  <c r="AD349" i="46"/>
  <c r="AC349" i="46"/>
  <c r="AB349" i="46"/>
  <c r="AA349" i="46"/>
  <c r="Z349" i="46"/>
  <c r="Y349" i="46"/>
  <c r="AM348" i="46"/>
  <c r="P348" i="46"/>
  <c r="E348" i="46"/>
  <c r="Z395" i="46" s="1"/>
  <c r="AL345" i="46"/>
  <c r="AK345" i="46"/>
  <c r="AJ345" i="46"/>
  <c r="AI345" i="46"/>
  <c r="AH345" i="46"/>
  <c r="AG345" i="46"/>
  <c r="AF345" i="46"/>
  <c r="AE345" i="46"/>
  <c r="AD345" i="46"/>
  <c r="AC345" i="46"/>
  <c r="AB345" i="46"/>
  <c r="AA345" i="46"/>
  <c r="Z345" i="46"/>
  <c r="Y345" i="46"/>
  <c r="AM344" i="46"/>
  <c r="AL342" i="46"/>
  <c r="AK342" i="46"/>
  <c r="AJ342" i="46"/>
  <c r="AI342" i="46"/>
  <c r="AH342" i="46"/>
  <c r="AG342" i="46"/>
  <c r="AF342" i="46"/>
  <c r="AE342" i="46"/>
  <c r="AD342" i="46"/>
  <c r="AC342" i="46"/>
  <c r="AB342" i="46"/>
  <c r="AA342" i="46"/>
  <c r="Z342" i="46"/>
  <c r="Y342" i="46"/>
  <c r="N342" i="46"/>
  <c r="AM341" i="46"/>
  <c r="AL339" i="46"/>
  <c r="AK339" i="46"/>
  <c r="AJ339" i="46"/>
  <c r="AI339" i="46"/>
  <c r="AH339" i="46"/>
  <c r="AG339" i="46"/>
  <c r="AF339" i="46"/>
  <c r="AE339" i="46"/>
  <c r="AD339" i="46"/>
  <c r="AC339" i="46"/>
  <c r="AB339" i="46"/>
  <c r="AA339" i="46"/>
  <c r="Z339" i="46"/>
  <c r="Y339" i="46"/>
  <c r="N339" i="46"/>
  <c r="AM338" i="46"/>
  <c r="AL336" i="46"/>
  <c r="AK336" i="46"/>
  <c r="AJ336" i="46"/>
  <c r="AI336" i="46"/>
  <c r="AH336" i="46"/>
  <c r="AG336" i="46"/>
  <c r="AF336" i="46"/>
  <c r="AE336" i="46"/>
  <c r="AD336" i="46"/>
  <c r="AC336" i="46"/>
  <c r="AB336" i="46"/>
  <c r="AA336" i="46"/>
  <c r="Z336" i="46"/>
  <c r="Y336" i="46"/>
  <c r="N336" i="46"/>
  <c r="AM335" i="46"/>
  <c r="AL333" i="46"/>
  <c r="AK333" i="46"/>
  <c r="AJ333" i="46"/>
  <c r="AI333" i="46"/>
  <c r="AH333" i="46"/>
  <c r="AG333" i="46"/>
  <c r="AF333" i="46"/>
  <c r="AE333" i="46"/>
  <c r="AD333" i="46"/>
  <c r="AC333" i="46"/>
  <c r="AB333" i="46"/>
  <c r="AA333" i="46"/>
  <c r="Z333" i="46"/>
  <c r="Y333" i="46"/>
  <c r="N333" i="46"/>
  <c r="AM332" i="46"/>
  <c r="AL329" i="46"/>
  <c r="AK329" i="46"/>
  <c r="AJ329" i="46"/>
  <c r="AI329" i="46"/>
  <c r="AH329" i="46"/>
  <c r="AG329" i="46"/>
  <c r="AF329" i="46"/>
  <c r="AE329" i="46"/>
  <c r="AD329" i="46"/>
  <c r="AC329" i="46"/>
  <c r="AB329" i="46"/>
  <c r="AA329" i="46"/>
  <c r="Z329" i="46"/>
  <c r="Y329" i="46"/>
  <c r="AM328" i="46"/>
  <c r="AL326" i="46"/>
  <c r="AK326" i="46"/>
  <c r="AJ326" i="46"/>
  <c r="AI326" i="46"/>
  <c r="AH326" i="46"/>
  <c r="AG326" i="46"/>
  <c r="AF326" i="46"/>
  <c r="AE326" i="46"/>
  <c r="AD326" i="46"/>
  <c r="AC326" i="46"/>
  <c r="AB326" i="46"/>
  <c r="AA326" i="46"/>
  <c r="Z326" i="46"/>
  <c r="Y326" i="46"/>
  <c r="AM325" i="46"/>
  <c r="AL323" i="46"/>
  <c r="AK323" i="46"/>
  <c r="AJ323" i="46"/>
  <c r="AI323" i="46"/>
  <c r="AH323" i="46"/>
  <c r="AG323" i="46"/>
  <c r="AF323" i="46"/>
  <c r="AE323" i="46"/>
  <c r="AD323" i="46"/>
  <c r="AC323" i="46"/>
  <c r="AB323" i="46"/>
  <c r="AA323" i="46"/>
  <c r="Z323" i="46"/>
  <c r="Y323" i="46"/>
  <c r="AM322" i="46"/>
  <c r="AL320" i="46"/>
  <c r="AK320" i="46"/>
  <c r="AJ320" i="46"/>
  <c r="AI320" i="46"/>
  <c r="AH320" i="46"/>
  <c r="AG320" i="46"/>
  <c r="AF320" i="46"/>
  <c r="AE320" i="46"/>
  <c r="AD320" i="46"/>
  <c r="AC320" i="46"/>
  <c r="AB320" i="46"/>
  <c r="AA320" i="46"/>
  <c r="Z320" i="46"/>
  <c r="Y320" i="46"/>
  <c r="N320" i="46"/>
  <c r="AM319" i="46"/>
  <c r="AL317" i="46"/>
  <c r="AK317" i="46"/>
  <c r="AJ317" i="46"/>
  <c r="AI317" i="46"/>
  <c r="AH317" i="46"/>
  <c r="AG317" i="46"/>
  <c r="AF317" i="46"/>
  <c r="AE317" i="46"/>
  <c r="AD317" i="46"/>
  <c r="AC317" i="46"/>
  <c r="AB317" i="46"/>
  <c r="AA317" i="46"/>
  <c r="Z317" i="46"/>
  <c r="Y317" i="46"/>
  <c r="P317" i="46"/>
  <c r="N317" i="46"/>
  <c r="E317" i="46"/>
  <c r="AM316" i="46"/>
  <c r="AL314" i="46"/>
  <c r="AK314" i="46"/>
  <c r="AJ314" i="46"/>
  <c r="AI314" i="46"/>
  <c r="AH314" i="46"/>
  <c r="AG314" i="46"/>
  <c r="AF314" i="46"/>
  <c r="AE314" i="46"/>
  <c r="AD314" i="46"/>
  <c r="AC314" i="46"/>
  <c r="AB314" i="46"/>
  <c r="AA314" i="46"/>
  <c r="Z314" i="46"/>
  <c r="Y314" i="46"/>
  <c r="N314" i="46"/>
  <c r="AM313" i="46"/>
  <c r="AL311" i="46"/>
  <c r="AK311" i="46"/>
  <c r="AJ311" i="46"/>
  <c r="AI311" i="46"/>
  <c r="AH311" i="46"/>
  <c r="AG311" i="46"/>
  <c r="AF311" i="46"/>
  <c r="AE311" i="46"/>
  <c r="AD311" i="46"/>
  <c r="AC311" i="46"/>
  <c r="AB311" i="46"/>
  <c r="AA311" i="46"/>
  <c r="Z311" i="46"/>
  <c r="Y311" i="46"/>
  <c r="P311" i="46"/>
  <c r="N311" i="46"/>
  <c r="E311" i="46"/>
  <c r="AM310" i="46"/>
  <c r="P310" i="46"/>
  <c r="E310" i="46"/>
  <c r="AL308" i="46"/>
  <c r="AK308" i="46"/>
  <c r="AJ308" i="46"/>
  <c r="AI308" i="46"/>
  <c r="AH308" i="46"/>
  <c r="AG308" i="46"/>
  <c r="AF308" i="46"/>
  <c r="AE308" i="46"/>
  <c r="AD308" i="46"/>
  <c r="AC308" i="46"/>
  <c r="AB308" i="46"/>
  <c r="AA308" i="46"/>
  <c r="Z308" i="46"/>
  <c r="Y308" i="46"/>
  <c r="N308" i="46"/>
  <c r="AM307" i="46"/>
  <c r="P307" i="46"/>
  <c r="E307" i="46"/>
  <c r="AL304" i="46"/>
  <c r="AK304" i="46"/>
  <c r="AJ304" i="46"/>
  <c r="AI304" i="46"/>
  <c r="AH304" i="46"/>
  <c r="AG304" i="46"/>
  <c r="AF304" i="46"/>
  <c r="AE304" i="46"/>
  <c r="AD304" i="46"/>
  <c r="AC304" i="46"/>
  <c r="AB304" i="46"/>
  <c r="AA304" i="46"/>
  <c r="Z304" i="46"/>
  <c r="Y304" i="46"/>
  <c r="AM303" i="46"/>
  <c r="AL301" i="46"/>
  <c r="AK301" i="46"/>
  <c r="AJ301" i="46"/>
  <c r="AI301" i="46"/>
  <c r="AH301" i="46"/>
  <c r="AG301" i="46"/>
  <c r="AF301" i="46"/>
  <c r="AE301" i="46"/>
  <c r="AD301" i="46"/>
  <c r="AC301" i="46"/>
  <c r="AB301" i="46"/>
  <c r="AA301" i="46"/>
  <c r="Z301" i="46"/>
  <c r="Y301" i="46"/>
  <c r="AM300" i="46"/>
  <c r="AL298" i="46"/>
  <c r="AK298" i="46"/>
  <c r="AJ298" i="46"/>
  <c r="AI298" i="46"/>
  <c r="AH298" i="46"/>
  <c r="AG298" i="46"/>
  <c r="AF298" i="46"/>
  <c r="AE298" i="46"/>
  <c r="AD298" i="46"/>
  <c r="AC298" i="46"/>
  <c r="AB298" i="46"/>
  <c r="AA298" i="46"/>
  <c r="Z298" i="46"/>
  <c r="Y298" i="46"/>
  <c r="AM297" i="46"/>
  <c r="AL295" i="46"/>
  <c r="AK295" i="46"/>
  <c r="AJ295" i="46"/>
  <c r="AI295" i="46"/>
  <c r="AH295" i="46"/>
  <c r="AG295" i="46"/>
  <c r="AF295" i="46"/>
  <c r="AE295" i="46"/>
  <c r="AD295" i="46"/>
  <c r="AC295" i="46"/>
  <c r="AB295" i="46"/>
  <c r="AA295" i="46"/>
  <c r="Z295" i="46"/>
  <c r="Y295" i="46"/>
  <c r="AM294" i="46"/>
  <c r="AL292" i="46"/>
  <c r="AK292" i="46"/>
  <c r="AJ292" i="46"/>
  <c r="AI292" i="46"/>
  <c r="AH292" i="46"/>
  <c r="AG292" i="46"/>
  <c r="AF292" i="46"/>
  <c r="AE292" i="46"/>
  <c r="AD292" i="46"/>
  <c r="AC292" i="46"/>
  <c r="AB292" i="46"/>
  <c r="AA292" i="46"/>
  <c r="Z292" i="46"/>
  <c r="Y292" i="46"/>
  <c r="AM291" i="46"/>
  <c r="P291" i="46"/>
  <c r="E291" i="46"/>
  <c r="AL289" i="46"/>
  <c r="AK289" i="46"/>
  <c r="AJ289" i="46"/>
  <c r="AI289" i="46"/>
  <c r="AH289" i="46"/>
  <c r="AG289" i="46"/>
  <c r="AF289" i="46"/>
  <c r="AE289" i="46"/>
  <c r="AD289" i="46"/>
  <c r="AC289" i="46"/>
  <c r="AB289" i="46"/>
  <c r="AA289" i="46"/>
  <c r="Z289" i="46"/>
  <c r="Y289" i="46"/>
  <c r="AM288" i="46"/>
  <c r="P288" i="46"/>
  <c r="E288" i="46"/>
  <c r="AL286" i="46"/>
  <c r="AK286" i="46"/>
  <c r="AJ286" i="46"/>
  <c r="AI286" i="46"/>
  <c r="AH286" i="46"/>
  <c r="AG286" i="46"/>
  <c r="AF286" i="46"/>
  <c r="AE286" i="46"/>
  <c r="AD286" i="46"/>
  <c r="AC286" i="46"/>
  <c r="AB286" i="46"/>
  <c r="AA286" i="46"/>
  <c r="Z286" i="46"/>
  <c r="Y286" i="46"/>
  <c r="E286" i="46"/>
  <c r="AM285" i="46"/>
  <c r="P285" i="46"/>
  <c r="E285" i="46"/>
  <c r="AL283" i="46"/>
  <c r="AK283" i="46"/>
  <c r="AJ283" i="46"/>
  <c r="AI283" i="46"/>
  <c r="AH283" i="46"/>
  <c r="AG283" i="46"/>
  <c r="AF283" i="46"/>
  <c r="AE283" i="46"/>
  <c r="AD283" i="46"/>
  <c r="AC283" i="46"/>
  <c r="AB283" i="46"/>
  <c r="AA283" i="46"/>
  <c r="Z283" i="46"/>
  <c r="Y283" i="46"/>
  <c r="AM282" i="46"/>
  <c r="AL280" i="46"/>
  <c r="AK280" i="46"/>
  <c r="AJ280" i="46"/>
  <c r="AI280" i="46"/>
  <c r="AH280" i="46"/>
  <c r="AG280" i="46"/>
  <c r="AF280" i="46"/>
  <c r="AE280" i="46"/>
  <c r="AD280" i="46"/>
  <c r="AC280" i="46"/>
  <c r="AB280" i="46"/>
  <c r="AA280" i="46"/>
  <c r="Z280" i="46"/>
  <c r="Y280" i="46"/>
  <c r="AM279" i="46"/>
  <c r="P279" i="46"/>
  <c r="E279" i="46"/>
  <c r="AM277" i="46"/>
  <c r="O255" i="46"/>
  <c r="D255" i="46"/>
  <c r="AL253" i="46"/>
  <c r="AK253" i="46"/>
  <c r="AJ253" i="46"/>
  <c r="AI253" i="46"/>
  <c r="AH253" i="46"/>
  <c r="AG253" i="46"/>
  <c r="AF253" i="46"/>
  <c r="AE253" i="46"/>
  <c r="AD253" i="46"/>
  <c r="AC253" i="46"/>
  <c r="AB253" i="46"/>
  <c r="AA253" i="46"/>
  <c r="Z253" i="46"/>
  <c r="Y253" i="46"/>
  <c r="N253" i="46"/>
  <c r="AM252" i="46"/>
  <c r="AL250" i="46"/>
  <c r="AK250" i="46"/>
  <c r="AJ250" i="46"/>
  <c r="AI250" i="46"/>
  <c r="AH250" i="46"/>
  <c r="AG250" i="46"/>
  <c r="AF250" i="46"/>
  <c r="AE250" i="46"/>
  <c r="AD250" i="46"/>
  <c r="AC250" i="46"/>
  <c r="AB250" i="46"/>
  <c r="AA250" i="46"/>
  <c r="Z250" i="46"/>
  <c r="Y250" i="46"/>
  <c r="N250" i="46"/>
  <c r="AM249" i="46"/>
  <c r="AL247" i="46"/>
  <c r="AK247" i="46"/>
  <c r="AJ247" i="46"/>
  <c r="AI247" i="46"/>
  <c r="AH247" i="46"/>
  <c r="AG247" i="46"/>
  <c r="AF247" i="46"/>
  <c r="AE247" i="46"/>
  <c r="AD247" i="46"/>
  <c r="AC247" i="46"/>
  <c r="AB247" i="46"/>
  <c r="AA247" i="46"/>
  <c r="Z247" i="46"/>
  <c r="Y247" i="46"/>
  <c r="N247" i="46"/>
  <c r="AM246" i="46"/>
  <c r="AL243" i="46"/>
  <c r="AK243" i="46"/>
  <c r="AJ243" i="46"/>
  <c r="AI243" i="46"/>
  <c r="AH243" i="46"/>
  <c r="AG243" i="46"/>
  <c r="AF243" i="46"/>
  <c r="AE243" i="46"/>
  <c r="AD243" i="46"/>
  <c r="AC243" i="46"/>
  <c r="AB243" i="46"/>
  <c r="AA243" i="46"/>
  <c r="Z243" i="46"/>
  <c r="Y243" i="46"/>
  <c r="N243" i="46"/>
  <c r="AM242" i="46"/>
  <c r="AL240" i="46"/>
  <c r="AK240" i="46"/>
  <c r="AJ240" i="46"/>
  <c r="AI240" i="46"/>
  <c r="AH240" i="46"/>
  <c r="AG240" i="46"/>
  <c r="AF240" i="46"/>
  <c r="AE240" i="46"/>
  <c r="AD240" i="46"/>
  <c r="AC240" i="46"/>
  <c r="AB240" i="46"/>
  <c r="AA240" i="46"/>
  <c r="Z240" i="46"/>
  <c r="Y240" i="46"/>
  <c r="N240" i="46"/>
  <c r="AM239" i="46"/>
  <c r="AL237" i="46"/>
  <c r="AK237" i="46"/>
  <c r="AJ237" i="46"/>
  <c r="AI237" i="46"/>
  <c r="AH237" i="46"/>
  <c r="AG237" i="46"/>
  <c r="AF237" i="46"/>
  <c r="AE237" i="46"/>
  <c r="AD237" i="46"/>
  <c r="AC237" i="46"/>
  <c r="AB237" i="46"/>
  <c r="AA237" i="46"/>
  <c r="Z237" i="46"/>
  <c r="Y237" i="46"/>
  <c r="N237" i="46"/>
  <c r="AM236" i="46"/>
  <c r="AL234" i="46"/>
  <c r="AK234" i="46"/>
  <c r="AJ234" i="46"/>
  <c r="AI234" i="46"/>
  <c r="AH234" i="46"/>
  <c r="AG234" i="46"/>
  <c r="AF234" i="46"/>
  <c r="AE234" i="46"/>
  <c r="AD234" i="46"/>
  <c r="AC234" i="46"/>
  <c r="AB234" i="46"/>
  <c r="AA234" i="46"/>
  <c r="Z234" i="46"/>
  <c r="Y234" i="46"/>
  <c r="N234" i="46"/>
  <c r="AM233" i="46"/>
  <c r="Q233" i="46"/>
  <c r="P233" i="46"/>
  <c r="E233" i="46"/>
  <c r="F233" i="46" s="1"/>
  <c r="AL231" i="46"/>
  <c r="AK231" i="46"/>
  <c r="AJ231" i="46"/>
  <c r="AI231" i="46"/>
  <c r="AH231" i="46"/>
  <c r="AG231" i="46"/>
  <c r="AF231" i="46"/>
  <c r="AE231" i="46"/>
  <c r="AD231" i="46"/>
  <c r="AC231" i="46"/>
  <c r="AB231" i="46"/>
  <c r="AA231" i="46"/>
  <c r="Z231" i="46"/>
  <c r="Y231" i="46"/>
  <c r="N231" i="46"/>
  <c r="AM230" i="46"/>
  <c r="AL227" i="46"/>
  <c r="AK227" i="46"/>
  <c r="AJ227" i="46"/>
  <c r="AI227" i="46"/>
  <c r="AH227" i="46"/>
  <c r="AG227" i="46"/>
  <c r="AF227" i="46"/>
  <c r="AE227" i="46"/>
  <c r="AD227" i="46"/>
  <c r="AC227" i="46"/>
  <c r="AB227" i="46"/>
  <c r="AA227" i="46"/>
  <c r="Z227" i="46"/>
  <c r="Y227" i="46"/>
  <c r="N227" i="46"/>
  <c r="AM226" i="46"/>
  <c r="AL224" i="46"/>
  <c r="AK224" i="46"/>
  <c r="AJ224" i="46"/>
  <c r="AI224" i="46"/>
  <c r="AH224" i="46"/>
  <c r="AG224" i="46"/>
  <c r="AF224" i="46"/>
  <c r="AE224" i="46"/>
  <c r="AD224" i="46"/>
  <c r="AC224" i="46"/>
  <c r="AB224" i="46"/>
  <c r="AA224" i="46"/>
  <c r="Z224" i="46"/>
  <c r="Y224" i="46"/>
  <c r="AM223" i="46"/>
  <c r="AL220" i="46"/>
  <c r="AK220" i="46"/>
  <c r="AJ220" i="46"/>
  <c r="AI220" i="46"/>
  <c r="AH220" i="46"/>
  <c r="AG220" i="46"/>
  <c r="AF220" i="46"/>
  <c r="AE220" i="46"/>
  <c r="AD220" i="46"/>
  <c r="AC220" i="46"/>
  <c r="AB220" i="46"/>
  <c r="AA220" i="46"/>
  <c r="Z220" i="46"/>
  <c r="Y220" i="46"/>
  <c r="AM219" i="46"/>
  <c r="P219" i="46"/>
  <c r="Q219" i="46" s="1"/>
  <c r="F219" i="46"/>
  <c r="E219" i="46"/>
  <c r="AL216" i="46"/>
  <c r="AK216" i="46"/>
  <c r="AJ216" i="46"/>
  <c r="AI216" i="46"/>
  <c r="AH216" i="46"/>
  <c r="AG216" i="46"/>
  <c r="AF216" i="46"/>
  <c r="AE216" i="46"/>
  <c r="AD216" i="46"/>
  <c r="AC216" i="46"/>
  <c r="AB216" i="46"/>
  <c r="AA216" i="46"/>
  <c r="Z216" i="46"/>
  <c r="Y216" i="46"/>
  <c r="AM215" i="46"/>
  <c r="AL213" i="46"/>
  <c r="AK213" i="46"/>
  <c r="AJ213" i="46"/>
  <c r="AI213" i="46"/>
  <c r="AH213" i="46"/>
  <c r="AG213" i="46"/>
  <c r="AF213" i="46"/>
  <c r="AE213" i="46"/>
  <c r="AD213" i="46"/>
  <c r="AC213" i="46"/>
  <c r="AB213" i="46"/>
  <c r="AA213" i="46"/>
  <c r="Z213" i="46"/>
  <c r="Y213" i="46"/>
  <c r="N213" i="46"/>
  <c r="AM212" i="46"/>
  <c r="AL210" i="46"/>
  <c r="AK210" i="46"/>
  <c r="AJ210" i="46"/>
  <c r="AI210" i="46"/>
  <c r="AH210" i="46"/>
  <c r="AG210" i="46"/>
  <c r="AF210" i="46"/>
  <c r="AE210" i="46"/>
  <c r="AD210" i="46"/>
  <c r="AC210" i="46"/>
  <c r="AB210" i="46"/>
  <c r="AA210" i="46"/>
  <c r="Z210" i="46"/>
  <c r="Y210" i="46"/>
  <c r="N210" i="46"/>
  <c r="AM209" i="46"/>
  <c r="AL207" i="46"/>
  <c r="AK207" i="46"/>
  <c r="AJ207" i="46"/>
  <c r="AI207" i="46"/>
  <c r="AH207" i="46"/>
  <c r="AG207" i="46"/>
  <c r="AF207" i="46"/>
  <c r="AE207" i="46"/>
  <c r="AD207" i="46"/>
  <c r="AC207" i="46"/>
  <c r="AB207" i="46"/>
  <c r="AA207" i="46"/>
  <c r="Z207" i="46"/>
  <c r="Y207" i="46"/>
  <c r="N207" i="46"/>
  <c r="AM206" i="46"/>
  <c r="AL204" i="46"/>
  <c r="AK204" i="46"/>
  <c r="AJ204" i="46"/>
  <c r="AI204" i="46"/>
  <c r="AH204" i="46"/>
  <c r="AG204" i="46"/>
  <c r="AF204" i="46"/>
  <c r="AE204" i="46"/>
  <c r="AD204" i="46"/>
  <c r="AC204" i="46"/>
  <c r="AB204" i="46"/>
  <c r="AA204" i="46"/>
  <c r="Z204" i="46"/>
  <c r="Y204" i="46"/>
  <c r="N204" i="46"/>
  <c r="AM203" i="46"/>
  <c r="AL200" i="46"/>
  <c r="AK200" i="46"/>
  <c r="AJ200" i="46"/>
  <c r="AI200" i="46"/>
  <c r="AH200" i="46"/>
  <c r="AG200" i="46"/>
  <c r="AF200" i="46"/>
  <c r="AE200" i="46"/>
  <c r="AD200" i="46"/>
  <c r="AC200" i="46"/>
  <c r="AB200" i="46"/>
  <c r="AA200" i="46"/>
  <c r="Z200" i="46"/>
  <c r="Y200" i="46"/>
  <c r="AM199" i="46"/>
  <c r="AL197" i="46"/>
  <c r="AK197" i="46"/>
  <c r="AJ197" i="46"/>
  <c r="AI197" i="46"/>
  <c r="AH197" i="46"/>
  <c r="AG197" i="46"/>
  <c r="AF197" i="46"/>
  <c r="AE197" i="46"/>
  <c r="AD197" i="46"/>
  <c r="AC197" i="46"/>
  <c r="AB197" i="46"/>
  <c r="AA197" i="46"/>
  <c r="Z197" i="46"/>
  <c r="Y197" i="46"/>
  <c r="AM196" i="46"/>
  <c r="AL194" i="46"/>
  <c r="AK194" i="46"/>
  <c r="AJ194" i="46"/>
  <c r="AI194" i="46"/>
  <c r="AH194" i="46"/>
  <c r="AG194" i="46"/>
  <c r="AF194" i="46"/>
  <c r="AE194" i="46"/>
  <c r="AD194" i="46"/>
  <c r="AC194" i="46"/>
  <c r="AB194" i="46"/>
  <c r="AA194" i="46"/>
  <c r="Z194" i="46"/>
  <c r="Y194" i="46"/>
  <c r="AM193" i="46"/>
  <c r="AL191" i="46"/>
  <c r="AK191" i="46"/>
  <c r="AJ191" i="46"/>
  <c r="AI191" i="46"/>
  <c r="AH191" i="46"/>
  <c r="AG191" i="46"/>
  <c r="AF191" i="46"/>
  <c r="AE191" i="46"/>
  <c r="AD191" i="46"/>
  <c r="AC191" i="46"/>
  <c r="AB191" i="46"/>
  <c r="AA191" i="46"/>
  <c r="Z191" i="46"/>
  <c r="Y191" i="46"/>
  <c r="N191" i="46"/>
  <c r="AM190" i="46"/>
  <c r="AL188" i="46"/>
  <c r="AK188" i="46"/>
  <c r="AJ188" i="46"/>
  <c r="AI188" i="46"/>
  <c r="AH188" i="46"/>
  <c r="AG188" i="46"/>
  <c r="AF188" i="46"/>
  <c r="AE188" i="46"/>
  <c r="AD188" i="46"/>
  <c r="AC188" i="46"/>
  <c r="AB188" i="46"/>
  <c r="AA188" i="46"/>
  <c r="Z188" i="46"/>
  <c r="Y188" i="46"/>
  <c r="N188" i="46"/>
  <c r="AM187" i="46"/>
  <c r="AL185" i="46"/>
  <c r="AK185" i="46"/>
  <c r="AJ185" i="46"/>
  <c r="AI185" i="46"/>
  <c r="AH185" i="46"/>
  <c r="AG185" i="46"/>
  <c r="AF185" i="46"/>
  <c r="AE185" i="46"/>
  <c r="AD185" i="46"/>
  <c r="AC185" i="46"/>
  <c r="AB185" i="46"/>
  <c r="AA185" i="46"/>
  <c r="Z185" i="46"/>
  <c r="Y185" i="46"/>
  <c r="N185" i="46"/>
  <c r="AM184" i="46"/>
  <c r="AL182" i="46"/>
  <c r="AK182" i="46"/>
  <c r="AJ182" i="46"/>
  <c r="AI182" i="46"/>
  <c r="AH182" i="46"/>
  <c r="AG182" i="46"/>
  <c r="AF182" i="46"/>
  <c r="AE182" i="46"/>
  <c r="AD182" i="46"/>
  <c r="AC182" i="46"/>
  <c r="AB182" i="46"/>
  <c r="AA182" i="46"/>
  <c r="Z182" i="46"/>
  <c r="Y182" i="46"/>
  <c r="N182" i="46"/>
  <c r="E182" i="46"/>
  <c r="F182" i="46" s="1"/>
  <c r="AM181" i="46"/>
  <c r="Q181" i="46"/>
  <c r="P181" i="46"/>
  <c r="E181" i="46"/>
  <c r="F181" i="46" s="1"/>
  <c r="AL179" i="46"/>
  <c r="AK179" i="46"/>
  <c r="AJ179" i="46"/>
  <c r="AI179" i="46"/>
  <c r="AH179" i="46"/>
  <c r="AG179" i="46"/>
  <c r="AF179" i="46"/>
  <c r="AE179" i="46"/>
  <c r="AD179" i="46"/>
  <c r="AC179" i="46"/>
  <c r="AB179" i="46"/>
  <c r="AA179" i="46"/>
  <c r="Z179" i="46"/>
  <c r="Y179" i="46"/>
  <c r="N179" i="46"/>
  <c r="AM178" i="46"/>
  <c r="Q178" i="46"/>
  <c r="P178" i="46"/>
  <c r="E178" i="46"/>
  <c r="F178" i="46" s="1"/>
  <c r="AL175" i="46"/>
  <c r="AK175" i="46"/>
  <c r="AJ175" i="46"/>
  <c r="AI175" i="46"/>
  <c r="AH175" i="46"/>
  <c r="AG175" i="46"/>
  <c r="AF175" i="46"/>
  <c r="AE175" i="46"/>
  <c r="AD175" i="46"/>
  <c r="AC175" i="46"/>
  <c r="AB175" i="46"/>
  <c r="AA175" i="46"/>
  <c r="Z175" i="46"/>
  <c r="Y175" i="46"/>
  <c r="AM174" i="46"/>
  <c r="AL172" i="46"/>
  <c r="AK172" i="46"/>
  <c r="AJ172" i="46"/>
  <c r="AI172" i="46"/>
  <c r="AH172" i="46"/>
  <c r="AG172" i="46"/>
  <c r="AF172" i="46"/>
  <c r="AE172" i="46"/>
  <c r="AD172" i="46"/>
  <c r="AC172" i="46"/>
  <c r="AB172" i="46"/>
  <c r="AA172" i="46"/>
  <c r="Z172" i="46"/>
  <c r="Y172" i="46"/>
  <c r="AM171" i="46"/>
  <c r="AL169" i="46"/>
  <c r="AK169" i="46"/>
  <c r="AJ169" i="46"/>
  <c r="AI169" i="46"/>
  <c r="AH169" i="46"/>
  <c r="AG169" i="46"/>
  <c r="AF169" i="46"/>
  <c r="AE169" i="46"/>
  <c r="AD169" i="46"/>
  <c r="AC169" i="46"/>
  <c r="AB169" i="46"/>
  <c r="AA169" i="46"/>
  <c r="Z169" i="46"/>
  <c r="Y169" i="46"/>
  <c r="AM168" i="46"/>
  <c r="AL166" i="46"/>
  <c r="AK166" i="46"/>
  <c r="AJ166" i="46"/>
  <c r="AI166" i="46"/>
  <c r="AH166" i="46"/>
  <c r="AG166" i="46"/>
  <c r="AF166" i="46"/>
  <c r="AE166" i="46"/>
  <c r="AD166" i="46"/>
  <c r="AC166" i="46"/>
  <c r="AB166" i="46"/>
  <c r="AA166" i="46"/>
  <c r="Z166" i="46"/>
  <c r="Y166" i="46"/>
  <c r="AM165" i="46"/>
  <c r="AL163" i="46"/>
  <c r="AK163" i="46"/>
  <c r="AJ163" i="46"/>
  <c r="AI163" i="46"/>
  <c r="AH163" i="46"/>
  <c r="AG163" i="46"/>
  <c r="AF163" i="46"/>
  <c r="AE163" i="46"/>
  <c r="AD163" i="46"/>
  <c r="AC163" i="46"/>
  <c r="AB163" i="46"/>
  <c r="AA163" i="46"/>
  <c r="Z163" i="46"/>
  <c r="Z269" i="46" s="1"/>
  <c r="Y163" i="46"/>
  <c r="P163" i="46"/>
  <c r="E163" i="46"/>
  <c r="F163" i="46" s="1"/>
  <c r="AM162" i="46"/>
  <c r="P162" i="46"/>
  <c r="Q162" i="46" s="1"/>
  <c r="F162" i="46"/>
  <c r="E162" i="46"/>
  <c r="AL160" i="46"/>
  <c r="AK160" i="46"/>
  <c r="AJ160" i="46"/>
  <c r="AI160" i="46"/>
  <c r="AH160" i="46"/>
  <c r="AG160" i="46"/>
  <c r="AF160" i="46"/>
  <c r="AE160" i="46"/>
  <c r="AD160" i="46"/>
  <c r="AC160" i="46"/>
  <c r="AB160" i="46"/>
  <c r="AA160" i="46"/>
  <c r="Z160" i="46"/>
  <c r="Y160" i="46"/>
  <c r="Y269" i="46" s="1"/>
  <c r="F160" i="46"/>
  <c r="E160" i="46"/>
  <c r="AM159" i="46"/>
  <c r="P159" i="46"/>
  <c r="Q159" i="46" s="1"/>
  <c r="E159" i="46"/>
  <c r="F159" i="46" s="1"/>
  <c r="AL157" i="46"/>
  <c r="AK157" i="46"/>
  <c r="AJ157" i="46"/>
  <c r="AI157" i="46"/>
  <c r="AH157" i="46"/>
  <c r="AG157" i="46"/>
  <c r="AF157" i="46"/>
  <c r="AE157" i="46"/>
  <c r="AD157" i="46"/>
  <c r="AC157" i="46"/>
  <c r="AB157" i="46"/>
  <c r="AA157" i="46"/>
  <c r="Z157" i="46"/>
  <c r="Y157" i="46"/>
  <c r="P157" i="46"/>
  <c r="Q157" i="46" s="1"/>
  <c r="E157" i="46"/>
  <c r="F157" i="46" s="1"/>
  <c r="AM156" i="46"/>
  <c r="P156" i="46"/>
  <c r="Q156" i="46" s="1"/>
  <c r="F156" i="46"/>
  <c r="E156" i="46"/>
  <c r="AL154" i="46"/>
  <c r="AK154" i="46"/>
  <c r="AJ154" i="46"/>
  <c r="AI154" i="46"/>
  <c r="AH154" i="46"/>
  <c r="AG154" i="46"/>
  <c r="AF154" i="46"/>
  <c r="AE154" i="46"/>
  <c r="AD154" i="46"/>
  <c r="AC154" i="46"/>
  <c r="AB154" i="46"/>
  <c r="AA154" i="46"/>
  <c r="Z154" i="46"/>
  <c r="Y154" i="46"/>
  <c r="AM153" i="46"/>
  <c r="P153" i="46"/>
  <c r="Q153" i="46" s="1"/>
  <c r="E153" i="46"/>
  <c r="F153" i="46" s="1"/>
  <c r="AL151" i="46"/>
  <c r="AK151" i="46"/>
  <c r="AJ151" i="46"/>
  <c r="AI151" i="46"/>
  <c r="AH151" i="46"/>
  <c r="AG151" i="46"/>
  <c r="AF151" i="46"/>
  <c r="AE151" i="46"/>
  <c r="AD151" i="46"/>
  <c r="AC151" i="46"/>
  <c r="AB151" i="46"/>
  <c r="AA151" i="46"/>
  <c r="Z151" i="46"/>
  <c r="Z270" i="46" s="1"/>
  <c r="Y151" i="46"/>
  <c r="AM150" i="46"/>
  <c r="Q150" i="46"/>
  <c r="P150" i="46"/>
  <c r="E150" i="46"/>
  <c r="F150" i="46" s="1"/>
  <c r="AM148" i="46"/>
  <c r="Z139" i="46"/>
  <c r="O127" i="46"/>
  <c r="D127" i="46"/>
  <c r="AL125" i="46"/>
  <c r="AK125" i="46"/>
  <c r="AJ125" i="46"/>
  <c r="AI125" i="46"/>
  <c r="AH125" i="46"/>
  <c r="AG125" i="46"/>
  <c r="AF125" i="46"/>
  <c r="AE125" i="46"/>
  <c r="AD125" i="46"/>
  <c r="AC125" i="46"/>
  <c r="AB125" i="46"/>
  <c r="AA125" i="46"/>
  <c r="Z125" i="46"/>
  <c r="Y125" i="46"/>
  <c r="N125" i="46"/>
  <c r="AM124" i="46"/>
  <c r="AL122" i="46"/>
  <c r="AK122" i="46"/>
  <c r="AJ122" i="46"/>
  <c r="AI122" i="46"/>
  <c r="AH122" i="46"/>
  <c r="AG122" i="46"/>
  <c r="AF122" i="46"/>
  <c r="AE122" i="46"/>
  <c r="AD122" i="46"/>
  <c r="AC122" i="46"/>
  <c r="AB122" i="46"/>
  <c r="AA122" i="46"/>
  <c r="Z122" i="46"/>
  <c r="Y122" i="46"/>
  <c r="N122" i="46"/>
  <c r="AM121" i="46"/>
  <c r="AL119" i="46"/>
  <c r="AK119" i="46"/>
  <c r="AJ119" i="46"/>
  <c r="AI119" i="46"/>
  <c r="AH119" i="46"/>
  <c r="AG119" i="46"/>
  <c r="AF119" i="46"/>
  <c r="AE119" i="46"/>
  <c r="AD119" i="46"/>
  <c r="AC119" i="46"/>
  <c r="AB119" i="46"/>
  <c r="AA119" i="46"/>
  <c r="Z119" i="46"/>
  <c r="Y119" i="46"/>
  <c r="N119" i="46"/>
  <c r="AM118" i="46"/>
  <c r="AL115" i="46"/>
  <c r="AK115" i="46"/>
  <c r="AJ115" i="46"/>
  <c r="AI115" i="46"/>
  <c r="AH115" i="46"/>
  <c r="AG115" i="46"/>
  <c r="AF115" i="46"/>
  <c r="AE115" i="46"/>
  <c r="AD115" i="46"/>
  <c r="AC115" i="46"/>
  <c r="AB115" i="46"/>
  <c r="AA115" i="46"/>
  <c r="Z115" i="46"/>
  <c r="Y115" i="46"/>
  <c r="N115" i="46"/>
  <c r="AM114" i="46"/>
  <c r="AL112" i="46"/>
  <c r="AK112" i="46"/>
  <c r="AJ112" i="46"/>
  <c r="AI112" i="46"/>
  <c r="AH112" i="46"/>
  <c r="AG112" i="46"/>
  <c r="AF112" i="46"/>
  <c r="AE112" i="46"/>
  <c r="AD112" i="46"/>
  <c r="AC112" i="46"/>
  <c r="AB112" i="46"/>
  <c r="AA112" i="46"/>
  <c r="Z112" i="46"/>
  <c r="Y112" i="46"/>
  <c r="N112" i="46"/>
  <c r="AM111" i="46"/>
  <c r="AL109" i="46"/>
  <c r="AK109" i="46"/>
  <c r="AJ109" i="46"/>
  <c r="AI109" i="46"/>
  <c r="AH109" i="46"/>
  <c r="AG109" i="46"/>
  <c r="AF109" i="46"/>
  <c r="AE109" i="46"/>
  <c r="AD109" i="46"/>
  <c r="AC109" i="46"/>
  <c r="AB109" i="46"/>
  <c r="AA109" i="46"/>
  <c r="Z109" i="46"/>
  <c r="Y109" i="46"/>
  <c r="N109" i="46"/>
  <c r="AM108" i="46"/>
  <c r="AL106" i="46"/>
  <c r="AK106" i="46"/>
  <c r="AJ106" i="46"/>
  <c r="AI106" i="46"/>
  <c r="AH106" i="46"/>
  <c r="AG106" i="46"/>
  <c r="AF106" i="46"/>
  <c r="AE106" i="46"/>
  <c r="AD106" i="46"/>
  <c r="AC106" i="46"/>
  <c r="AB106" i="46"/>
  <c r="AA106" i="46"/>
  <c r="Z106" i="46"/>
  <c r="Y106" i="46"/>
  <c r="N106" i="46"/>
  <c r="AM105" i="46"/>
  <c r="AL103" i="46"/>
  <c r="AK103" i="46"/>
  <c r="AJ103" i="46"/>
  <c r="AI103" i="46"/>
  <c r="AH103" i="46"/>
  <c r="AG103" i="46"/>
  <c r="AF103" i="46"/>
  <c r="AE103" i="46"/>
  <c r="AD103" i="46"/>
  <c r="AC103" i="46"/>
  <c r="AB103" i="46"/>
  <c r="AA103" i="46"/>
  <c r="Z103" i="46"/>
  <c r="Y103" i="46"/>
  <c r="N103" i="46"/>
  <c r="AM102" i="46"/>
  <c r="AL99" i="46"/>
  <c r="AK99" i="46"/>
  <c r="AJ99" i="46"/>
  <c r="AI99" i="46"/>
  <c r="AH99" i="46"/>
  <c r="AG99" i="46"/>
  <c r="AF99" i="46"/>
  <c r="AE99" i="46"/>
  <c r="AD99" i="46"/>
  <c r="AC99" i="46"/>
  <c r="AB99" i="46"/>
  <c r="AA99" i="46"/>
  <c r="Z99" i="46"/>
  <c r="Y99" i="46"/>
  <c r="N99" i="46"/>
  <c r="AM98" i="46"/>
  <c r="AL96" i="46"/>
  <c r="AK96" i="46"/>
  <c r="AJ96" i="46"/>
  <c r="AI96" i="46"/>
  <c r="AH96" i="46"/>
  <c r="AG96" i="46"/>
  <c r="AF96" i="46"/>
  <c r="AE96" i="46"/>
  <c r="AD96" i="46"/>
  <c r="AC96" i="46"/>
  <c r="AB96" i="46"/>
  <c r="AA96" i="46"/>
  <c r="Z96" i="46"/>
  <c r="Y96" i="46"/>
  <c r="AM95" i="46"/>
  <c r="AL92" i="46"/>
  <c r="AK92" i="46"/>
  <c r="AJ92" i="46"/>
  <c r="AI92" i="46"/>
  <c r="AH92" i="46"/>
  <c r="AG92" i="46"/>
  <c r="AF92" i="46"/>
  <c r="AE92" i="46"/>
  <c r="AD92" i="46"/>
  <c r="AC92" i="46"/>
  <c r="AB92" i="46"/>
  <c r="AA92" i="46"/>
  <c r="Z92" i="46"/>
  <c r="Y92" i="46"/>
  <c r="AM91" i="46"/>
  <c r="AL88" i="46"/>
  <c r="AK88" i="46"/>
  <c r="AJ88" i="46"/>
  <c r="AI88" i="46"/>
  <c r="AH88" i="46"/>
  <c r="AG88" i="46"/>
  <c r="AF88" i="46"/>
  <c r="AE88" i="46"/>
  <c r="AD88" i="46"/>
  <c r="AC88" i="46"/>
  <c r="AB88" i="46"/>
  <c r="AA88" i="46"/>
  <c r="Z88" i="46"/>
  <c r="Y88" i="46"/>
  <c r="AM87" i="46"/>
  <c r="AL85" i="46"/>
  <c r="AK85" i="46"/>
  <c r="AJ85" i="46"/>
  <c r="AI85" i="46"/>
  <c r="AH85" i="46"/>
  <c r="AG85" i="46"/>
  <c r="AF85" i="46"/>
  <c r="AE85" i="46"/>
  <c r="AD85" i="46"/>
  <c r="AC85" i="46"/>
  <c r="AB85" i="46"/>
  <c r="AA85" i="46"/>
  <c r="Z85" i="46"/>
  <c r="Y85" i="46"/>
  <c r="N85" i="46"/>
  <c r="AM84" i="46"/>
  <c r="AL82" i="46"/>
  <c r="AK82" i="46"/>
  <c r="AJ82" i="46"/>
  <c r="AI82" i="46"/>
  <c r="AH82" i="46"/>
  <c r="AG82" i="46"/>
  <c r="AF82" i="46"/>
  <c r="AE82" i="46"/>
  <c r="AD82" i="46"/>
  <c r="AC82" i="46"/>
  <c r="AB82" i="46"/>
  <c r="AA82" i="46"/>
  <c r="Z82" i="46"/>
  <c r="Y82" i="46"/>
  <c r="N82" i="46"/>
  <c r="AM81" i="46"/>
  <c r="AL79" i="46"/>
  <c r="AK79" i="46"/>
  <c r="AJ79" i="46"/>
  <c r="AI79" i="46"/>
  <c r="AH79" i="46"/>
  <c r="AG79" i="46"/>
  <c r="AF79" i="46"/>
  <c r="AE79" i="46"/>
  <c r="AD79" i="46"/>
  <c r="AC79" i="46"/>
  <c r="AB79" i="46"/>
  <c r="AA79" i="46"/>
  <c r="Z79" i="46"/>
  <c r="Y79" i="46"/>
  <c r="N79" i="46"/>
  <c r="AM78" i="46"/>
  <c r="AL76" i="46"/>
  <c r="AK76" i="46"/>
  <c r="AJ76" i="46"/>
  <c r="AI76" i="46"/>
  <c r="AH76" i="46"/>
  <c r="AG76" i="46"/>
  <c r="AF76" i="46"/>
  <c r="AE76" i="46"/>
  <c r="AD76" i="46"/>
  <c r="AC76" i="46"/>
  <c r="AB76" i="46"/>
  <c r="AA76" i="46"/>
  <c r="Z76" i="46"/>
  <c r="Y76" i="46"/>
  <c r="N76" i="46"/>
  <c r="AM75" i="46"/>
  <c r="AL72" i="46"/>
  <c r="AK72" i="46"/>
  <c r="AJ72" i="46"/>
  <c r="AI72" i="46"/>
  <c r="AH72" i="46"/>
  <c r="AG72" i="46"/>
  <c r="AF72" i="46"/>
  <c r="AE72" i="46"/>
  <c r="AD72" i="46"/>
  <c r="AC72" i="46"/>
  <c r="AB72" i="46"/>
  <c r="AA72" i="46"/>
  <c r="Z72" i="46"/>
  <c r="Y72" i="46"/>
  <c r="AM71" i="46"/>
  <c r="AL69" i="46"/>
  <c r="AK69" i="46"/>
  <c r="AJ69" i="46"/>
  <c r="AI69" i="46"/>
  <c r="AH69" i="46"/>
  <c r="AG69" i="46"/>
  <c r="AF69" i="46"/>
  <c r="AE69" i="46"/>
  <c r="AD69" i="46"/>
  <c r="AC69" i="46"/>
  <c r="AB69" i="46"/>
  <c r="AA69" i="46"/>
  <c r="Z69" i="46"/>
  <c r="Y69" i="46"/>
  <c r="AM68" i="46"/>
  <c r="AL66" i="46"/>
  <c r="AK66" i="46"/>
  <c r="AJ66" i="46"/>
  <c r="AI66" i="46"/>
  <c r="AH66" i="46"/>
  <c r="AG66" i="46"/>
  <c r="AF66" i="46"/>
  <c r="AE66" i="46"/>
  <c r="AD66" i="46"/>
  <c r="AC66" i="46"/>
  <c r="AB66" i="46"/>
  <c r="AA66" i="46"/>
  <c r="Z66" i="46"/>
  <c r="Y66" i="46"/>
  <c r="AM65" i="46"/>
  <c r="AL63" i="46"/>
  <c r="AK63" i="46"/>
  <c r="AJ63" i="46"/>
  <c r="AI63" i="46"/>
  <c r="AH63" i="46"/>
  <c r="AG63" i="46"/>
  <c r="AF63" i="46"/>
  <c r="AE63" i="46"/>
  <c r="AD63" i="46"/>
  <c r="AC63" i="46"/>
  <c r="AB63" i="46"/>
  <c r="AA63" i="46"/>
  <c r="Z63" i="46"/>
  <c r="Y63" i="46"/>
  <c r="N63" i="46"/>
  <c r="AM62" i="46"/>
  <c r="AL60" i="46"/>
  <c r="AK60" i="46"/>
  <c r="AJ60" i="46"/>
  <c r="AI60" i="46"/>
  <c r="AH60" i="46"/>
  <c r="AG60" i="46"/>
  <c r="AF60" i="46"/>
  <c r="AE60" i="46"/>
  <c r="AD60" i="46"/>
  <c r="AC60" i="46"/>
  <c r="AB60" i="46"/>
  <c r="AA60" i="46"/>
  <c r="Z60" i="46"/>
  <c r="Y60" i="46"/>
  <c r="N60" i="46"/>
  <c r="AM59" i="46"/>
  <c r="AL57" i="46"/>
  <c r="AK57" i="46"/>
  <c r="AJ57" i="46"/>
  <c r="AI57" i="46"/>
  <c r="AH57" i="46"/>
  <c r="AG57" i="46"/>
  <c r="AF57" i="46"/>
  <c r="AE57" i="46"/>
  <c r="AD57" i="46"/>
  <c r="AC57" i="46"/>
  <c r="AB57" i="46"/>
  <c r="AA57" i="46"/>
  <c r="Z57" i="46"/>
  <c r="Y57" i="46"/>
  <c r="N57" i="46"/>
  <c r="AM56" i="46"/>
  <c r="AL54" i="46"/>
  <c r="AK54" i="46"/>
  <c r="AJ54" i="46"/>
  <c r="AI54" i="46"/>
  <c r="AH54" i="46"/>
  <c r="AG54" i="46"/>
  <c r="AF54" i="46"/>
  <c r="AE54" i="46"/>
  <c r="AD54" i="46"/>
  <c r="AC54" i="46"/>
  <c r="AB54" i="46"/>
  <c r="AA54" i="46"/>
  <c r="Z54" i="46"/>
  <c r="Y54" i="46"/>
  <c r="N54" i="46"/>
  <c r="AM53" i="46"/>
  <c r="Q53" i="46"/>
  <c r="R53" i="46" s="1"/>
  <c r="P53" i="46"/>
  <c r="E53" i="46"/>
  <c r="F53" i="46" s="1"/>
  <c r="G53" i="46" s="1"/>
  <c r="AL51" i="46"/>
  <c r="AK51" i="46"/>
  <c r="AJ51" i="46"/>
  <c r="AI51" i="46"/>
  <c r="AH51" i="46"/>
  <c r="AG51" i="46"/>
  <c r="AF51" i="46"/>
  <c r="AE51" i="46"/>
  <c r="AD51" i="46"/>
  <c r="AC51" i="46"/>
  <c r="AB51" i="46"/>
  <c r="AA51" i="46"/>
  <c r="Z51" i="46"/>
  <c r="Y51" i="46"/>
  <c r="N51" i="46"/>
  <c r="AM50" i="46"/>
  <c r="R50" i="46"/>
  <c r="P50" i="46"/>
  <c r="Q50" i="46" s="1"/>
  <c r="E50" i="46"/>
  <c r="F50" i="46" s="1"/>
  <c r="G50" i="46" s="1"/>
  <c r="AL47" i="46"/>
  <c r="AK47" i="46"/>
  <c r="AJ47" i="46"/>
  <c r="AI47" i="46"/>
  <c r="AH47" i="46"/>
  <c r="AG47" i="46"/>
  <c r="AF47" i="46"/>
  <c r="AE47" i="46"/>
  <c r="AD47" i="46"/>
  <c r="AC47" i="46"/>
  <c r="AB47" i="46"/>
  <c r="AA47" i="46"/>
  <c r="Z47" i="46"/>
  <c r="Y47" i="46"/>
  <c r="AM46" i="46"/>
  <c r="AL44" i="46"/>
  <c r="AK44" i="46"/>
  <c r="AJ44" i="46"/>
  <c r="AI44" i="46"/>
  <c r="AH44" i="46"/>
  <c r="AG44" i="46"/>
  <c r="AF44" i="46"/>
  <c r="AE44" i="46"/>
  <c r="AD44" i="46"/>
  <c r="AC44" i="46"/>
  <c r="AB44" i="46"/>
  <c r="AA44" i="46"/>
  <c r="Z44" i="46"/>
  <c r="Y44" i="46"/>
  <c r="AM43" i="46"/>
  <c r="AL41" i="46"/>
  <c r="AK41" i="46"/>
  <c r="AJ41" i="46"/>
  <c r="AI41" i="46"/>
  <c r="AH41" i="46"/>
  <c r="AG41" i="46"/>
  <c r="AF41" i="46"/>
  <c r="AE41" i="46"/>
  <c r="AD41" i="46"/>
  <c r="AC41" i="46"/>
  <c r="AB41" i="46"/>
  <c r="AA41" i="46"/>
  <c r="Z41" i="46"/>
  <c r="Y41" i="46"/>
  <c r="AM40" i="46"/>
  <c r="AL38" i="46"/>
  <c r="AK38" i="46"/>
  <c r="AJ38" i="46"/>
  <c r="AI38" i="46"/>
  <c r="AH38" i="46"/>
  <c r="AG38" i="46"/>
  <c r="AF38" i="46"/>
  <c r="AE38" i="46"/>
  <c r="AD38" i="46"/>
  <c r="AC38" i="46"/>
  <c r="AB38" i="46"/>
  <c r="AA38" i="46"/>
  <c r="Z38" i="46"/>
  <c r="Y38" i="46"/>
  <c r="AM37" i="46"/>
  <c r="AL35" i="46"/>
  <c r="AK35" i="46"/>
  <c r="AJ35" i="46"/>
  <c r="AI35" i="46"/>
  <c r="AH35" i="46"/>
  <c r="AG35" i="46"/>
  <c r="AF35" i="46"/>
  <c r="AE35" i="46"/>
  <c r="AD35" i="46"/>
  <c r="AC35" i="46"/>
  <c r="AB35" i="46"/>
  <c r="AA35" i="46"/>
  <c r="Z35" i="46"/>
  <c r="Y35" i="46"/>
  <c r="AM34" i="46"/>
  <c r="P34" i="46"/>
  <c r="Q34" i="46" s="1"/>
  <c r="R34" i="46" s="1"/>
  <c r="F34" i="46"/>
  <c r="G34" i="46" s="1"/>
  <c r="E34" i="46"/>
  <c r="AL32" i="46"/>
  <c r="AK32" i="46"/>
  <c r="AJ32" i="46"/>
  <c r="AI32" i="46"/>
  <c r="AH32" i="46"/>
  <c r="AG32" i="46"/>
  <c r="AF32" i="46"/>
  <c r="AE32" i="46"/>
  <c r="AD32" i="46"/>
  <c r="AC32" i="46"/>
  <c r="AB32" i="46"/>
  <c r="AA32" i="46"/>
  <c r="Z32" i="46"/>
  <c r="Y32" i="46"/>
  <c r="AM31" i="46"/>
  <c r="Q31" i="46"/>
  <c r="R31" i="46" s="1"/>
  <c r="P31" i="46"/>
  <c r="E31" i="46"/>
  <c r="F31" i="46" s="1"/>
  <c r="G31" i="46" s="1"/>
  <c r="AL29" i="46"/>
  <c r="AK29" i="46"/>
  <c r="AJ29" i="46"/>
  <c r="AI29" i="46"/>
  <c r="AH29" i="46"/>
  <c r="AG29" i="46"/>
  <c r="AF29" i="46"/>
  <c r="AE29" i="46"/>
  <c r="AD29" i="46"/>
  <c r="AC29" i="46"/>
  <c r="AB29" i="46"/>
  <c r="AA29" i="46"/>
  <c r="Z29" i="46"/>
  <c r="Y29" i="46"/>
  <c r="AM28" i="46"/>
  <c r="P28" i="46"/>
  <c r="Q28" i="46" s="1"/>
  <c r="R28" i="46" s="1"/>
  <c r="E28" i="46"/>
  <c r="F28" i="46" s="1"/>
  <c r="G28" i="46" s="1"/>
  <c r="AL26" i="46"/>
  <c r="AK26" i="46"/>
  <c r="AJ26" i="46"/>
  <c r="AI26" i="46"/>
  <c r="AH26" i="46"/>
  <c r="AG26" i="46"/>
  <c r="AF26" i="46"/>
  <c r="AE26" i="46"/>
  <c r="AD26" i="46"/>
  <c r="AC26" i="46"/>
  <c r="AB26" i="46"/>
  <c r="AA26" i="46"/>
  <c r="Z26" i="46"/>
  <c r="Y26" i="46"/>
  <c r="AM25" i="46"/>
  <c r="R25" i="46"/>
  <c r="P25" i="46"/>
  <c r="Q25" i="46" s="1"/>
  <c r="E25" i="46"/>
  <c r="F25" i="46" s="1"/>
  <c r="G25" i="46" s="1"/>
  <c r="AL23" i="46"/>
  <c r="AK23" i="46"/>
  <c r="AJ23" i="46"/>
  <c r="AI23" i="46"/>
  <c r="AH23" i="46"/>
  <c r="AG23" i="46"/>
  <c r="AF23" i="46"/>
  <c r="AE23" i="46"/>
  <c r="AD23" i="46"/>
  <c r="AC23" i="46"/>
  <c r="AB23" i="46"/>
  <c r="AA23" i="46"/>
  <c r="Z23" i="46"/>
  <c r="Z138" i="46" s="1"/>
  <c r="Y23" i="46"/>
  <c r="Y142" i="46" s="1"/>
  <c r="AM22" i="46"/>
  <c r="P22" i="46"/>
  <c r="Q22" i="46" s="1"/>
  <c r="R22" i="46" s="1"/>
  <c r="E22" i="46"/>
  <c r="Y135" i="46" s="1"/>
  <c r="AM20" i="46"/>
  <c r="H47" i="86"/>
  <c r="F47" i="86"/>
  <c r="K46" i="86" s="1"/>
  <c r="H43" i="86"/>
  <c r="F43" i="86"/>
  <c r="H36" i="86"/>
  <c r="F36" i="86"/>
  <c r="I126" i="45"/>
  <c r="M124" i="45"/>
  <c r="I122" i="45"/>
  <c r="N113" i="45"/>
  <c r="M113" i="45"/>
  <c r="L113" i="45"/>
  <c r="K113" i="45"/>
  <c r="J113" i="45"/>
  <c r="I113" i="45"/>
  <c r="H113" i="45"/>
  <c r="G113" i="45"/>
  <c r="F113" i="45"/>
  <c r="E113" i="45"/>
  <c r="D113" i="45"/>
  <c r="B109" i="45"/>
  <c r="N106" i="45"/>
  <c r="M106" i="45"/>
  <c r="L106" i="45"/>
  <c r="K106" i="45"/>
  <c r="J106" i="45"/>
  <c r="I106" i="45"/>
  <c r="H106" i="45"/>
  <c r="G106" i="45"/>
  <c r="F106" i="45"/>
  <c r="E106" i="45"/>
  <c r="D106" i="45"/>
  <c r="B102" i="45"/>
  <c r="N99" i="45"/>
  <c r="M99" i="45"/>
  <c r="L99" i="45"/>
  <c r="K99" i="45"/>
  <c r="J99" i="45"/>
  <c r="I99" i="45"/>
  <c r="J100" i="45" s="1"/>
  <c r="N129" i="45" s="1"/>
  <c r="H99" i="45"/>
  <c r="I100" i="45" s="1"/>
  <c r="N128" i="45" s="1"/>
  <c r="G99" i="45"/>
  <c r="F99" i="45"/>
  <c r="G100" i="45" s="1"/>
  <c r="N126" i="45" s="1"/>
  <c r="E99" i="45"/>
  <c r="D99" i="45"/>
  <c r="B95" i="45"/>
  <c r="J93" i="45"/>
  <c r="M129" i="45" s="1"/>
  <c r="N92" i="45"/>
  <c r="M92" i="45"/>
  <c r="L92" i="45"/>
  <c r="K92" i="45"/>
  <c r="J92" i="45"/>
  <c r="I92" i="45"/>
  <c r="H92" i="45"/>
  <c r="G92" i="45"/>
  <c r="H93" i="45" s="1"/>
  <c r="M127" i="45" s="1"/>
  <c r="F92" i="45"/>
  <c r="E92" i="45"/>
  <c r="D92" i="45"/>
  <c r="E93" i="45" s="1"/>
  <c r="B88" i="45"/>
  <c r="N85" i="45"/>
  <c r="M85" i="45"/>
  <c r="L85" i="45"/>
  <c r="M86" i="45" s="1"/>
  <c r="L132" i="45" s="1"/>
  <c r="K85" i="45"/>
  <c r="J85" i="45"/>
  <c r="I85" i="45"/>
  <c r="H85" i="45"/>
  <c r="G85" i="45"/>
  <c r="F85" i="45"/>
  <c r="G86" i="45" s="1"/>
  <c r="L126" i="45" s="1"/>
  <c r="E85" i="45"/>
  <c r="D85" i="45"/>
  <c r="E86" i="45" s="1"/>
  <c r="L124" i="45" s="1"/>
  <c r="B81" i="45"/>
  <c r="N78" i="45"/>
  <c r="M78" i="45"/>
  <c r="L78" i="45"/>
  <c r="K78" i="45"/>
  <c r="J78" i="45"/>
  <c r="I78" i="45"/>
  <c r="H78" i="45"/>
  <c r="G78" i="45"/>
  <c r="F78" i="45"/>
  <c r="G79" i="45" s="1"/>
  <c r="K126" i="45" s="1"/>
  <c r="E78" i="45"/>
  <c r="D78" i="45"/>
  <c r="B74" i="45"/>
  <c r="G72" i="45"/>
  <c r="J126" i="45" s="1"/>
  <c r="N71" i="45"/>
  <c r="M71" i="45"/>
  <c r="L71" i="45"/>
  <c r="K71" i="45"/>
  <c r="J71" i="45"/>
  <c r="I71" i="45"/>
  <c r="H71" i="45"/>
  <c r="G71" i="45"/>
  <c r="F71" i="45"/>
  <c r="E71" i="45"/>
  <c r="D71" i="45"/>
  <c r="B67" i="45"/>
  <c r="G65" i="45"/>
  <c r="F65" i="45"/>
  <c r="I125" i="45" s="1"/>
  <c r="N64" i="45"/>
  <c r="N65" i="45" s="1"/>
  <c r="I133" i="45" s="1"/>
  <c r="M64" i="45"/>
  <c r="L64" i="45"/>
  <c r="K64" i="45"/>
  <c r="J64" i="45"/>
  <c r="I64" i="45"/>
  <c r="J65" i="45" s="1"/>
  <c r="I129" i="45" s="1"/>
  <c r="H64" i="45"/>
  <c r="G64" i="45"/>
  <c r="F64" i="45"/>
  <c r="E64" i="45"/>
  <c r="D64" i="45"/>
  <c r="B60" i="45"/>
  <c r="F58" i="45"/>
  <c r="H125" i="45" s="1"/>
  <c r="E58" i="45"/>
  <c r="H124" i="45" s="1"/>
  <c r="N57" i="45"/>
  <c r="M57" i="45"/>
  <c r="N58" i="45" s="1"/>
  <c r="H133" i="45" s="1"/>
  <c r="L57" i="45"/>
  <c r="K57" i="45"/>
  <c r="J57" i="45"/>
  <c r="I57" i="45"/>
  <c r="J58" i="45" s="1"/>
  <c r="H129" i="45" s="1"/>
  <c r="H57" i="45"/>
  <c r="G57" i="45"/>
  <c r="F57" i="45"/>
  <c r="E57" i="45"/>
  <c r="D57" i="45"/>
  <c r="B53" i="45"/>
  <c r="E51" i="45"/>
  <c r="G124" i="45" s="1"/>
  <c r="N50" i="45"/>
  <c r="M50" i="45"/>
  <c r="M51" i="45" s="1"/>
  <c r="G132" i="45" s="1"/>
  <c r="L50" i="45"/>
  <c r="K50" i="45"/>
  <c r="J50" i="45"/>
  <c r="I50" i="45"/>
  <c r="J51" i="45" s="1"/>
  <c r="G129" i="45" s="1"/>
  <c r="H50" i="45"/>
  <c r="G50" i="45"/>
  <c r="F50" i="45"/>
  <c r="F51" i="45" s="1"/>
  <c r="G125" i="45" s="1"/>
  <c r="E50" i="45"/>
  <c r="D50" i="45"/>
  <c r="B46" i="45"/>
  <c r="F44" i="45"/>
  <c r="F125" i="45" s="1"/>
  <c r="N43" i="45"/>
  <c r="M43" i="45"/>
  <c r="L43" i="45"/>
  <c r="K43" i="45"/>
  <c r="J43" i="45"/>
  <c r="I43" i="45"/>
  <c r="J44" i="45" s="1"/>
  <c r="F129" i="45" s="1"/>
  <c r="H43" i="45"/>
  <c r="G43" i="45"/>
  <c r="H44" i="45" s="1"/>
  <c r="F127" i="45" s="1"/>
  <c r="F43" i="45"/>
  <c r="G44" i="45" s="1"/>
  <c r="F126" i="45" s="1"/>
  <c r="E43" i="45"/>
  <c r="D43" i="45"/>
  <c r="B39" i="45"/>
  <c r="E37" i="45"/>
  <c r="E124" i="45" s="1"/>
  <c r="N36" i="45"/>
  <c r="M36" i="45"/>
  <c r="L36" i="45"/>
  <c r="M37" i="45" s="1"/>
  <c r="E132" i="45" s="1"/>
  <c r="K36" i="45"/>
  <c r="J36" i="45"/>
  <c r="I36" i="45"/>
  <c r="J37" i="45" s="1"/>
  <c r="E129" i="45" s="1"/>
  <c r="H36" i="45"/>
  <c r="G36" i="45"/>
  <c r="H37" i="45" s="1"/>
  <c r="E127" i="45" s="1"/>
  <c r="F36" i="45"/>
  <c r="E36" i="45"/>
  <c r="D36" i="45"/>
  <c r="B32" i="45"/>
  <c r="N29" i="45"/>
  <c r="M29" i="45"/>
  <c r="K29" i="45"/>
  <c r="L30" i="45" s="1"/>
  <c r="D131" i="45" s="1"/>
  <c r="J29" i="45"/>
  <c r="I29" i="45"/>
  <c r="J30" i="45" s="1"/>
  <c r="D129" i="45" s="1"/>
  <c r="H29" i="45"/>
  <c r="I30" i="45" s="1"/>
  <c r="D128" i="45" s="1"/>
  <c r="G29" i="45"/>
  <c r="F29" i="45"/>
  <c r="E29" i="45"/>
  <c r="D29" i="45"/>
  <c r="B25" i="45"/>
  <c r="N22" i="45"/>
  <c r="M22" i="45"/>
  <c r="L22" i="45"/>
  <c r="M23" i="45" s="1"/>
  <c r="C132" i="45" s="1"/>
  <c r="K22" i="45"/>
  <c r="J22" i="45"/>
  <c r="J23" i="45" s="1"/>
  <c r="C129" i="45" s="1"/>
  <c r="I22" i="45"/>
  <c r="H22" i="45"/>
  <c r="G22" i="45"/>
  <c r="F22" i="45"/>
  <c r="G23" i="45" s="1"/>
  <c r="C126" i="45" s="1"/>
  <c r="E22" i="45"/>
  <c r="F23" i="45" s="1"/>
  <c r="C125" i="45" s="1"/>
  <c r="D22" i="45"/>
  <c r="E23" i="45" s="1"/>
  <c r="C124" i="45" s="1"/>
  <c r="B18" i="45"/>
  <c r="O17" i="45"/>
  <c r="N17" i="45"/>
  <c r="N114" i="45" s="1"/>
  <c r="P133" i="45" s="1"/>
  <c r="M17" i="45"/>
  <c r="M107" i="45" s="1"/>
  <c r="O132" i="45" s="1"/>
  <c r="L17" i="45"/>
  <c r="L107" i="45" s="1"/>
  <c r="O131" i="45" s="1"/>
  <c r="K17" i="45"/>
  <c r="K100" i="45" s="1"/>
  <c r="N130" i="45" s="1"/>
  <c r="J17" i="45"/>
  <c r="J86" i="45" s="1"/>
  <c r="L129" i="45" s="1"/>
  <c r="I17" i="45"/>
  <c r="I23" i="45" s="1"/>
  <c r="C128" i="45" s="1"/>
  <c r="H17" i="45"/>
  <c r="H72" i="45" s="1"/>
  <c r="J127" i="45" s="1"/>
  <c r="G17" i="45"/>
  <c r="F17" i="45"/>
  <c r="F114" i="45" s="1"/>
  <c r="P125" i="45" s="1"/>
  <c r="E17" i="45"/>
  <c r="E107" i="45" s="1"/>
  <c r="O124" i="45" s="1"/>
  <c r="D17" i="45"/>
  <c r="Q44" i="44"/>
  <c r="P44" i="44"/>
  <c r="O44" i="44"/>
  <c r="N44" i="44"/>
  <c r="M44" i="44"/>
  <c r="L44" i="44"/>
  <c r="K44" i="44"/>
  <c r="J44" i="44"/>
  <c r="I44" i="44"/>
  <c r="H44" i="44"/>
  <c r="G44" i="44"/>
  <c r="F44" i="44"/>
  <c r="E44" i="44"/>
  <c r="D44" i="44"/>
  <c r="C31" i="44"/>
  <c r="C30" i="44"/>
  <c r="Q29" i="44"/>
  <c r="Q33" i="44" s="1"/>
  <c r="O29" i="44"/>
  <c r="O33" i="44" s="1"/>
  <c r="J29" i="44"/>
  <c r="J33" i="44" s="1"/>
  <c r="I29" i="44"/>
  <c r="I33" i="44" s="1"/>
  <c r="G29" i="44"/>
  <c r="G33" i="44" s="1"/>
  <c r="P28" i="44"/>
  <c r="O28" i="44"/>
  <c r="M28" i="44"/>
  <c r="H28" i="44"/>
  <c r="G28" i="44"/>
  <c r="E28" i="44"/>
  <c r="C28" i="44"/>
  <c r="C16" i="44"/>
  <c r="C15" i="44"/>
  <c r="Q14" i="44"/>
  <c r="Q18" i="44" s="1"/>
  <c r="O14" i="44"/>
  <c r="O18" i="44" s="1"/>
  <c r="N14" i="44"/>
  <c r="N18" i="44" s="1"/>
  <c r="L14" i="44"/>
  <c r="L18" i="44" s="1"/>
  <c r="I14" i="44"/>
  <c r="I18" i="44" s="1"/>
  <c r="G14" i="44"/>
  <c r="G18" i="44" s="1"/>
  <c r="F14" i="44"/>
  <c r="F18" i="44" s="1"/>
  <c r="D14" i="44"/>
  <c r="D18" i="44" s="1"/>
  <c r="O13" i="44"/>
  <c r="M13" i="44"/>
  <c r="L13" i="44"/>
  <c r="J13" i="44"/>
  <c r="G13" i="44"/>
  <c r="E13" i="44"/>
  <c r="D13" i="44"/>
  <c r="C13" i="44"/>
  <c r="R62" i="43"/>
  <c r="R61" i="43"/>
  <c r="R59" i="43"/>
  <c r="R58" i="43"/>
  <c r="R56" i="43"/>
  <c r="R55" i="43"/>
  <c r="R53" i="43"/>
  <c r="R52" i="43"/>
  <c r="Q51" i="43"/>
  <c r="P51" i="43"/>
  <c r="P14" i="44" s="1"/>
  <c r="P18" i="44" s="1"/>
  <c r="O51" i="43"/>
  <c r="N51" i="43"/>
  <c r="N43" i="44" s="1"/>
  <c r="M51" i="43"/>
  <c r="AH21" i="46" s="1"/>
  <c r="L51" i="43"/>
  <c r="K123" i="45" s="1"/>
  <c r="K51" i="43"/>
  <c r="K14" i="44" s="1"/>
  <c r="K18" i="44" s="1"/>
  <c r="J51" i="43"/>
  <c r="J14" i="44" s="1"/>
  <c r="J18" i="44" s="1"/>
  <c r="I51" i="43"/>
  <c r="H51" i="43"/>
  <c r="H43" i="44" s="1"/>
  <c r="G51" i="43"/>
  <c r="F51" i="43"/>
  <c r="F43" i="44" s="1"/>
  <c r="E51" i="43"/>
  <c r="D51" i="43"/>
  <c r="Y21" i="46" s="1"/>
  <c r="Y127" i="46" s="1"/>
  <c r="Q50" i="43"/>
  <c r="Q13" i="44" s="1"/>
  <c r="P50" i="43"/>
  <c r="P13" i="44" s="1"/>
  <c r="O50" i="43"/>
  <c r="N50" i="43"/>
  <c r="N13" i="44" s="1"/>
  <c r="M50" i="43"/>
  <c r="L50" i="43"/>
  <c r="K50" i="43"/>
  <c r="AF20" i="46" s="1"/>
  <c r="J50" i="43"/>
  <c r="J28" i="44" s="1"/>
  <c r="I50" i="43"/>
  <c r="I13" i="44" s="1"/>
  <c r="H50" i="43"/>
  <c r="H13" i="44" s="1"/>
  <c r="G50" i="43"/>
  <c r="F50" i="43"/>
  <c r="F42" i="44" s="1"/>
  <c r="E50" i="43"/>
  <c r="D50" i="43"/>
  <c r="Y277" i="46" s="1"/>
  <c r="E3" i="80"/>
  <c r="E2" i="80"/>
  <c r="C133" i="45" l="1"/>
  <c r="N44" i="45"/>
  <c r="F133" i="45" s="1"/>
  <c r="AB1114" i="79" s="1"/>
  <c r="M58" i="45"/>
  <c r="H132" i="45" s="1"/>
  <c r="N51" i="45"/>
  <c r="G133" i="45" s="1"/>
  <c r="AC1114" i="79" s="1"/>
  <c r="AC1124" i="79" s="1"/>
  <c r="M30" i="45"/>
  <c r="D132" i="45" s="1"/>
  <c r="M114" i="45"/>
  <c r="P132" i="45" s="1"/>
  <c r="E30" i="45"/>
  <c r="D124" i="45" s="1"/>
  <c r="G30" i="45"/>
  <c r="D126" i="45" s="1"/>
  <c r="N30" i="45"/>
  <c r="D133" i="45" s="1"/>
  <c r="F30" i="45"/>
  <c r="D125" i="45" s="1"/>
  <c r="H30" i="45"/>
  <c r="D127" i="45" s="1"/>
  <c r="C88" i="45"/>
  <c r="N48" i="44"/>
  <c r="N47" i="44"/>
  <c r="N45" i="44"/>
  <c r="N46" i="44"/>
  <c r="C46" i="45"/>
  <c r="H51" i="44"/>
  <c r="AC746" i="79" s="1"/>
  <c r="AH141" i="46"/>
  <c r="AH142" i="46"/>
  <c r="AH143" i="46"/>
  <c r="AH140" i="46"/>
  <c r="AH127" i="46"/>
  <c r="AH138" i="46"/>
  <c r="AH135" i="46"/>
  <c r="AH139" i="46"/>
  <c r="C32" i="45"/>
  <c r="F48" i="44"/>
  <c r="F45" i="44"/>
  <c r="F50" i="44"/>
  <c r="F46" i="44"/>
  <c r="F47" i="44"/>
  <c r="Z407" i="46"/>
  <c r="Z513" i="46" s="1"/>
  <c r="Z952" i="79"/>
  <c r="Z1111" i="79" s="1"/>
  <c r="Z403" i="79"/>
  <c r="Z586" i="79"/>
  <c r="Z769" i="79"/>
  <c r="Z928" i="79" s="1"/>
  <c r="Z219" i="79"/>
  <c r="Z36" i="79"/>
  <c r="Z278" i="46"/>
  <c r="Z384" i="46" s="1"/>
  <c r="Z149" i="46"/>
  <c r="Z255" i="46" s="1"/>
  <c r="C130" i="45"/>
  <c r="Y565" i="79" s="1"/>
  <c r="K37" i="45"/>
  <c r="E130" i="45" s="1"/>
  <c r="L44" i="45"/>
  <c r="F131" i="45" s="1"/>
  <c r="L51" i="45"/>
  <c r="G131" i="45" s="1"/>
  <c r="K72" i="45"/>
  <c r="J130" i="45" s="1"/>
  <c r="L79" i="45"/>
  <c r="K131" i="45" s="1"/>
  <c r="L100" i="45"/>
  <c r="N131" i="45" s="1"/>
  <c r="K107" i="45"/>
  <c r="O130" i="45" s="1"/>
  <c r="L114" i="45"/>
  <c r="P131" i="45" s="1"/>
  <c r="V56" i="47"/>
  <c r="N56" i="47"/>
  <c r="U56" i="47"/>
  <c r="M56" i="47"/>
  <c r="T56" i="47"/>
  <c r="L56" i="47"/>
  <c r="S56" i="47"/>
  <c r="K56" i="47"/>
  <c r="R56" i="47"/>
  <c r="J56" i="47"/>
  <c r="Q56" i="47"/>
  <c r="I56" i="47"/>
  <c r="P56" i="47"/>
  <c r="O56" i="47"/>
  <c r="K42" i="44"/>
  <c r="AG406" i="46"/>
  <c r="AG951" i="79"/>
  <c r="AG402" i="79"/>
  <c r="Q14" i="47"/>
  <c r="AG585" i="79"/>
  <c r="AG35" i="79"/>
  <c r="AG768" i="79"/>
  <c r="AG218" i="79"/>
  <c r="AG277" i="46"/>
  <c r="K122" i="45"/>
  <c r="AG148" i="46"/>
  <c r="D42" i="44"/>
  <c r="L23" i="45"/>
  <c r="C131" i="45" s="1"/>
  <c r="Z406" i="46"/>
  <c r="Z951" i="79"/>
  <c r="Z402" i="79"/>
  <c r="J14" i="47"/>
  <c r="Z585" i="79"/>
  <c r="Z35" i="79"/>
  <c r="Z748" i="79" s="1"/>
  <c r="Z750" i="79" s="1"/>
  <c r="Z148" i="46"/>
  <c r="Z768" i="79"/>
  <c r="Z218" i="79"/>
  <c r="D122" i="45"/>
  <c r="Z20" i="46"/>
  <c r="Z277" i="46"/>
  <c r="AH406" i="46"/>
  <c r="AH951" i="79"/>
  <c r="AH402" i="79"/>
  <c r="R14" i="47"/>
  <c r="AH585" i="79"/>
  <c r="AH35" i="79"/>
  <c r="AH768" i="79"/>
  <c r="AH218" i="79"/>
  <c r="AH277" i="46"/>
  <c r="L122" i="45"/>
  <c r="AH148" i="46"/>
  <c r="AH20" i="46"/>
  <c r="AB952" i="79"/>
  <c r="AB403" i="79"/>
  <c r="AB586" i="79"/>
  <c r="AB745" i="79" s="1"/>
  <c r="AB36" i="79"/>
  <c r="AB769" i="79"/>
  <c r="AB219" i="79"/>
  <c r="AB379" i="79" s="1"/>
  <c r="AB278" i="46"/>
  <c r="AB149" i="46"/>
  <c r="AB407" i="46"/>
  <c r="AB21" i="46"/>
  <c r="F123" i="45"/>
  <c r="AJ952" i="79"/>
  <c r="AJ1111" i="79" s="1"/>
  <c r="AJ403" i="79"/>
  <c r="AJ586" i="79"/>
  <c r="AJ761" i="79" s="1"/>
  <c r="AJ36" i="79"/>
  <c r="AJ769" i="79"/>
  <c r="AJ219" i="79"/>
  <c r="AJ407" i="46"/>
  <c r="AJ278" i="46"/>
  <c r="AJ149" i="46"/>
  <c r="AJ21" i="46"/>
  <c r="N123" i="45"/>
  <c r="F13" i="44"/>
  <c r="H14" i="44"/>
  <c r="H18" i="44" s="1"/>
  <c r="I28" i="44"/>
  <c r="Q28" i="44"/>
  <c r="K29" i="44"/>
  <c r="K33" i="44" s="1"/>
  <c r="E42" i="44"/>
  <c r="M42" i="44"/>
  <c r="G43" i="44"/>
  <c r="O43" i="44"/>
  <c r="L58" i="45"/>
  <c r="H131" i="45" s="1"/>
  <c r="L65" i="45"/>
  <c r="I131" i="45" s="1"/>
  <c r="E72" i="45"/>
  <c r="J124" i="45" s="1"/>
  <c r="M72" i="45"/>
  <c r="J132" i="45" s="1"/>
  <c r="AF931" i="79" s="1"/>
  <c r="F79" i="45"/>
  <c r="K125" i="45" s="1"/>
  <c r="N79" i="45"/>
  <c r="K133" i="45" s="1"/>
  <c r="N86" i="45"/>
  <c r="L133" i="45" s="1"/>
  <c r="I93" i="45"/>
  <c r="M128" i="45" s="1"/>
  <c r="K93" i="45"/>
  <c r="M130" i="45" s="1"/>
  <c r="C123" i="45"/>
  <c r="AF768" i="79"/>
  <c r="AF218" i="79"/>
  <c r="AF951" i="79"/>
  <c r="AF402" i="79"/>
  <c r="AF277" i="46"/>
  <c r="AF148" i="46"/>
  <c r="AF35" i="79"/>
  <c r="P14" i="47"/>
  <c r="AF585" i="79"/>
  <c r="AF406" i="46"/>
  <c r="L42" i="44"/>
  <c r="J122" i="45"/>
  <c r="Y20" i="46"/>
  <c r="AI951" i="79"/>
  <c r="AI402" i="79"/>
  <c r="S14" i="47"/>
  <c r="AI585" i="79"/>
  <c r="AI35" i="79"/>
  <c r="AI768" i="79"/>
  <c r="AI218" i="79"/>
  <c r="AI406" i="46"/>
  <c r="AI277" i="46"/>
  <c r="AI148" i="46"/>
  <c r="M122" i="45"/>
  <c r="AI20" i="46"/>
  <c r="AK403" i="79"/>
  <c r="AK579" i="79" s="1"/>
  <c r="AK586" i="79"/>
  <c r="AK36" i="79"/>
  <c r="AK209" i="79" s="1"/>
  <c r="AK769" i="79"/>
  <c r="AK219" i="79"/>
  <c r="AK407" i="46"/>
  <c r="AK278" i="46"/>
  <c r="AK149" i="46"/>
  <c r="AK21" i="46"/>
  <c r="O123" i="45"/>
  <c r="AK952" i="79"/>
  <c r="AK1111" i="79" s="1"/>
  <c r="D29" i="44"/>
  <c r="D33" i="44" s="1"/>
  <c r="L29" i="44"/>
  <c r="L33" i="44" s="1"/>
  <c r="N42" i="44"/>
  <c r="P43" i="44"/>
  <c r="L37" i="45"/>
  <c r="E131" i="45" s="1"/>
  <c r="E65" i="45"/>
  <c r="I124" i="45" s="1"/>
  <c r="M65" i="45"/>
  <c r="I132" i="45" s="1"/>
  <c r="AE931" i="79" s="1"/>
  <c r="F72" i="45"/>
  <c r="J125" i="45" s="1"/>
  <c r="N72" i="45"/>
  <c r="J133" i="45" s="1"/>
  <c r="AL1114" i="79" s="1"/>
  <c r="H86" i="45"/>
  <c r="L127" i="45" s="1"/>
  <c r="I86" i="45"/>
  <c r="L128" i="45" s="1"/>
  <c r="D123" i="45"/>
  <c r="AG20" i="46"/>
  <c r="AH407" i="46"/>
  <c r="AH952" i="79"/>
  <c r="AH403" i="79"/>
  <c r="AH586" i="79"/>
  <c r="AH769" i="79"/>
  <c r="AH219" i="79"/>
  <c r="AH36" i="79"/>
  <c r="AH278" i="46"/>
  <c r="M43" i="44"/>
  <c r="Y406" i="46"/>
  <c r="Y951" i="79"/>
  <c r="Y402" i="79"/>
  <c r="I14" i="47"/>
  <c r="Y585" i="79"/>
  <c r="Y218" i="79"/>
  <c r="Y35" i="79"/>
  <c r="Y148" i="46"/>
  <c r="Y768" i="79"/>
  <c r="C122" i="45"/>
  <c r="AF387" i="46" s="1"/>
  <c r="K51" i="45"/>
  <c r="G130" i="45" s="1"/>
  <c r="K58" i="45"/>
  <c r="H130" i="45" s="1"/>
  <c r="AD565" i="79" s="1"/>
  <c r="AA951" i="79"/>
  <c r="AA402" i="79"/>
  <c r="K14" i="47"/>
  <c r="AA585" i="79"/>
  <c r="AA35" i="79"/>
  <c r="AA768" i="79"/>
  <c r="AA218" i="79"/>
  <c r="AA406" i="46"/>
  <c r="AA514" i="46" s="1"/>
  <c r="AA277" i="46"/>
  <c r="AA148" i="46"/>
  <c r="AA256" i="46" s="1"/>
  <c r="E122" i="45"/>
  <c r="AA20" i="46"/>
  <c r="AC403" i="79"/>
  <c r="AC577" i="79" s="1"/>
  <c r="AC586" i="79"/>
  <c r="AC36" i="79"/>
  <c r="AC211" i="79" s="1"/>
  <c r="AC769" i="79"/>
  <c r="AC928" i="79" s="1"/>
  <c r="AC219" i="79"/>
  <c r="AC952" i="79"/>
  <c r="AC1111" i="79" s="1"/>
  <c r="AC278" i="46"/>
  <c r="AC149" i="46"/>
  <c r="AC407" i="46"/>
  <c r="AC21" i="46"/>
  <c r="G123" i="45"/>
  <c r="AB402" i="79"/>
  <c r="L14" i="47"/>
  <c r="AB585" i="79"/>
  <c r="AB35" i="79"/>
  <c r="AB768" i="79"/>
  <c r="AB218" i="79"/>
  <c r="AB277" i="46"/>
  <c r="AB148" i="46"/>
  <c r="F122" i="45"/>
  <c r="AB20" i="46"/>
  <c r="AB406" i="46"/>
  <c r="AJ402" i="79"/>
  <c r="T14" i="47"/>
  <c r="AJ585" i="79"/>
  <c r="AJ35" i="79"/>
  <c r="AJ768" i="79"/>
  <c r="AJ218" i="79"/>
  <c r="AJ406" i="46"/>
  <c r="AJ951" i="79"/>
  <c r="AJ277" i="46"/>
  <c r="AJ148" i="46"/>
  <c r="N122" i="45"/>
  <c r="AJ20" i="46"/>
  <c r="AD403" i="79"/>
  <c r="AD586" i="79"/>
  <c r="AD36" i="79"/>
  <c r="AD769" i="79"/>
  <c r="AD219" i="79"/>
  <c r="AD407" i="46"/>
  <c r="AD952" i="79"/>
  <c r="AD1111" i="79" s="1"/>
  <c r="AD278" i="46"/>
  <c r="AD149" i="46"/>
  <c r="AD21" i="46"/>
  <c r="H123" i="45"/>
  <c r="AL403" i="79"/>
  <c r="AL577" i="79" s="1"/>
  <c r="AL586" i="79"/>
  <c r="AL36" i="79"/>
  <c r="AL211" i="79" s="1"/>
  <c r="AL769" i="79"/>
  <c r="AL928" i="79" s="1"/>
  <c r="AL219" i="79"/>
  <c r="AL407" i="46"/>
  <c r="AL278" i="46"/>
  <c r="AL21" i="46"/>
  <c r="P123" i="45"/>
  <c r="AL952" i="79"/>
  <c r="AL149" i="46"/>
  <c r="K28" i="44"/>
  <c r="E29" i="44"/>
  <c r="E33" i="44" s="1"/>
  <c r="M29" i="44"/>
  <c r="M33" i="44" s="1"/>
  <c r="G42" i="44"/>
  <c r="O42" i="44"/>
  <c r="I43" i="44"/>
  <c r="Q43" i="44"/>
  <c r="F37" i="45"/>
  <c r="E125" i="45" s="1"/>
  <c r="N37" i="45"/>
  <c r="E133" i="45" s="1"/>
  <c r="AA1114" i="79" s="1"/>
  <c r="E44" i="45"/>
  <c r="F124" i="45" s="1"/>
  <c r="M44" i="45"/>
  <c r="F132" i="45" s="1"/>
  <c r="AB931" i="79" s="1"/>
  <c r="H79" i="45"/>
  <c r="K127" i="45" s="1"/>
  <c r="G107" i="45"/>
  <c r="O126" i="45" s="1"/>
  <c r="F107" i="45"/>
  <c r="O125" i="45" s="1"/>
  <c r="N107" i="45"/>
  <c r="O133" i="45" s="1"/>
  <c r="H114" i="45"/>
  <c r="P127" i="45" s="1"/>
  <c r="G114" i="45"/>
  <c r="P126" i="45" s="1"/>
  <c r="E114" i="45"/>
  <c r="P124" i="45" s="1"/>
  <c r="AA407" i="46"/>
  <c r="AA952" i="79"/>
  <c r="AA1111" i="79" s="1"/>
  <c r="AA403" i="79"/>
  <c r="AA586" i="79"/>
  <c r="AA36" i="79"/>
  <c r="AA769" i="79"/>
  <c r="AA928" i="79" s="1"/>
  <c r="AA219" i="79"/>
  <c r="AA379" i="79" s="1"/>
  <c r="AA278" i="46"/>
  <c r="AA149" i="46"/>
  <c r="AA21" i="46"/>
  <c r="E123" i="45"/>
  <c r="AC402" i="79"/>
  <c r="M14" i="47"/>
  <c r="AC585" i="79"/>
  <c r="AC35" i="79"/>
  <c r="AC768" i="79"/>
  <c r="AC218" i="79"/>
  <c r="AC406" i="46"/>
  <c r="AC277" i="46"/>
  <c r="AC951" i="79"/>
  <c r="G122" i="45"/>
  <c r="AC20" i="46"/>
  <c r="U14" i="47"/>
  <c r="AK402" i="79"/>
  <c r="AK585" i="79"/>
  <c r="AK35" i="79"/>
  <c r="AK768" i="79"/>
  <c r="AK218" i="79"/>
  <c r="AK406" i="46"/>
  <c r="AK951" i="79"/>
  <c r="AK277" i="46"/>
  <c r="O122" i="45"/>
  <c r="AK20" i="46"/>
  <c r="AK148" i="46"/>
  <c r="AE586" i="79"/>
  <c r="AE36" i="79"/>
  <c r="AE769" i="79"/>
  <c r="AE219" i="79"/>
  <c r="AE396" i="79" s="1"/>
  <c r="AE952" i="79"/>
  <c r="AE1111" i="79" s="1"/>
  <c r="AE403" i="79"/>
  <c r="AE278" i="46"/>
  <c r="AE149" i="46"/>
  <c r="AE407" i="46"/>
  <c r="AE21" i="46"/>
  <c r="I123" i="45"/>
  <c r="D28" i="44"/>
  <c r="L28" i="44"/>
  <c r="F29" i="44"/>
  <c r="F33" i="44" s="1"/>
  <c r="N29" i="44"/>
  <c r="N33" i="44" s="1"/>
  <c r="H42" i="44"/>
  <c r="P42" i="44"/>
  <c r="J43" i="44"/>
  <c r="H23" i="45"/>
  <c r="C127" i="45" s="1"/>
  <c r="G37" i="45"/>
  <c r="E126" i="45" s="1"/>
  <c r="I79" i="45"/>
  <c r="K128" i="45" s="1"/>
  <c r="F100" i="45"/>
  <c r="N125" i="45" s="1"/>
  <c r="E100" i="45"/>
  <c r="N124" i="45" s="1"/>
  <c r="N100" i="45"/>
  <c r="N133" i="45" s="1"/>
  <c r="M100" i="45"/>
  <c r="N132" i="45" s="1"/>
  <c r="H107" i="45"/>
  <c r="O127" i="45" s="1"/>
  <c r="I114" i="45"/>
  <c r="P128" i="45" s="1"/>
  <c r="L123" i="45"/>
  <c r="Y138" i="46"/>
  <c r="Z135" i="46"/>
  <c r="AI278" i="46"/>
  <c r="AB951" i="79"/>
  <c r="N14" i="47"/>
  <c r="AD585" i="79"/>
  <c r="AD35" i="79"/>
  <c r="AD768" i="79"/>
  <c r="AD218" i="79"/>
  <c r="AD951" i="79"/>
  <c r="AD277" i="46"/>
  <c r="AD148" i="46"/>
  <c r="AD402" i="79"/>
  <c r="H122" i="45"/>
  <c r="AD20" i="46"/>
  <c r="AD406" i="46"/>
  <c r="Z128" i="46"/>
  <c r="K30" i="45"/>
  <c r="D130" i="45" s="1"/>
  <c r="H51" i="45"/>
  <c r="G127" i="45" s="1"/>
  <c r="H58" i="45"/>
  <c r="H127" i="45" s="1"/>
  <c r="G58" i="45"/>
  <c r="H126" i="45" s="1"/>
  <c r="M93" i="45"/>
  <c r="M132" i="45" s="1"/>
  <c r="L93" i="45"/>
  <c r="M131" i="45" s="1"/>
  <c r="I107" i="45"/>
  <c r="O128" i="45" s="1"/>
  <c r="J114" i="45"/>
  <c r="P129" i="45" s="1"/>
  <c r="Z21" i="46"/>
  <c r="Z127" i="46" s="1"/>
  <c r="E43" i="44"/>
  <c r="AI407" i="46"/>
  <c r="AI952" i="79"/>
  <c r="AI403" i="79"/>
  <c r="AI586" i="79"/>
  <c r="AI36" i="79"/>
  <c r="AI209" i="79" s="1"/>
  <c r="AI219" i="79"/>
  <c r="AI395" i="79" s="1"/>
  <c r="AI769" i="79"/>
  <c r="AI21" i="46"/>
  <c r="M123" i="45"/>
  <c r="AI149" i="46"/>
  <c r="AC128" i="46"/>
  <c r="AH149" i="46"/>
  <c r="AL585" i="79"/>
  <c r="V14" i="47"/>
  <c r="AL35" i="79"/>
  <c r="AL768" i="79"/>
  <c r="AL218" i="79"/>
  <c r="AL951" i="79"/>
  <c r="AL406" i="46"/>
  <c r="AL277" i="46"/>
  <c r="AL148" i="46"/>
  <c r="AL402" i="79"/>
  <c r="P122" i="45"/>
  <c r="AL20" i="46"/>
  <c r="AF36" i="79"/>
  <c r="AF210" i="79" s="1"/>
  <c r="AF769" i="79"/>
  <c r="AF219" i="79"/>
  <c r="AF952" i="79"/>
  <c r="AF403" i="79"/>
  <c r="AF577" i="79" s="1"/>
  <c r="AF586" i="79"/>
  <c r="AF278" i="46"/>
  <c r="AF149" i="46"/>
  <c r="AF407" i="46"/>
  <c r="AF21" i="46"/>
  <c r="J123" i="45"/>
  <c r="I42" i="44"/>
  <c r="Q42" i="44"/>
  <c r="K43" i="44"/>
  <c r="AE35" i="79"/>
  <c r="AE768" i="79"/>
  <c r="AE218" i="79"/>
  <c r="AE951" i="79"/>
  <c r="AE277" i="46"/>
  <c r="AE148" i="46"/>
  <c r="AE402" i="79"/>
  <c r="O14" i="47"/>
  <c r="AE585" i="79"/>
  <c r="AE406" i="46"/>
  <c r="AE20" i="46"/>
  <c r="Y769" i="79"/>
  <c r="Y219" i="79"/>
  <c r="Y952" i="79"/>
  <c r="Y403" i="79"/>
  <c r="Y562" i="79" s="1"/>
  <c r="Y278" i="46"/>
  <c r="Y384" i="46" s="1"/>
  <c r="Y149" i="46"/>
  <c r="Y255" i="46" s="1"/>
  <c r="Y586" i="79"/>
  <c r="Y407" i="46"/>
  <c r="Y513" i="46" s="1"/>
  <c r="Y36" i="79"/>
  <c r="AG769" i="79"/>
  <c r="AG219" i="79"/>
  <c r="AG952" i="79"/>
  <c r="AG1111" i="79" s="1"/>
  <c r="AG403" i="79"/>
  <c r="AG586" i="79"/>
  <c r="AG278" i="46"/>
  <c r="AG149" i="46"/>
  <c r="AG407" i="46"/>
  <c r="AG36" i="79"/>
  <c r="K13" i="44"/>
  <c r="E14" i="44"/>
  <c r="E18" i="44" s="1"/>
  <c r="M14" i="44"/>
  <c r="M18" i="44" s="1"/>
  <c r="F28" i="44"/>
  <c r="N28" i="44"/>
  <c r="H29" i="44"/>
  <c r="H33" i="44" s="1"/>
  <c r="P29" i="44"/>
  <c r="P33" i="44" s="1"/>
  <c r="J42" i="44"/>
  <c r="D43" i="44"/>
  <c r="L43" i="44"/>
  <c r="AA128" i="46"/>
  <c r="I37" i="45"/>
  <c r="E128" i="45" s="1"/>
  <c r="I44" i="45"/>
  <c r="F128" i="45" s="1"/>
  <c r="AB198" i="79" s="1"/>
  <c r="K44" i="45"/>
  <c r="F130" i="45" s="1"/>
  <c r="AB565" i="79" s="1"/>
  <c r="I51" i="45"/>
  <c r="G128" i="45" s="1"/>
  <c r="G51" i="45"/>
  <c r="G126" i="45" s="1"/>
  <c r="I58" i="45"/>
  <c r="H128" i="45" s="1"/>
  <c r="I65" i="45"/>
  <c r="I128" i="45" s="1"/>
  <c r="AE198" i="79" s="1"/>
  <c r="H65" i="45"/>
  <c r="I127" i="45" s="1"/>
  <c r="J72" i="45"/>
  <c r="J129" i="45" s="1"/>
  <c r="I72" i="45"/>
  <c r="J128" i="45" s="1"/>
  <c r="K79" i="45"/>
  <c r="K130" i="45" s="1"/>
  <c r="J79" i="45"/>
  <c r="K129" i="45" s="1"/>
  <c r="L86" i="45"/>
  <c r="L131" i="45" s="1"/>
  <c r="K86" i="45"/>
  <c r="L130" i="45" s="1"/>
  <c r="F93" i="45"/>
  <c r="M125" i="45" s="1"/>
  <c r="N93" i="45"/>
  <c r="M133" i="45" s="1"/>
  <c r="J107" i="45"/>
  <c r="O129" i="45" s="1"/>
  <c r="K114" i="45"/>
  <c r="P130" i="45" s="1"/>
  <c r="AG21" i="46"/>
  <c r="AC148" i="46"/>
  <c r="Y529" i="46"/>
  <c r="Y530" i="46"/>
  <c r="Y531" i="46"/>
  <c r="Y527" i="46"/>
  <c r="Y528" i="46"/>
  <c r="V30" i="47"/>
  <c r="N30" i="47"/>
  <c r="R30" i="47"/>
  <c r="J30" i="47"/>
  <c r="Q30" i="47"/>
  <c r="P30" i="47"/>
  <c r="O30" i="47"/>
  <c r="M30" i="47"/>
  <c r="L30" i="47"/>
  <c r="U30" i="47"/>
  <c r="K30" i="47"/>
  <c r="T30" i="47"/>
  <c r="S30" i="47"/>
  <c r="I30" i="47"/>
  <c r="Z266" i="46"/>
  <c r="Y266" i="46"/>
  <c r="Y265" i="46"/>
  <c r="Y398" i="46"/>
  <c r="Y400" i="46"/>
  <c r="Y399" i="46"/>
  <c r="Y396" i="46"/>
  <c r="Y401" i="46"/>
  <c r="Y397" i="46"/>
  <c r="U23" i="47"/>
  <c r="M23" i="47"/>
  <c r="Q23" i="47"/>
  <c r="I23" i="47"/>
  <c r="R23" i="47"/>
  <c r="P23" i="47"/>
  <c r="O23" i="47"/>
  <c r="N23" i="47"/>
  <c r="L23" i="47"/>
  <c r="V23" i="47"/>
  <c r="K23" i="47"/>
  <c r="T23" i="47"/>
  <c r="S23" i="47"/>
  <c r="K65" i="45"/>
  <c r="I130" i="45" s="1"/>
  <c r="L72" i="45"/>
  <c r="J131" i="45" s="1"/>
  <c r="AG748" i="79" s="1"/>
  <c r="E79" i="45"/>
  <c r="K124" i="45" s="1"/>
  <c r="M79" i="45"/>
  <c r="K132" i="45" s="1"/>
  <c r="F86" i="45"/>
  <c r="L125" i="45" s="1"/>
  <c r="G93" i="45"/>
  <c r="M126" i="45" s="1"/>
  <c r="H100" i="45"/>
  <c r="N127" i="45" s="1"/>
  <c r="Y141" i="46"/>
  <c r="Y143" i="46"/>
  <c r="Y140" i="46"/>
  <c r="Z265" i="46"/>
  <c r="Z399" i="46"/>
  <c r="Z396" i="46"/>
  <c r="Z401" i="46"/>
  <c r="Z397" i="46"/>
  <c r="Z400" i="46"/>
  <c r="Z398" i="46"/>
  <c r="Y395" i="46"/>
  <c r="J23" i="47"/>
  <c r="Z141" i="46"/>
  <c r="Z142" i="46"/>
  <c r="Z143" i="46"/>
  <c r="Z140" i="46"/>
  <c r="S21" i="47"/>
  <c r="K21" i="47"/>
  <c r="O21" i="47"/>
  <c r="Q21" i="47"/>
  <c r="P21" i="47"/>
  <c r="N21" i="47"/>
  <c r="M21" i="47"/>
  <c r="V21" i="47"/>
  <c r="L21" i="47"/>
  <c r="U21" i="47"/>
  <c r="J21" i="47"/>
  <c r="T21" i="47"/>
  <c r="R21" i="47"/>
  <c r="F22" i="46"/>
  <c r="AH136" i="46" s="1"/>
  <c r="Y139" i="46"/>
  <c r="Y270" i="46"/>
  <c r="I21" i="47"/>
  <c r="Y268" i="46"/>
  <c r="Y272" i="46"/>
  <c r="Z530" i="46"/>
  <c r="Z531" i="46"/>
  <c r="Z527" i="46"/>
  <c r="Z528" i="46"/>
  <c r="Z529" i="46"/>
  <c r="Z268" i="46"/>
  <c r="Z272" i="46"/>
  <c r="Y267" i="46"/>
  <c r="Y271" i="46"/>
  <c r="R34" i="47"/>
  <c r="J34" i="47"/>
  <c r="V34" i="47"/>
  <c r="N34" i="47"/>
  <c r="Q34" i="47"/>
  <c r="P34" i="47"/>
  <c r="O34" i="47"/>
  <c r="M34" i="47"/>
  <c r="L34" i="47"/>
  <c r="U34" i="47"/>
  <c r="K34" i="47"/>
  <c r="O39" i="47"/>
  <c r="V39" i="47"/>
  <c r="S39" i="47"/>
  <c r="K39" i="47"/>
  <c r="P39" i="47"/>
  <c r="N39" i="47"/>
  <c r="M39" i="47"/>
  <c r="L39" i="47"/>
  <c r="U39" i="47"/>
  <c r="J39" i="47"/>
  <c r="T39" i="47"/>
  <c r="I39" i="47"/>
  <c r="V49" i="47"/>
  <c r="N49" i="47"/>
  <c r="U49" i="47"/>
  <c r="M49" i="47"/>
  <c r="T49" i="47"/>
  <c r="L49" i="47"/>
  <c r="R49" i="47"/>
  <c r="J49" i="47"/>
  <c r="S49" i="47"/>
  <c r="Q49" i="47"/>
  <c r="P49" i="47"/>
  <c r="W49" i="47" s="1"/>
  <c r="O49" i="47"/>
  <c r="K49" i="47"/>
  <c r="I49" i="47"/>
  <c r="O68" i="47"/>
  <c r="V68" i="47"/>
  <c r="N68" i="47"/>
  <c r="U68" i="47"/>
  <c r="M68" i="47"/>
  <c r="T68" i="47"/>
  <c r="L68" i="47"/>
  <c r="S68" i="47"/>
  <c r="K68" i="47"/>
  <c r="R68" i="47"/>
  <c r="J68" i="47"/>
  <c r="Q68" i="47"/>
  <c r="P68" i="47"/>
  <c r="I68" i="47"/>
  <c r="Z267" i="46"/>
  <c r="Z271" i="46"/>
  <c r="U15" i="47"/>
  <c r="M15" i="47"/>
  <c r="P15" i="47"/>
  <c r="O15" i="47"/>
  <c r="N15" i="47"/>
  <c r="V15" i="47"/>
  <c r="L15" i="47"/>
  <c r="T15" i="47"/>
  <c r="K15" i="47"/>
  <c r="S15" i="47"/>
  <c r="J15" i="47"/>
  <c r="I34" i="47"/>
  <c r="Q39" i="47"/>
  <c r="O50" i="47"/>
  <c r="V50" i="47"/>
  <c r="N50" i="47"/>
  <c r="U50" i="47"/>
  <c r="M50" i="47"/>
  <c r="S50" i="47"/>
  <c r="K50" i="47"/>
  <c r="T50" i="47"/>
  <c r="R50" i="47"/>
  <c r="Q50" i="47"/>
  <c r="P50" i="47"/>
  <c r="L50" i="47"/>
  <c r="J50" i="47"/>
  <c r="I15" i="47"/>
  <c r="S34" i="47"/>
  <c r="R39" i="47"/>
  <c r="I50" i="47"/>
  <c r="Q15" i="47"/>
  <c r="T34" i="47"/>
  <c r="AG210" i="79"/>
  <c r="Q17" i="47"/>
  <c r="U48" i="47"/>
  <c r="M48" i="47"/>
  <c r="T48" i="47"/>
  <c r="L48" i="47"/>
  <c r="S48" i="47"/>
  <c r="K48" i="47"/>
  <c r="Q48" i="47"/>
  <c r="I48" i="47"/>
  <c r="I17" i="47"/>
  <c r="R17" i="47"/>
  <c r="R20" i="47"/>
  <c r="J20" i="47"/>
  <c r="Q20" i="47"/>
  <c r="V24" i="47"/>
  <c r="N24" i="47"/>
  <c r="R24" i="47"/>
  <c r="J24" i="47"/>
  <c r="S24" i="47"/>
  <c r="O31" i="47"/>
  <c r="S31" i="47"/>
  <c r="K31" i="47"/>
  <c r="R31" i="47"/>
  <c r="S35" i="47"/>
  <c r="K35" i="47"/>
  <c r="O35" i="47"/>
  <c r="R35" i="47"/>
  <c r="U37" i="47"/>
  <c r="M37" i="47"/>
  <c r="Q37" i="47"/>
  <c r="I37" i="47"/>
  <c r="S37" i="47"/>
  <c r="R45" i="47"/>
  <c r="J45" i="47"/>
  <c r="Q45" i="47"/>
  <c r="I45" i="47"/>
  <c r="W45" i="47" s="1"/>
  <c r="V45" i="47"/>
  <c r="N45" i="47"/>
  <c r="U45" i="47"/>
  <c r="J48" i="47"/>
  <c r="AA562" i="79"/>
  <c r="J17" i="47"/>
  <c r="S17" i="47"/>
  <c r="W18" i="47"/>
  <c r="I20" i="47"/>
  <c r="S20" i="47"/>
  <c r="I24" i="47"/>
  <c r="T24" i="47"/>
  <c r="I31" i="47"/>
  <c r="T31" i="47"/>
  <c r="I35" i="47"/>
  <c r="T35" i="47"/>
  <c r="J37" i="47"/>
  <c r="T37" i="47"/>
  <c r="K45" i="47"/>
  <c r="S46" i="47"/>
  <c r="K46" i="47"/>
  <c r="R46" i="47"/>
  <c r="J46" i="47"/>
  <c r="O46" i="47"/>
  <c r="W46" i="47" s="1"/>
  <c r="U46" i="47"/>
  <c r="N48" i="47"/>
  <c r="O60" i="47"/>
  <c r="V60" i="47"/>
  <c r="N60" i="47"/>
  <c r="U60" i="47"/>
  <c r="M60" i="47"/>
  <c r="T60" i="47"/>
  <c r="L60" i="47"/>
  <c r="S60" i="47"/>
  <c r="K60" i="47"/>
  <c r="R60" i="47"/>
  <c r="J60" i="47"/>
  <c r="AG394" i="79"/>
  <c r="AF928" i="79"/>
  <c r="AI1111" i="79"/>
  <c r="V16" i="47"/>
  <c r="N16" i="47"/>
  <c r="Q16" i="47"/>
  <c r="K17" i="47"/>
  <c r="T17" i="47"/>
  <c r="K20" i="47"/>
  <c r="T20" i="47"/>
  <c r="K24" i="47"/>
  <c r="U24" i="47"/>
  <c r="J31" i="47"/>
  <c r="U31" i="47"/>
  <c r="Q33" i="47"/>
  <c r="I33" i="47"/>
  <c r="U33" i="47"/>
  <c r="M33" i="47"/>
  <c r="S33" i="47"/>
  <c r="J35" i="47"/>
  <c r="U35" i="47"/>
  <c r="K37" i="47"/>
  <c r="V37" i="47"/>
  <c r="L45" i="47"/>
  <c r="I46" i="47"/>
  <c r="V46" i="47"/>
  <c r="O48" i="47"/>
  <c r="I16" i="47"/>
  <c r="R16" i="47"/>
  <c r="L17" i="47"/>
  <c r="U17" i="47"/>
  <c r="Q19" i="47"/>
  <c r="I19" i="47"/>
  <c r="R19" i="47"/>
  <c r="L20" i="47"/>
  <c r="U20" i="47"/>
  <c r="L24" i="47"/>
  <c r="O25" i="47"/>
  <c r="S25" i="47"/>
  <c r="K25" i="47"/>
  <c r="R25" i="47"/>
  <c r="L31" i="47"/>
  <c r="V31" i="47"/>
  <c r="J33" i="47"/>
  <c r="T33" i="47"/>
  <c r="L35" i="47"/>
  <c r="V35" i="47"/>
  <c r="L37" i="47"/>
  <c r="V38" i="47"/>
  <c r="N38" i="47"/>
  <c r="R38" i="47"/>
  <c r="J38" i="47"/>
  <c r="S38" i="47"/>
  <c r="M45" i="47"/>
  <c r="L46" i="47"/>
  <c r="P48" i="47"/>
  <c r="V67" i="47"/>
  <c r="N67" i="47"/>
  <c r="U67" i="47"/>
  <c r="M67" i="47"/>
  <c r="T67" i="47"/>
  <c r="L67" i="47"/>
  <c r="S67" i="47"/>
  <c r="K67" i="47"/>
  <c r="R67" i="47"/>
  <c r="J67" i="47"/>
  <c r="Q67" i="47"/>
  <c r="I67" i="47"/>
  <c r="J16" i="47"/>
  <c r="S16" i="47"/>
  <c r="M17" i="47"/>
  <c r="V17" i="47"/>
  <c r="J19" i="47"/>
  <c r="S19" i="47"/>
  <c r="M20" i="47"/>
  <c r="V20" i="47"/>
  <c r="M24" i="47"/>
  <c r="I25" i="47"/>
  <c r="T25" i="47"/>
  <c r="M31" i="47"/>
  <c r="K33" i="47"/>
  <c r="V33" i="47"/>
  <c r="M35" i="47"/>
  <c r="N37" i="47"/>
  <c r="I38" i="47"/>
  <c r="W38" i="47" s="1"/>
  <c r="T38" i="47"/>
  <c r="O45" i="47"/>
  <c r="M46" i="47"/>
  <c r="R48" i="47"/>
  <c r="Q60" i="47"/>
  <c r="O67" i="47"/>
  <c r="P22" i="47"/>
  <c r="W26" i="47"/>
  <c r="P36" i="47"/>
  <c r="T40" i="47"/>
  <c r="M41" i="47"/>
  <c r="U41" i="47"/>
  <c r="P47" i="47"/>
  <c r="L51" i="47"/>
  <c r="W51" i="47" s="1"/>
  <c r="T51" i="47"/>
  <c r="M52" i="47"/>
  <c r="W52" i="47" s="1"/>
  <c r="U52" i="47"/>
  <c r="N53" i="47"/>
  <c r="V53" i="47"/>
  <c r="O54" i="47"/>
  <c r="P55" i="47"/>
  <c r="K61" i="47"/>
  <c r="S61" i="47"/>
  <c r="L62" i="47"/>
  <c r="W62" i="47" s="1"/>
  <c r="T62" i="47"/>
  <c r="M63" i="47"/>
  <c r="U63" i="47"/>
  <c r="N64" i="47"/>
  <c r="V64" i="47"/>
  <c r="O65" i="47"/>
  <c r="P66" i="47"/>
  <c r="K69" i="47"/>
  <c r="S69" i="47"/>
  <c r="L70" i="47"/>
  <c r="T70" i="47"/>
  <c r="M71" i="47"/>
  <c r="U71" i="47"/>
  <c r="P54" i="47"/>
  <c r="L61" i="47"/>
  <c r="T61" i="47"/>
  <c r="P65" i="47"/>
  <c r="L69" i="47"/>
  <c r="T69" i="47"/>
  <c r="N71" i="47"/>
  <c r="V71" i="47"/>
  <c r="P53" i="47"/>
  <c r="I54" i="47"/>
  <c r="Q54" i="47"/>
  <c r="M61" i="47"/>
  <c r="U61" i="47"/>
  <c r="P64" i="47"/>
  <c r="I65" i="47"/>
  <c r="W65" i="47" s="1"/>
  <c r="Q65" i="47"/>
  <c r="M69" i="47"/>
  <c r="U69" i="47"/>
  <c r="O71" i="47"/>
  <c r="P41" i="47"/>
  <c r="P52" i="47"/>
  <c r="I53" i="47"/>
  <c r="Q53" i="47"/>
  <c r="J54" i="47"/>
  <c r="R54" i="47"/>
  <c r="N61" i="47"/>
  <c r="V61" i="47"/>
  <c r="P63" i="47"/>
  <c r="I64" i="47"/>
  <c r="Q64" i="47"/>
  <c r="J65" i="47"/>
  <c r="R65" i="47"/>
  <c r="N69" i="47"/>
  <c r="V69" i="47"/>
  <c r="P71" i="47"/>
  <c r="L22" i="47"/>
  <c r="L36" i="47"/>
  <c r="I41" i="47"/>
  <c r="L47" i="47"/>
  <c r="I52" i="47"/>
  <c r="J53" i="47"/>
  <c r="W53" i="47" s="1"/>
  <c r="K54" i="47"/>
  <c r="L55" i="47"/>
  <c r="O61" i="47"/>
  <c r="I63" i="47"/>
  <c r="J64" i="47"/>
  <c r="K65" i="47"/>
  <c r="L66" i="47"/>
  <c r="W66" i="47" s="1"/>
  <c r="O69" i="47"/>
  <c r="I71" i="47"/>
  <c r="AJ379" i="79"/>
  <c r="AK928" i="79"/>
  <c r="AE578" i="79"/>
  <c r="AF1111" i="79"/>
  <c r="AL396" i="79"/>
  <c r="AL745" i="79"/>
  <c r="AE761" i="79"/>
  <c r="Y761" i="79"/>
  <c r="AG762" i="79"/>
  <c r="AA762" i="79"/>
  <c r="Y1111" i="79"/>
  <c r="AC395" i="79"/>
  <c r="AJ945" i="79"/>
  <c r="Z945" i="79"/>
  <c r="AH1111" i="79"/>
  <c r="AF945" i="79"/>
  <c r="AJ562" i="79"/>
  <c r="AE579" i="79"/>
  <c r="AB1111" i="79"/>
  <c r="AC379" i="79"/>
  <c r="AF393" i="79"/>
  <c r="AK394" i="79"/>
  <c r="AG393" i="79"/>
  <c r="Z209" i="79"/>
  <c r="AD208" i="79"/>
  <c r="Y211" i="79"/>
  <c r="AG195" i="79"/>
  <c r="AH208" i="79"/>
  <c r="Z211" i="79"/>
  <c r="AE195" i="79"/>
  <c r="AG209" i="79"/>
  <c r="AE209" i="79"/>
  <c r="AB382" i="79"/>
  <c r="AC210" i="79"/>
  <c r="AC195" i="79"/>
  <c r="AC212" i="79"/>
  <c r="AC209" i="79"/>
  <c r="AK210" i="79"/>
  <c r="AD210" i="79"/>
  <c r="AD211" i="79"/>
  <c r="AF208" i="79"/>
  <c r="AI195" i="79"/>
  <c r="AJ210" i="79"/>
  <c r="AJ212" i="79"/>
  <c r="AJ208" i="79"/>
  <c r="Z212" i="79"/>
  <c r="AG212" i="79"/>
  <c r="AG562" i="79"/>
  <c r="AG578" i="79"/>
  <c r="AG579" i="79"/>
  <c r="Z578" i="79"/>
  <c r="Z577" i="79"/>
  <c r="Z579" i="79"/>
  <c r="Y931" i="79"/>
  <c r="Y1114" i="79"/>
  <c r="Y1124" i="79" s="1"/>
  <c r="Y382" i="79"/>
  <c r="Z195" i="79"/>
  <c r="AH211" i="79"/>
  <c r="AH209" i="79"/>
  <c r="AH195" i="79"/>
  <c r="Z210" i="79"/>
  <c r="AH394" i="79"/>
  <c r="AH393" i="79"/>
  <c r="AH395" i="79"/>
  <c r="AH379" i="79"/>
  <c r="AH745" i="79"/>
  <c r="Y762" i="79"/>
  <c r="AE210" i="79"/>
  <c r="AA579" i="79"/>
  <c r="AA578" i="79"/>
  <c r="AA577" i="79"/>
  <c r="AI577" i="79"/>
  <c r="AI579" i="79"/>
  <c r="AI562" i="79"/>
  <c r="AI578" i="79"/>
  <c r="AJ578" i="79"/>
  <c r="AB578" i="79"/>
  <c r="AE577" i="79"/>
  <c r="AE562" i="79"/>
  <c r="AB562" i="79"/>
  <c r="AB212" i="79"/>
  <c r="AJ211" i="79"/>
  <c r="AJ195" i="79"/>
  <c r="Z208" i="79"/>
  <c r="AJ396" i="79"/>
  <c r="AJ395" i="79"/>
  <c r="AJ394" i="79"/>
  <c r="AJ393" i="79"/>
  <c r="AK395" i="79"/>
  <c r="AG395" i="79"/>
  <c r="AK562" i="79"/>
  <c r="AD212" i="79"/>
  <c r="AD195" i="79"/>
  <c r="AD209" i="79"/>
  <c r="AL212" i="79"/>
  <c r="AL195" i="79"/>
  <c r="AL209" i="79"/>
  <c r="AA212" i="79"/>
  <c r="AE211" i="79"/>
  <c r="Y198" i="79"/>
  <c r="AE208" i="79"/>
  <c r="AH210" i="79"/>
  <c r="AD393" i="79"/>
  <c r="AD379" i="79"/>
  <c r="AD395" i="79"/>
  <c r="AD396" i="79"/>
  <c r="AL393" i="79"/>
  <c r="AL379" i="79"/>
  <c r="AL394" i="79"/>
  <c r="AL395" i="79"/>
  <c r="Y578" i="79"/>
  <c r="AG577" i="79"/>
  <c r="AE212" i="79"/>
  <c r="AC745" i="79"/>
  <c r="AC761" i="79"/>
  <c r="AC762" i="79"/>
  <c r="AK745" i="79"/>
  <c r="AK762" i="79"/>
  <c r="AK761" i="79"/>
  <c r="AE1114" i="79"/>
  <c r="AE382" i="79"/>
  <c r="AF195" i="79"/>
  <c r="AF209" i="79"/>
  <c r="AJ209" i="79"/>
  <c r="AH212" i="79"/>
  <c r="AF395" i="79"/>
  <c r="AF379" i="79"/>
  <c r="AF394" i="79"/>
  <c r="AF396" i="79"/>
  <c r="Y394" i="79"/>
  <c r="AG379" i="79"/>
  <c r="AD394" i="79"/>
  <c r="AH396" i="79"/>
  <c r="AA745" i="79"/>
  <c r="AI745" i="79"/>
  <c r="AE745" i="79"/>
  <c r="AD1114" i="79"/>
  <c r="AD931" i="79"/>
  <c r="AB208" i="79"/>
  <c r="AG208" i="79"/>
  <c r="AI210" i="79"/>
  <c r="AG211" i="79"/>
  <c r="AB761" i="79"/>
  <c r="AB762" i="79"/>
  <c r="AH928" i="79"/>
  <c r="AH945" i="79"/>
  <c r="AI208" i="79"/>
  <c r="AC396" i="79"/>
  <c r="AC393" i="79"/>
  <c r="AK396" i="79"/>
  <c r="AK393" i="79"/>
  <c r="AK379" i="79"/>
  <c r="AC394" i="79"/>
  <c r="AD578" i="79"/>
  <c r="AD577" i="79"/>
  <c r="AD562" i="79"/>
  <c r="AL578" i="79"/>
  <c r="AL579" i="79"/>
  <c r="AL562" i="79"/>
  <c r="AD579" i="79"/>
  <c r="AE762" i="79"/>
  <c r="AA761" i="79"/>
  <c r="AB928" i="79"/>
  <c r="AB945" i="79"/>
  <c r="AE379" i="79"/>
  <c r="AE393" i="79"/>
  <c r="Y577" i="79"/>
  <c r="AF761" i="79"/>
  <c r="AF762" i="79"/>
  <c r="AF745" i="79"/>
  <c r="Z745" i="79"/>
  <c r="AD928" i="79"/>
  <c r="AG396" i="79"/>
  <c r="Z395" i="79"/>
  <c r="Z562" i="79"/>
  <c r="AH578" i="79"/>
  <c r="AH562" i="79"/>
  <c r="AH577" i="79"/>
  <c r="AH579" i="79"/>
  <c r="AI761" i="79"/>
  <c r="AJ928" i="79"/>
  <c r="AB577" i="79"/>
  <c r="AB579" i="79"/>
  <c r="AJ577" i="79"/>
  <c r="AJ579" i="79"/>
  <c r="AD761" i="79"/>
  <c r="AD762" i="79"/>
  <c r="AL761" i="79"/>
  <c r="AL762" i="79"/>
  <c r="AC945" i="79"/>
  <c r="AK945" i="79"/>
  <c r="Y579" i="79"/>
  <c r="AE928" i="79"/>
  <c r="AD945" i="79"/>
  <c r="Z379" i="79"/>
  <c r="Y745" i="79"/>
  <c r="AG745" i="79"/>
  <c r="Z762" i="79"/>
  <c r="Z761" i="79"/>
  <c r="AD745" i="79"/>
  <c r="AG761" i="79"/>
  <c r="AI762" i="79"/>
  <c r="Y945" i="79"/>
  <c r="AL1111" i="79"/>
  <c r="AH762" i="79"/>
  <c r="AH761" i="79"/>
  <c r="Y928" i="79"/>
  <c r="AG945" i="79"/>
  <c r="AA945" i="79"/>
  <c r="AI945" i="79"/>
  <c r="AG928" i="79"/>
  <c r="AI928" i="79"/>
  <c r="AE945" i="79"/>
  <c r="Z394" i="79"/>
  <c r="Z393" i="79"/>
  <c r="K53" i="86"/>
  <c r="Z396" i="79"/>
  <c r="Y396" i="79"/>
  <c r="Y395" i="79"/>
  <c r="Y393" i="79"/>
  <c r="Y379" i="79"/>
  <c r="K30" i="86"/>
  <c r="K29" i="86"/>
  <c r="K31" i="86" s="1"/>
  <c r="K40" i="86"/>
  <c r="K39" i="86"/>
  <c r="AA209" i="79"/>
  <c r="AA211" i="79"/>
  <c r="AA195" i="79"/>
  <c r="AA208" i="79"/>
  <c r="AA210" i="79"/>
  <c r="AB210" i="79"/>
  <c r="AB195" i="79"/>
  <c r="AB211" i="79"/>
  <c r="AB209" i="79"/>
  <c r="Y195" i="79"/>
  <c r="Y209" i="79"/>
  <c r="Y210" i="79"/>
  <c r="Y208" i="79"/>
  <c r="Y212" i="79"/>
  <c r="W33" i="47"/>
  <c r="W41" i="47"/>
  <c r="W32" i="47"/>
  <c r="W40" i="47"/>
  <c r="W36" i="47"/>
  <c r="W47" i="47"/>
  <c r="W55" i="47"/>
  <c r="W70" i="47"/>
  <c r="W64" i="47"/>
  <c r="W63" i="47"/>
  <c r="W71" i="47" l="1"/>
  <c r="W54" i="47"/>
  <c r="W61" i="47"/>
  <c r="W69" i="47"/>
  <c r="W67" i="47"/>
  <c r="R27" i="47"/>
  <c r="R29" i="47" s="1"/>
  <c r="W31" i="47"/>
  <c r="W30" i="47"/>
  <c r="W16" i="47"/>
  <c r="W19" i="47"/>
  <c r="W56" i="47"/>
  <c r="W50" i="47"/>
  <c r="K27" i="47"/>
  <c r="K29" i="47" s="1"/>
  <c r="K42" i="47" s="1"/>
  <c r="K44" i="47" s="1"/>
  <c r="K57" i="47" s="1"/>
  <c r="K59" i="47" s="1"/>
  <c r="K72" i="47" s="1"/>
  <c r="U27" i="47"/>
  <c r="U29" i="47" s="1"/>
  <c r="U42" i="47" s="1"/>
  <c r="U44" i="47" s="1"/>
  <c r="U57" i="47" s="1"/>
  <c r="U59" i="47" s="1"/>
  <c r="U72" i="47" s="1"/>
  <c r="U74" i="47" s="1"/>
  <c r="W68" i="47"/>
  <c r="W39" i="47"/>
  <c r="W34" i="47"/>
  <c r="W22" i="47"/>
  <c r="W25" i="47"/>
  <c r="W17" i="47"/>
  <c r="W60" i="47"/>
  <c r="W37" i="47"/>
  <c r="W48" i="47"/>
  <c r="AF940" i="79"/>
  <c r="AI211" i="79"/>
  <c r="AA1124" i="79"/>
  <c r="AE394" i="79"/>
  <c r="AL210" i="79"/>
  <c r="AK577" i="79"/>
  <c r="AF211" i="79"/>
  <c r="AF936" i="79" s="1"/>
  <c r="AF212" i="79"/>
  <c r="AC208" i="79"/>
  <c r="AL208" i="79"/>
  <c r="AE395" i="79"/>
  <c r="AE937" i="79" s="1"/>
  <c r="AK578" i="79"/>
  <c r="AI212" i="79"/>
  <c r="AJ745" i="79"/>
  <c r="AE748" i="79"/>
  <c r="AE755" i="79" s="1"/>
  <c r="AD748" i="79"/>
  <c r="AD756" i="79" s="1"/>
  <c r="Y748" i="79"/>
  <c r="Y756" i="79" s="1"/>
  <c r="AJ565" i="79"/>
  <c r="AJ571" i="79" s="1"/>
  <c r="AA563" i="79"/>
  <c r="AB748" i="79"/>
  <c r="AB756" i="79" s="1"/>
  <c r="Y572" i="79"/>
  <c r="Y574" i="79"/>
  <c r="Y939" i="79"/>
  <c r="AG754" i="79"/>
  <c r="AB570" i="79"/>
  <c r="AC748" i="79"/>
  <c r="AC756" i="79" s="1"/>
  <c r="Y387" i="79"/>
  <c r="Y388" i="79"/>
  <c r="AJ748" i="79"/>
  <c r="AJ750" i="79" s="1"/>
  <c r="AH931" i="79"/>
  <c r="AH934" i="79" s="1"/>
  <c r="AD572" i="79"/>
  <c r="AE1124" i="79"/>
  <c r="AE1122" i="79"/>
  <c r="AB938" i="79"/>
  <c r="Y571" i="79"/>
  <c r="AB1121" i="79"/>
  <c r="Y570" i="79"/>
  <c r="AB1122" i="79"/>
  <c r="AB1123" i="79"/>
  <c r="AB1119" i="79"/>
  <c r="AI563" i="79"/>
  <c r="AF579" i="79"/>
  <c r="AL945" i="79"/>
  <c r="AL1123" i="79" s="1"/>
  <c r="Z382" i="79"/>
  <c r="Z384" i="79" s="1"/>
  <c r="AI379" i="79"/>
  <c r="AK931" i="79"/>
  <c r="AK933" i="79" s="1"/>
  <c r="AC579" i="79"/>
  <c r="AC1121" i="79" s="1"/>
  <c r="AI1114" i="79"/>
  <c r="AI1118" i="79" s="1"/>
  <c r="Z755" i="79"/>
  <c r="AK195" i="79"/>
  <c r="AJ931" i="79"/>
  <c r="AJ939" i="79" s="1"/>
  <c r="AF562" i="79"/>
  <c r="N27" i="47"/>
  <c r="N29" i="47" s="1"/>
  <c r="N42" i="47" s="1"/>
  <c r="N44" i="47" s="1"/>
  <c r="N57" i="47" s="1"/>
  <c r="N59" i="47" s="1"/>
  <c r="N72" i="47" s="1"/>
  <c r="W23" i="47"/>
  <c r="AG141" i="46"/>
  <c r="AG749" i="79" s="1"/>
  <c r="AG143" i="46"/>
  <c r="AG142" i="46"/>
  <c r="AG139" i="46"/>
  <c r="AG135" i="46"/>
  <c r="AG140" i="46"/>
  <c r="AG136" i="46"/>
  <c r="AG127" i="46"/>
  <c r="AG138" i="46"/>
  <c r="AG255" i="46"/>
  <c r="AG270" i="46"/>
  <c r="AG750" i="79" s="1"/>
  <c r="AG266" i="46"/>
  <c r="AG271" i="46"/>
  <c r="AG267" i="46"/>
  <c r="AG272" i="46"/>
  <c r="AG268" i="46"/>
  <c r="AG265" i="46"/>
  <c r="AG269" i="46"/>
  <c r="AE516" i="46"/>
  <c r="AE258" i="46"/>
  <c r="AE387" i="46"/>
  <c r="AE130" i="46"/>
  <c r="AE380" i="79"/>
  <c r="AE390" i="79" s="1"/>
  <c r="J68" i="43" s="1"/>
  <c r="AF529" i="46"/>
  <c r="AF513" i="46"/>
  <c r="AF530" i="46"/>
  <c r="AF531" i="46"/>
  <c r="AF527" i="46"/>
  <c r="AF528" i="46"/>
  <c r="AL380" i="79"/>
  <c r="AI271" i="46"/>
  <c r="AI267" i="46"/>
  <c r="AI272" i="46"/>
  <c r="AI268" i="46"/>
  <c r="AI269" i="46"/>
  <c r="AI265" i="46"/>
  <c r="AI255" i="46"/>
  <c r="AI266" i="46"/>
  <c r="AI270" i="46"/>
  <c r="AE528" i="46"/>
  <c r="AE529" i="46"/>
  <c r="AE513" i="46"/>
  <c r="AE530" i="46"/>
  <c r="AE527" i="46"/>
  <c r="AE531" i="46"/>
  <c r="AL143" i="46"/>
  <c r="AL141" i="46"/>
  <c r="AL138" i="46"/>
  <c r="AL139" i="46"/>
  <c r="AL135" i="46"/>
  <c r="AL140" i="46"/>
  <c r="AL136" i="46"/>
  <c r="AL142" i="46"/>
  <c r="AL127" i="46"/>
  <c r="AJ514" i="46"/>
  <c r="AB516" i="46"/>
  <c r="AB387" i="46"/>
  <c r="AB258" i="46"/>
  <c r="AB130" i="46"/>
  <c r="C102" i="45"/>
  <c r="P53" i="44"/>
  <c r="P49" i="44"/>
  <c r="P45" i="44"/>
  <c r="P48" i="44"/>
  <c r="P52" i="44"/>
  <c r="P50" i="44"/>
  <c r="P46" i="44"/>
  <c r="P51" i="44"/>
  <c r="P47" i="44"/>
  <c r="AK400" i="46"/>
  <c r="AK384" i="46"/>
  <c r="AK401" i="46"/>
  <c r="AK398" i="46"/>
  <c r="AK395" i="46"/>
  <c r="AK396" i="46"/>
  <c r="AK397" i="46"/>
  <c r="AK399" i="46"/>
  <c r="AJ531" i="46"/>
  <c r="AJ527" i="46"/>
  <c r="AJ528" i="46"/>
  <c r="AJ529" i="46"/>
  <c r="AJ513" i="46"/>
  <c r="AJ530" i="46"/>
  <c r="AB142" i="46"/>
  <c r="AB143" i="46"/>
  <c r="AB137" i="46"/>
  <c r="AB127" i="46"/>
  <c r="AB141" i="46"/>
  <c r="AB138" i="46"/>
  <c r="AB139" i="46"/>
  <c r="AB135" i="46"/>
  <c r="AB140" i="46"/>
  <c r="AB136" i="46"/>
  <c r="AH198" i="79"/>
  <c r="AH199" i="79" s="1"/>
  <c r="AF258" i="46"/>
  <c r="H50" i="44"/>
  <c r="AC563" i="79" s="1"/>
  <c r="AC531" i="46"/>
  <c r="AC527" i="46"/>
  <c r="AC528" i="46"/>
  <c r="AC529" i="46"/>
  <c r="AC513" i="46"/>
  <c r="AC530" i="46"/>
  <c r="C39" i="45"/>
  <c r="G49" i="44"/>
  <c r="AB380" i="79" s="1"/>
  <c r="AB390" i="79" s="1"/>
  <c r="G68" i="43" s="1"/>
  <c r="G53" i="44"/>
  <c r="AB1112" i="79" s="1"/>
  <c r="AB1126" i="79" s="1"/>
  <c r="G80" i="43" s="1"/>
  <c r="G45" i="44"/>
  <c r="AB256" i="46" s="1"/>
  <c r="G48" i="44"/>
  <c r="AB196" i="79" s="1"/>
  <c r="AB205" i="79" s="1"/>
  <c r="G65" i="43" s="1"/>
  <c r="G50" i="44"/>
  <c r="AB563" i="79" s="1"/>
  <c r="AB574" i="79" s="1"/>
  <c r="G71" i="43" s="1"/>
  <c r="G46" i="44"/>
  <c r="AB385" i="46" s="1"/>
  <c r="G51" i="44"/>
  <c r="AB746" i="79" s="1"/>
  <c r="G47" i="44"/>
  <c r="AB514" i="46" s="1"/>
  <c r="G52" i="44"/>
  <c r="AB929" i="79" s="1"/>
  <c r="AB395" i="79"/>
  <c r="AB937" i="79" s="1"/>
  <c r="AA395" i="79"/>
  <c r="AH565" i="79"/>
  <c r="AH572" i="79" s="1"/>
  <c r="Z1114" i="79"/>
  <c r="Z1124" i="79" s="1"/>
  <c r="AI394" i="79"/>
  <c r="AI393" i="79"/>
  <c r="AK748" i="79"/>
  <c r="AK756" i="79" s="1"/>
  <c r="AI382" i="79"/>
  <c r="AI387" i="79" s="1"/>
  <c r="AK211" i="79"/>
  <c r="AJ1114" i="79"/>
  <c r="AJ1123" i="79" s="1"/>
  <c r="W35" i="47"/>
  <c r="O27" i="47"/>
  <c r="O29" i="47" s="1"/>
  <c r="O42" i="47" s="1"/>
  <c r="O44" i="47" s="1"/>
  <c r="O57" i="47" s="1"/>
  <c r="O59" i="47" s="1"/>
  <c r="O72" i="47" s="1"/>
  <c r="AG398" i="46"/>
  <c r="AG400" i="46"/>
  <c r="AG396" i="46"/>
  <c r="AG399" i="46"/>
  <c r="AG397" i="46"/>
  <c r="AG384" i="46"/>
  <c r="AG401" i="46"/>
  <c r="AG395" i="46"/>
  <c r="AF269" i="46"/>
  <c r="AF265" i="46"/>
  <c r="AF389" i="46" s="1"/>
  <c r="AF255" i="46"/>
  <c r="AF270" i="46"/>
  <c r="AF266" i="46"/>
  <c r="AF271" i="46"/>
  <c r="AF267" i="46"/>
  <c r="AF272" i="46"/>
  <c r="AF268" i="46"/>
  <c r="AL516" i="46"/>
  <c r="AL387" i="46"/>
  <c r="AL258" i="46"/>
  <c r="AL130" i="46"/>
  <c r="AL128" i="46"/>
  <c r="AI530" i="46"/>
  <c r="AI531" i="46"/>
  <c r="AI527" i="46"/>
  <c r="AI528" i="46"/>
  <c r="AI513" i="46"/>
  <c r="AI529" i="46"/>
  <c r="AE269" i="46"/>
  <c r="AE265" i="46"/>
  <c r="AE255" i="46"/>
  <c r="AE270" i="46"/>
  <c r="AE266" i="46"/>
  <c r="AE271" i="46"/>
  <c r="AE267" i="46"/>
  <c r="AE272" i="46"/>
  <c r="AE1116" i="79" s="1"/>
  <c r="AE268" i="46"/>
  <c r="AK198" i="79"/>
  <c r="AK382" i="79"/>
  <c r="AK385" i="79" s="1"/>
  <c r="AA142" i="46"/>
  <c r="AA140" i="46"/>
  <c r="AA136" i="46"/>
  <c r="AA137" i="46"/>
  <c r="AA127" i="46"/>
  <c r="AA141" i="46"/>
  <c r="AA138" i="46"/>
  <c r="AA143" i="46"/>
  <c r="AA1115" i="79" s="1"/>
  <c r="AA139" i="46"/>
  <c r="AA135" i="46"/>
  <c r="AL401" i="46"/>
  <c r="AL1117" i="79" s="1"/>
  <c r="AL398" i="46"/>
  <c r="AL395" i="46"/>
  <c r="AL400" i="46"/>
  <c r="AL396" i="46"/>
  <c r="AL399" i="46"/>
  <c r="AL384" i="46"/>
  <c r="AL397" i="46"/>
  <c r="AD143" i="46"/>
  <c r="AD1115" i="79" s="1"/>
  <c r="AD141" i="46"/>
  <c r="AD138" i="46"/>
  <c r="AD142" i="46"/>
  <c r="AD139" i="46"/>
  <c r="AD135" i="46"/>
  <c r="AD140" i="46"/>
  <c r="AD136" i="46"/>
  <c r="AD137" i="46"/>
  <c r="AD127" i="46"/>
  <c r="AK531" i="46"/>
  <c r="AK527" i="46"/>
  <c r="AK528" i="46"/>
  <c r="AK529" i="46"/>
  <c r="AK513" i="46"/>
  <c r="AK530" i="46"/>
  <c r="AF565" i="79"/>
  <c r="AF571" i="79" s="1"/>
  <c r="AF748" i="79"/>
  <c r="AF756" i="79" s="1"/>
  <c r="AB531" i="46"/>
  <c r="AB527" i="46"/>
  <c r="AB528" i="46"/>
  <c r="AB529" i="46"/>
  <c r="AB530" i="46"/>
  <c r="AB513" i="46"/>
  <c r="Z514" i="46"/>
  <c r="AG198" i="79"/>
  <c r="AG201" i="79" s="1"/>
  <c r="AG565" i="79"/>
  <c r="AG568" i="79" s="1"/>
  <c r="F52" i="44"/>
  <c r="AA929" i="79" s="1"/>
  <c r="AF516" i="46"/>
  <c r="H45" i="44"/>
  <c r="AC256" i="46" s="1"/>
  <c r="N49" i="44"/>
  <c r="AB394" i="79"/>
  <c r="W15" i="47"/>
  <c r="K41" i="86"/>
  <c r="AB393" i="79"/>
  <c r="AB571" i="79" s="1"/>
  <c r="AG756" i="79"/>
  <c r="AL748" i="79"/>
  <c r="AL754" i="79" s="1"/>
  <c r="AH382" i="79"/>
  <c r="AH388" i="79" s="1"/>
  <c r="Z198" i="79"/>
  <c r="AJ762" i="79"/>
  <c r="AA396" i="79"/>
  <c r="AA1120" i="79" s="1"/>
  <c r="AL565" i="79"/>
  <c r="AL570" i="79" s="1"/>
  <c r="AC198" i="79"/>
  <c r="AC382" i="79"/>
  <c r="AC388" i="79" s="1"/>
  <c r="AI748" i="79"/>
  <c r="AI755" i="79" s="1"/>
  <c r="AG382" i="79"/>
  <c r="AG387" i="79" s="1"/>
  <c r="AG1114" i="79"/>
  <c r="AG1122" i="79" s="1"/>
  <c r="AK208" i="79"/>
  <c r="I27" i="47"/>
  <c r="I29" i="47" s="1"/>
  <c r="I42" i="47" s="1"/>
  <c r="I44" i="47" s="1"/>
  <c r="I57" i="47" s="1"/>
  <c r="I59" i="47" s="1"/>
  <c r="I72" i="47" s="1"/>
  <c r="J27" i="47"/>
  <c r="J29" i="47" s="1"/>
  <c r="P27" i="47"/>
  <c r="P29" i="47" s="1"/>
  <c r="P42" i="47" s="1"/>
  <c r="P44" i="47" s="1"/>
  <c r="P57" i="47" s="1"/>
  <c r="P59" i="47" s="1"/>
  <c r="P72" i="47" s="1"/>
  <c r="AE565" i="79"/>
  <c r="AE572" i="79" s="1"/>
  <c r="AF400" i="46"/>
  <c r="AF395" i="46"/>
  <c r="AF396" i="46"/>
  <c r="AF399" i="46"/>
  <c r="AF397" i="46"/>
  <c r="AF384" i="46"/>
  <c r="AF390" i="46" s="1"/>
  <c r="AF401" i="46"/>
  <c r="AF398" i="46"/>
  <c r="AL198" i="79"/>
  <c r="AL203" i="79" s="1"/>
  <c r="AL382" i="79"/>
  <c r="AI142" i="46"/>
  <c r="AI140" i="46"/>
  <c r="AI136" i="46"/>
  <c r="AI143" i="46"/>
  <c r="AI137" i="46"/>
  <c r="AI127" i="46"/>
  <c r="AI138" i="46"/>
  <c r="AI139" i="46"/>
  <c r="AI141" i="46"/>
  <c r="AI135" i="46"/>
  <c r="E48" i="44"/>
  <c r="Z196" i="79" s="1"/>
  <c r="E52" i="44"/>
  <c r="Z929" i="79" s="1"/>
  <c r="C25" i="45"/>
  <c r="E53" i="44"/>
  <c r="Z1112" i="79" s="1"/>
  <c r="E49" i="44"/>
  <c r="Z380" i="79" s="1"/>
  <c r="E45" i="44"/>
  <c r="Z256" i="46" s="1"/>
  <c r="E50" i="44"/>
  <c r="Z563" i="79" s="1"/>
  <c r="E46" i="44"/>
  <c r="E51" i="44"/>
  <c r="Z746" i="79" s="1"/>
  <c r="Z758" i="79" s="1"/>
  <c r="E74" i="43" s="1"/>
  <c r="E47" i="44"/>
  <c r="AI399" i="46"/>
  <c r="AI401" i="46"/>
  <c r="AI397" i="46"/>
  <c r="AI384" i="46"/>
  <c r="AI398" i="46"/>
  <c r="AI395" i="46"/>
  <c r="AI396" i="46"/>
  <c r="AI400" i="46"/>
  <c r="AE401" i="46"/>
  <c r="AE1117" i="79" s="1"/>
  <c r="AE398" i="46"/>
  <c r="AE400" i="46"/>
  <c r="AE395" i="46"/>
  <c r="AE396" i="46"/>
  <c r="AE399" i="46"/>
  <c r="AE397" i="46"/>
  <c r="AE384" i="46"/>
  <c r="AK387" i="46"/>
  <c r="AK516" i="46"/>
  <c r="AK130" i="46"/>
  <c r="AK258" i="46"/>
  <c r="AK128" i="46"/>
  <c r="AA271" i="46"/>
  <c r="AA267" i="46"/>
  <c r="AA272" i="46"/>
  <c r="AA268" i="46"/>
  <c r="AA269" i="46"/>
  <c r="AA265" i="46"/>
  <c r="AA270" i="46"/>
  <c r="AA255" i="46"/>
  <c r="AA266" i="46"/>
  <c r="AA530" i="46"/>
  <c r="AA531" i="46"/>
  <c r="AA1118" i="79" s="1"/>
  <c r="AA527" i="46"/>
  <c r="AA528" i="46"/>
  <c r="AA529" i="46"/>
  <c r="AA513" i="46"/>
  <c r="AL528" i="46"/>
  <c r="AL529" i="46"/>
  <c r="AL530" i="46"/>
  <c r="AL527" i="46"/>
  <c r="AL531" i="46"/>
  <c r="AL513" i="46"/>
  <c r="AD272" i="46"/>
  <c r="AD268" i="46"/>
  <c r="AD269" i="46"/>
  <c r="AD265" i="46"/>
  <c r="AD255" i="46"/>
  <c r="AD270" i="46"/>
  <c r="AD266" i="46"/>
  <c r="AD267" i="46"/>
  <c r="AD271" i="46"/>
  <c r="AB271" i="46"/>
  <c r="AB267" i="46"/>
  <c r="AB200" i="79" s="1"/>
  <c r="AB272" i="46"/>
  <c r="AB268" i="46"/>
  <c r="AB269" i="46"/>
  <c r="AB265" i="46"/>
  <c r="AB255" i="46"/>
  <c r="AB270" i="46"/>
  <c r="AB266" i="46"/>
  <c r="AH516" i="46"/>
  <c r="AH258" i="46"/>
  <c r="AH259" i="46" s="1"/>
  <c r="AH387" i="46"/>
  <c r="AH388" i="46" s="1"/>
  <c r="AH128" i="46"/>
  <c r="AH130" i="46"/>
  <c r="AH131" i="46" s="1"/>
  <c r="F51" i="44"/>
  <c r="AA746" i="79" s="1"/>
  <c r="H49" i="44"/>
  <c r="AC380" i="79" s="1"/>
  <c r="N53" i="44"/>
  <c r="AE936" i="79"/>
  <c r="L51" i="44"/>
  <c r="L47" i="44"/>
  <c r="L50" i="44"/>
  <c r="L46" i="44"/>
  <c r="L52" i="44"/>
  <c r="L48" i="44"/>
  <c r="L53" i="44"/>
  <c r="L49" i="44"/>
  <c r="L45" i="44"/>
  <c r="C74" i="45"/>
  <c r="AA198" i="79"/>
  <c r="AA200" i="79" s="1"/>
  <c r="AA565" i="79"/>
  <c r="AA574" i="79" s="1"/>
  <c r="F71" i="43" s="1"/>
  <c r="AB203" i="79"/>
  <c r="Z756" i="79"/>
  <c r="AH748" i="79"/>
  <c r="AH755" i="79" s="1"/>
  <c r="AL931" i="79"/>
  <c r="AL940" i="79" s="1"/>
  <c r="AA196" i="79"/>
  <c r="AC565" i="79"/>
  <c r="AC574" i="79" s="1"/>
  <c r="H71" i="43" s="1"/>
  <c r="AI198" i="79"/>
  <c r="AI931" i="79"/>
  <c r="AI937" i="79" s="1"/>
  <c r="AI396" i="79"/>
  <c r="Z753" i="79"/>
  <c r="AG931" i="79"/>
  <c r="AG940" i="79" s="1"/>
  <c r="AK212" i="79"/>
  <c r="AB1124" i="79"/>
  <c r="S27" i="47"/>
  <c r="S29" i="47" s="1"/>
  <c r="S42" i="47" s="1"/>
  <c r="S44" i="47" s="1"/>
  <c r="S57" i="47" s="1"/>
  <c r="S59" i="47" s="1"/>
  <c r="S72" i="47" s="1"/>
  <c r="S74" i="47" s="1"/>
  <c r="M27" i="47"/>
  <c r="M29" i="47" s="1"/>
  <c r="M42" i="47" s="1"/>
  <c r="M44" i="47" s="1"/>
  <c r="M57" i="47" s="1"/>
  <c r="M59" i="47" s="1"/>
  <c r="M72" i="47" s="1"/>
  <c r="AA394" i="79"/>
  <c r="W21" i="47"/>
  <c r="C67" i="45"/>
  <c r="K51" i="44"/>
  <c r="AF746" i="79" s="1"/>
  <c r="K47" i="44"/>
  <c r="K52" i="44"/>
  <c r="K48" i="44"/>
  <c r="K53" i="44"/>
  <c r="K49" i="44"/>
  <c r="K45" i="44"/>
  <c r="AK256" i="46" s="1"/>
  <c r="K46" i="44"/>
  <c r="AF385" i="46" s="1"/>
  <c r="AF392" i="46" s="1"/>
  <c r="K50" i="44"/>
  <c r="AA399" i="46"/>
  <c r="AA401" i="46"/>
  <c r="AA1117" i="79" s="1"/>
  <c r="AA397" i="46"/>
  <c r="AA384" i="46"/>
  <c r="AA400" i="46"/>
  <c r="AA398" i="46"/>
  <c r="AA395" i="46"/>
  <c r="AA396" i="46"/>
  <c r="AD398" i="46"/>
  <c r="AD400" i="46"/>
  <c r="AD934" i="79" s="1"/>
  <c r="AD395" i="46"/>
  <c r="AD396" i="46"/>
  <c r="AD399" i="46"/>
  <c r="AD384" i="46"/>
  <c r="AD397" i="46"/>
  <c r="AD401" i="46"/>
  <c r="AJ516" i="46"/>
  <c r="AJ387" i="46"/>
  <c r="AJ128" i="46"/>
  <c r="AJ130" i="46"/>
  <c r="AJ258" i="46"/>
  <c r="AC143" i="46"/>
  <c r="AC127" i="46"/>
  <c r="AC141" i="46"/>
  <c r="AC138" i="46"/>
  <c r="AC142" i="46"/>
  <c r="AC139" i="46"/>
  <c r="AC135" i="46"/>
  <c r="AC140" i="46"/>
  <c r="AC136" i="46"/>
  <c r="AI514" i="46"/>
  <c r="Y516" i="46"/>
  <c r="Y518" i="46" s="1"/>
  <c r="Y258" i="46"/>
  <c r="Y259" i="46" s="1"/>
  <c r="Y387" i="46"/>
  <c r="Y390" i="46" s="1"/>
  <c r="Y130" i="46"/>
  <c r="Y131" i="46" s="1"/>
  <c r="Y128" i="46"/>
  <c r="C95" i="45"/>
  <c r="O45" i="44"/>
  <c r="O53" i="44"/>
  <c r="O49" i="44"/>
  <c r="O48" i="44"/>
  <c r="O50" i="44"/>
  <c r="O46" i="44"/>
  <c r="O51" i="44"/>
  <c r="O47" i="44"/>
  <c r="O52" i="44"/>
  <c r="AB397" i="46"/>
  <c r="AB401" i="46"/>
  <c r="AB1117" i="79" s="1"/>
  <c r="AB384" i="46"/>
  <c r="AB400" i="46"/>
  <c r="AB398" i="46"/>
  <c r="AB568" i="79" s="1"/>
  <c r="AB395" i="46"/>
  <c r="AB399" i="46"/>
  <c r="AB396" i="46"/>
  <c r="AH256" i="46"/>
  <c r="AA385" i="46"/>
  <c r="H47" i="44"/>
  <c r="AC514" i="46" s="1"/>
  <c r="H53" i="44"/>
  <c r="AC1112" i="79" s="1"/>
  <c r="J42" i="47"/>
  <c r="J44" i="47" s="1"/>
  <c r="J57" i="47" s="1"/>
  <c r="J59" i="47" s="1"/>
  <c r="J72" i="47" s="1"/>
  <c r="Z754" i="79"/>
  <c r="AH1114" i="79"/>
  <c r="AH1121" i="79" s="1"/>
  <c r="AF1114" i="79"/>
  <c r="AF1124" i="79" s="1"/>
  <c r="AC578" i="79"/>
  <c r="Z749" i="79"/>
  <c r="AC931" i="79"/>
  <c r="AC940" i="79" s="1"/>
  <c r="AA382" i="79"/>
  <c r="AA388" i="79" s="1"/>
  <c r="AA1121" i="79"/>
  <c r="Z751" i="79"/>
  <c r="AJ382" i="79"/>
  <c r="AJ388" i="79" s="1"/>
  <c r="T27" i="47"/>
  <c r="T29" i="47" s="1"/>
  <c r="T42" i="47" s="1"/>
  <c r="T44" i="47" s="1"/>
  <c r="T57" i="47" s="1"/>
  <c r="T59" i="47" s="1"/>
  <c r="T72" i="47" s="1"/>
  <c r="T74" i="47" s="1"/>
  <c r="R42" i="47"/>
  <c r="R44" i="47" s="1"/>
  <c r="R57" i="47" s="1"/>
  <c r="R59" i="47" s="1"/>
  <c r="R72" i="47" s="1"/>
  <c r="R74" i="47" s="1"/>
  <c r="D51" i="44"/>
  <c r="Y746" i="79" s="1"/>
  <c r="Y758" i="79" s="1"/>
  <c r="D74" i="43" s="1"/>
  <c r="D47" i="44"/>
  <c r="C18" i="45"/>
  <c r="D52" i="44"/>
  <c r="Y929" i="79" s="1"/>
  <c r="Y942" i="79" s="1"/>
  <c r="D77" i="43" s="1"/>
  <c r="D48" i="44"/>
  <c r="D53" i="44"/>
  <c r="Y1112" i="79" s="1"/>
  <c r="Y1126" i="79" s="1"/>
  <c r="D80" i="43" s="1"/>
  <c r="D49" i="44"/>
  <c r="Y380" i="79" s="1"/>
  <c r="Y390" i="79" s="1"/>
  <c r="D45" i="44"/>
  <c r="Y256" i="46" s="1"/>
  <c r="D46" i="44"/>
  <c r="Y385" i="46" s="1"/>
  <c r="D50" i="44"/>
  <c r="Y563" i="79" s="1"/>
  <c r="AH270" i="46"/>
  <c r="AH266" i="46"/>
  <c r="AH271" i="46"/>
  <c r="AH267" i="46"/>
  <c r="AH272" i="46"/>
  <c r="AH268" i="46"/>
  <c r="AH265" i="46"/>
  <c r="AH269" i="46"/>
  <c r="AH255" i="46"/>
  <c r="AC516" i="46"/>
  <c r="AC387" i="46"/>
  <c r="AC258" i="46"/>
  <c r="AC130" i="46"/>
  <c r="AC132" i="46" s="1"/>
  <c r="AL272" i="46"/>
  <c r="AL268" i="46"/>
  <c r="AL269" i="46"/>
  <c r="AL265" i="46"/>
  <c r="AL255" i="46"/>
  <c r="AL270" i="46"/>
  <c r="AL266" i="46"/>
  <c r="AL267" i="46"/>
  <c r="AL271" i="46"/>
  <c r="AD528" i="46"/>
  <c r="AD529" i="46"/>
  <c r="AD530" i="46"/>
  <c r="AD513" i="46"/>
  <c r="AD527" i="46"/>
  <c r="AD531" i="46"/>
  <c r="AJ256" i="46"/>
  <c r="AC272" i="46"/>
  <c r="AC268" i="46"/>
  <c r="AC269" i="46"/>
  <c r="AC265" i="46"/>
  <c r="AC255" i="46"/>
  <c r="AC270" i="46"/>
  <c r="AC266" i="46"/>
  <c r="AC267" i="46"/>
  <c r="AC271" i="46"/>
  <c r="AA258" i="46"/>
  <c r="AA262" i="46" s="1"/>
  <c r="AA516" i="46"/>
  <c r="AA522" i="46" s="1"/>
  <c r="AA387" i="46"/>
  <c r="AA130" i="46"/>
  <c r="AA132" i="46" s="1"/>
  <c r="C81" i="45"/>
  <c r="M52" i="44"/>
  <c r="M47" i="44"/>
  <c r="M48" i="44"/>
  <c r="M53" i="44"/>
  <c r="M49" i="44"/>
  <c r="M45" i="44"/>
  <c r="M50" i="44"/>
  <c r="M46" i="44"/>
  <c r="M51" i="44"/>
  <c r="AH513" i="46"/>
  <c r="AH530" i="46"/>
  <c r="AH531" i="46"/>
  <c r="AH527" i="46"/>
  <c r="AH528" i="46"/>
  <c r="AH529" i="46"/>
  <c r="AJ142" i="46"/>
  <c r="AJ143" i="46"/>
  <c r="AJ127" i="46"/>
  <c r="AJ138" i="46"/>
  <c r="AJ139" i="46"/>
  <c r="AJ135" i="46"/>
  <c r="AJ141" i="46"/>
  <c r="AJ140" i="46"/>
  <c r="AJ136" i="46"/>
  <c r="AH514" i="46"/>
  <c r="AF130" i="46"/>
  <c r="H48" i="44"/>
  <c r="AC196" i="79" s="1"/>
  <c r="N51" i="44"/>
  <c r="N52" i="44"/>
  <c r="AL256" i="46"/>
  <c r="Y514" i="46"/>
  <c r="AA393" i="79"/>
  <c r="AF578" i="79"/>
  <c r="AF938" i="79" s="1"/>
  <c r="AE940" i="79"/>
  <c r="AF939" i="79"/>
  <c r="Z565" i="79"/>
  <c r="Z572" i="79" s="1"/>
  <c r="AF382" i="79"/>
  <c r="AF386" i="79" s="1"/>
  <c r="AF198" i="79"/>
  <c r="AC562" i="79"/>
  <c r="AK1114" i="79"/>
  <c r="AK1120" i="79" s="1"/>
  <c r="AA748" i="79"/>
  <c r="AA755" i="79" s="1"/>
  <c r="Z752" i="79"/>
  <c r="AJ198" i="79"/>
  <c r="AJ203" i="79" s="1"/>
  <c r="W20" i="47"/>
  <c r="Q27" i="47"/>
  <c r="Q29" i="47" s="1"/>
  <c r="Q42" i="47" s="1"/>
  <c r="Q44" i="47" s="1"/>
  <c r="Q57" i="47" s="1"/>
  <c r="Q59" i="47" s="1"/>
  <c r="Q72" i="47" s="1"/>
  <c r="Q74" i="47" s="1"/>
  <c r="L27" i="47"/>
  <c r="L29" i="47" s="1"/>
  <c r="L42" i="47" s="1"/>
  <c r="L44" i="47" s="1"/>
  <c r="L57" i="47" s="1"/>
  <c r="L59" i="47" s="1"/>
  <c r="L72" i="47" s="1"/>
  <c r="Z136" i="46"/>
  <c r="Y136" i="46"/>
  <c r="G22" i="46"/>
  <c r="AL514" i="46"/>
  <c r="AD516" i="46"/>
  <c r="AD387" i="46"/>
  <c r="AD258" i="46"/>
  <c r="AD130" i="46"/>
  <c r="AD128" i="46"/>
  <c r="AD198" i="79"/>
  <c r="AD203" i="79" s="1"/>
  <c r="AD382" i="79"/>
  <c r="AD388" i="79" s="1"/>
  <c r="AK514" i="46"/>
  <c r="C109" i="45"/>
  <c r="Q46" i="44"/>
  <c r="Q50" i="44"/>
  <c r="Q51" i="44"/>
  <c r="Q47" i="44"/>
  <c r="Q52" i="44"/>
  <c r="Q48" i="44"/>
  <c r="Q53" i="44"/>
  <c r="Q49" i="44"/>
  <c r="Q45" i="44"/>
  <c r="AC400" i="46"/>
  <c r="AC401" i="46"/>
  <c r="AC384" i="46"/>
  <c r="AC398" i="46"/>
  <c r="AC395" i="46"/>
  <c r="AC396" i="46"/>
  <c r="AC397" i="46"/>
  <c r="AC399" i="46"/>
  <c r="Y196" i="79"/>
  <c r="Y205" i="79" s="1"/>
  <c r="AH396" i="46"/>
  <c r="AH399" i="46"/>
  <c r="AH397" i="46"/>
  <c r="AH384" i="46"/>
  <c r="AH401" i="46"/>
  <c r="AH400" i="46"/>
  <c r="AH398" i="46"/>
  <c r="AH395" i="46"/>
  <c r="AG516" i="46"/>
  <c r="AG258" i="46"/>
  <c r="AG387" i="46"/>
  <c r="AG128" i="46"/>
  <c r="AG130" i="46"/>
  <c r="AK143" i="46"/>
  <c r="AK127" i="46"/>
  <c r="AK138" i="46"/>
  <c r="AK139" i="46"/>
  <c r="AK135" i="46"/>
  <c r="AK141" i="46"/>
  <c r="AK140" i="46"/>
  <c r="AK142" i="46"/>
  <c r="AK136" i="46"/>
  <c r="AI196" i="79"/>
  <c r="AF514" i="46"/>
  <c r="AF380" i="79"/>
  <c r="AJ271" i="46"/>
  <c r="AJ267" i="46"/>
  <c r="AJ272" i="46"/>
  <c r="AJ268" i="46"/>
  <c r="AJ269" i="46"/>
  <c r="AJ265" i="46"/>
  <c r="AJ255" i="46"/>
  <c r="AJ266" i="46"/>
  <c r="AJ270" i="46"/>
  <c r="AH380" i="79"/>
  <c r="Z385" i="46"/>
  <c r="AG514" i="46"/>
  <c r="F49" i="44"/>
  <c r="AA380" i="79" s="1"/>
  <c r="AF128" i="46"/>
  <c r="H52" i="44"/>
  <c r="AC929" i="79" s="1"/>
  <c r="W24" i="47"/>
  <c r="Z931" i="79"/>
  <c r="Z939" i="79" s="1"/>
  <c r="AB396" i="79"/>
  <c r="AB1120" i="79" s="1"/>
  <c r="AK565" i="79"/>
  <c r="AK571" i="79" s="1"/>
  <c r="AI565" i="79"/>
  <c r="AI568" i="79" s="1"/>
  <c r="AA931" i="79"/>
  <c r="AA938" i="79" s="1"/>
  <c r="V27" i="47"/>
  <c r="V29" i="47" s="1"/>
  <c r="V42" i="47" s="1"/>
  <c r="V44" i="47" s="1"/>
  <c r="V57" i="47" s="1"/>
  <c r="V59" i="47" s="1"/>
  <c r="V72" i="47" s="1"/>
  <c r="V74" i="47" s="1"/>
  <c r="AG529" i="46"/>
  <c r="AG513" i="46"/>
  <c r="AG530" i="46"/>
  <c r="AG531" i="46"/>
  <c r="AG527" i="46"/>
  <c r="AG528" i="46"/>
  <c r="AF142" i="46"/>
  <c r="AF932" i="79" s="1"/>
  <c r="AF141" i="46"/>
  <c r="AF139" i="46"/>
  <c r="AF135" i="46"/>
  <c r="AF143" i="46"/>
  <c r="AF140" i="46"/>
  <c r="AF136" i="46"/>
  <c r="AF388" i="46" s="1"/>
  <c r="AF137" i="46"/>
  <c r="AF127" i="46"/>
  <c r="AF138" i="46"/>
  <c r="C60" i="45"/>
  <c r="J50" i="44"/>
  <c r="AE563" i="79" s="1"/>
  <c r="J46" i="44"/>
  <c r="AE385" i="46" s="1"/>
  <c r="J51" i="44"/>
  <c r="AE746" i="79" s="1"/>
  <c r="J47" i="44"/>
  <c r="AE514" i="46" s="1"/>
  <c r="J45" i="44"/>
  <c r="AE256" i="46" s="1"/>
  <c r="AE262" i="46" s="1"/>
  <c r="J52" i="44"/>
  <c r="AE929" i="79" s="1"/>
  <c r="AE942" i="79" s="1"/>
  <c r="J77" i="43" s="1"/>
  <c r="J48" i="44"/>
  <c r="AE196" i="79" s="1"/>
  <c r="AE205" i="79" s="1"/>
  <c r="J65" i="43" s="1"/>
  <c r="J49" i="44"/>
  <c r="J53" i="44"/>
  <c r="AE1112" i="79" s="1"/>
  <c r="AE138" i="46"/>
  <c r="AE142" i="46"/>
  <c r="AE141" i="46"/>
  <c r="AE139" i="46"/>
  <c r="AE135" i="46"/>
  <c r="AE143" i="46"/>
  <c r="AE140" i="46"/>
  <c r="AE136" i="46"/>
  <c r="AE388" i="46" s="1"/>
  <c r="AE137" i="46"/>
  <c r="AE127" i="46"/>
  <c r="C53" i="45"/>
  <c r="I50" i="44"/>
  <c r="AD563" i="79" s="1"/>
  <c r="AD574" i="79" s="1"/>
  <c r="I71" i="43" s="1"/>
  <c r="I46" i="44"/>
  <c r="AD385" i="46" s="1"/>
  <c r="I45" i="44"/>
  <c r="AD256" i="46" s="1"/>
  <c r="I51" i="44"/>
  <c r="AD746" i="79" s="1"/>
  <c r="I47" i="44"/>
  <c r="AD514" i="46" s="1"/>
  <c r="I49" i="44"/>
  <c r="AD380" i="79" s="1"/>
  <c r="I52" i="44"/>
  <c r="AD929" i="79" s="1"/>
  <c r="AD942" i="79" s="1"/>
  <c r="I77" i="43" s="1"/>
  <c r="I48" i="44"/>
  <c r="AD196" i="79" s="1"/>
  <c r="I53" i="44"/>
  <c r="AD1112" i="79" s="1"/>
  <c r="AD1126" i="79" s="1"/>
  <c r="I80" i="43" s="1"/>
  <c r="AE128" i="46"/>
  <c r="AK272" i="46"/>
  <c r="AK268" i="46"/>
  <c r="AK269" i="46"/>
  <c r="AK265" i="46"/>
  <c r="AK255" i="46"/>
  <c r="AK270" i="46"/>
  <c r="AK266" i="46"/>
  <c r="AK267" i="46"/>
  <c r="AK271" i="46"/>
  <c r="AI258" i="46"/>
  <c r="AI387" i="46"/>
  <c r="AI128" i="46"/>
  <c r="AI516" i="46"/>
  <c r="AI130" i="46"/>
  <c r="AJ399" i="46"/>
  <c r="AJ397" i="46"/>
  <c r="AJ384" i="46"/>
  <c r="AJ401" i="46"/>
  <c r="AJ398" i="46"/>
  <c r="AJ568" i="79" s="1"/>
  <c r="AJ395" i="46"/>
  <c r="AJ400" i="46"/>
  <c r="AJ396" i="46"/>
  <c r="Z258" i="46"/>
  <c r="Z260" i="46" s="1"/>
  <c r="Z516" i="46"/>
  <c r="Z519" i="46" s="1"/>
  <c r="Z387" i="46"/>
  <c r="Z389" i="46" s="1"/>
  <c r="Z130" i="46"/>
  <c r="Z131" i="46" s="1"/>
  <c r="AB128" i="46"/>
  <c r="AB132" i="46" s="1"/>
  <c r="F53" i="44"/>
  <c r="AA1112" i="79" s="1"/>
  <c r="AA1126" i="79" s="1"/>
  <c r="F80" i="43" s="1"/>
  <c r="H46" i="44"/>
  <c r="AC385" i="46" s="1"/>
  <c r="N50" i="44"/>
  <c r="Y937" i="79"/>
  <c r="AG755" i="79"/>
  <c r="AE387" i="79"/>
  <c r="AE388" i="79"/>
  <c r="Y938" i="79"/>
  <c r="AE203" i="79"/>
  <c r="AE1123" i="79"/>
  <c r="Y940" i="79"/>
  <c r="AD1124" i="79"/>
  <c r="AC1123" i="79"/>
  <c r="AB942" i="79"/>
  <c r="G77" i="43" s="1"/>
  <c r="Y1123" i="79"/>
  <c r="AB940" i="79"/>
  <c r="AC1120" i="79"/>
  <c r="AE1126" i="79"/>
  <c r="J80" i="43" s="1"/>
  <c r="AL1115" i="79"/>
  <c r="AL1118" i="79"/>
  <c r="AL1116" i="79"/>
  <c r="AE1118" i="79"/>
  <c r="AE1115" i="79"/>
  <c r="Y200" i="79"/>
  <c r="Y199" i="79"/>
  <c r="Y201" i="79"/>
  <c r="AL1119" i="79"/>
  <c r="AB383" i="79"/>
  <c r="AB386" i="79"/>
  <c r="AB384" i="79"/>
  <c r="AB385" i="79"/>
  <c r="Y753" i="79"/>
  <c r="AA1123" i="79"/>
  <c r="AD1123" i="79"/>
  <c r="AL1121" i="79"/>
  <c r="AE934" i="79"/>
  <c r="AE932" i="79"/>
  <c r="AE933" i="79"/>
  <c r="AE935" i="79"/>
  <c r="AE1119" i="79"/>
  <c r="AD570" i="79"/>
  <c r="AB572" i="79"/>
  <c r="AE200" i="79"/>
  <c r="AE199" i="79"/>
  <c r="AE201" i="79"/>
  <c r="AG751" i="79"/>
  <c r="AG752" i="79"/>
  <c r="AB199" i="79"/>
  <c r="AB201" i="79"/>
  <c r="AD933" i="79"/>
  <c r="AD935" i="79"/>
  <c r="AD932" i="79"/>
  <c r="AC1116" i="79"/>
  <c r="AC1118" i="79"/>
  <c r="AC1115" i="79"/>
  <c r="AC1117" i="79"/>
  <c r="Y383" i="79"/>
  <c r="Y384" i="79"/>
  <c r="Y386" i="79"/>
  <c r="Y385" i="79"/>
  <c r="AD936" i="79"/>
  <c r="AB566" i="79"/>
  <c r="AB567" i="79"/>
  <c r="AB569" i="79"/>
  <c r="Y203" i="79"/>
  <c r="Y1120" i="79"/>
  <c r="AL1122" i="79"/>
  <c r="AD940" i="79"/>
  <c r="AF935" i="79"/>
  <c r="AF933" i="79"/>
  <c r="AF934" i="79"/>
  <c r="AD568" i="79"/>
  <c r="AD567" i="79"/>
  <c r="AD566" i="79"/>
  <c r="AD569" i="79"/>
  <c r="Y754" i="79"/>
  <c r="AA1119" i="79"/>
  <c r="AD1119" i="79"/>
  <c r="AI383" i="79"/>
  <c r="Y1122" i="79"/>
  <c r="Y567" i="79"/>
  <c r="Y569" i="79"/>
  <c r="Y568" i="79"/>
  <c r="Y566" i="79"/>
  <c r="AE939" i="79"/>
  <c r="AC1119" i="79"/>
  <c r="AB750" i="79"/>
  <c r="AB749" i="79"/>
  <c r="AD1117" i="79"/>
  <c r="AD1116" i="79"/>
  <c r="AD1118" i="79"/>
  <c r="AD1120" i="79"/>
  <c r="Y1118" i="79"/>
  <c r="Y1116" i="79"/>
  <c r="Y1115" i="79"/>
  <c r="Y1117" i="79"/>
  <c r="AL1120" i="79"/>
  <c r="AB933" i="79"/>
  <c r="AB935" i="79"/>
  <c r="AB932" i="79"/>
  <c r="AB934" i="79"/>
  <c r="AB936" i="79"/>
  <c r="AL1124" i="79"/>
  <c r="Y1121" i="79"/>
  <c r="AD1122" i="79"/>
  <c r="AC1126" i="79"/>
  <c r="H80" i="43" s="1"/>
  <c r="Z383" i="79"/>
  <c r="AD938" i="79"/>
  <c r="AB387" i="79"/>
  <c r="AE938" i="79"/>
  <c r="AD937" i="79"/>
  <c r="Y932" i="79"/>
  <c r="Y934" i="79"/>
  <c r="Y933" i="79"/>
  <c r="Y935" i="79"/>
  <c r="AB1115" i="79"/>
  <c r="AB1116" i="79"/>
  <c r="AB1118" i="79"/>
  <c r="AG753" i="79"/>
  <c r="AD939" i="79"/>
  <c r="AC1122" i="79"/>
  <c r="AE1120" i="79"/>
  <c r="AA1116" i="79"/>
  <c r="Y749" i="79"/>
  <c r="Y752" i="79"/>
  <c r="Y750" i="79"/>
  <c r="Y1119" i="79"/>
  <c r="AD1121" i="79"/>
  <c r="AB939" i="79"/>
  <c r="AF937" i="79"/>
  <c r="AE385" i="79"/>
  <c r="AE386" i="79"/>
  <c r="AE383" i="79"/>
  <c r="AE384" i="79"/>
  <c r="AA1122" i="79"/>
  <c r="AD571" i="79"/>
  <c r="AB388" i="79"/>
  <c r="Y936" i="79"/>
  <c r="AE1121" i="79"/>
  <c r="AB751" i="79" l="1"/>
  <c r="AB752" i="79"/>
  <c r="AB754" i="79"/>
  <c r="AJ572" i="79"/>
  <c r="AJ749" i="79"/>
  <c r="AB755" i="79"/>
  <c r="AB753" i="79"/>
  <c r="AB758" i="79"/>
  <c r="G74" i="43" s="1"/>
  <c r="AD758" i="79"/>
  <c r="I74" i="43" s="1"/>
  <c r="AD749" i="79"/>
  <c r="AD750" i="79"/>
  <c r="AE754" i="79"/>
  <c r="AE756" i="79"/>
  <c r="AD753" i="79"/>
  <c r="AH932" i="79"/>
  <c r="AJ754" i="79"/>
  <c r="AD751" i="79"/>
  <c r="AD752" i="79"/>
  <c r="AC199" i="79"/>
  <c r="AD755" i="79"/>
  <c r="AD754" i="79"/>
  <c r="AH935" i="79"/>
  <c r="AE750" i="79"/>
  <c r="AJ570" i="79"/>
  <c r="Y751" i="79"/>
  <c r="AJ567" i="79"/>
  <c r="AJ566" i="79"/>
  <c r="Y755" i="79"/>
  <c r="AE749" i="79"/>
  <c r="AJ569" i="79"/>
  <c r="AL387" i="79"/>
  <c r="AE752" i="79"/>
  <c r="AE753" i="79"/>
  <c r="AE751" i="79"/>
  <c r="AE758" i="79"/>
  <c r="J74" i="43" s="1"/>
  <c r="AF566" i="79"/>
  <c r="AC751" i="79"/>
  <c r="AA383" i="79"/>
  <c r="Y573" i="79"/>
  <c r="D70" i="43" s="1"/>
  <c r="AA390" i="79"/>
  <c r="F68" i="43" s="1"/>
  <c r="AC750" i="79"/>
  <c r="Y389" i="79"/>
  <c r="D67" i="43" s="1"/>
  <c r="AC752" i="79"/>
  <c r="AJ756" i="79"/>
  <c r="AJ751" i="79"/>
  <c r="AF753" i="79"/>
  <c r="AJ755" i="79"/>
  <c r="AJ753" i="79"/>
  <c r="AJ752" i="79"/>
  <c r="AJ936" i="79"/>
  <c r="AK934" i="79"/>
  <c r="AE392" i="46"/>
  <c r="AJ383" i="79"/>
  <c r="AH937" i="79"/>
  <c r="AK932" i="79"/>
  <c r="AJ384" i="79"/>
  <c r="AJ385" i="79"/>
  <c r="AK938" i="79"/>
  <c r="Z936" i="79"/>
  <c r="AC758" i="79"/>
  <c r="H74" i="43" s="1"/>
  <c r="AC753" i="79"/>
  <c r="AC749" i="79"/>
  <c r="AC755" i="79"/>
  <c r="AC754" i="79"/>
  <c r="AH386" i="79"/>
  <c r="AK1117" i="79"/>
  <c r="AJ1116" i="79"/>
  <c r="AH936" i="79"/>
  <c r="AF201" i="79"/>
  <c r="AH939" i="79"/>
  <c r="AH940" i="79"/>
  <c r="AL937" i="79"/>
  <c r="AI385" i="79"/>
  <c r="AH933" i="79"/>
  <c r="AF203" i="79"/>
  <c r="AL936" i="79"/>
  <c r="AG935" i="79"/>
  <c r="AF568" i="79"/>
  <c r="AL934" i="79"/>
  <c r="AG933" i="79"/>
  <c r="AI386" i="79"/>
  <c r="AE260" i="46"/>
  <c r="AL753" i="79"/>
  <c r="AH938" i="79"/>
  <c r="AE520" i="46"/>
  <c r="AJ932" i="79"/>
  <c r="AF199" i="79"/>
  <c r="AJ933" i="79"/>
  <c r="AF200" i="79"/>
  <c r="AJ387" i="79"/>
  <c r="AJ934" i="79"/>
  <c r="AG1118" i="79"/>
  <c r="AL938" i="79"/>
  <c r="Z940" i="79"/>
  <c r="AJ940" i="79"/>
  <c r="AF754" i="79"/>
  <c r="AB390" i="46"/>
  <c r="AL571" i="79"/>
  <c r="AE389" i="46"/>
  <c r="AK939" i="79"/>
  <c r="AD522" i="46"/>
  <c r="Z392" i="46"/>
  <c r="AJ935" i="79"/>
  <c r="AL572" i="79"/>
  <c r="AK940" i="79"/>
  <c r="AK937" i="79"/>
  <c r="AK936" i="79"/>
  <c r="AK935" i="79"/>
  <c r="AL568" i="79"/>
  <c r="AH390" i="46"/>
  <c r="AK755" i="79"/>
  <c r="AC201" i="79"/>
  <c r="AK753" i="79"/>
  <c r="AI1123" i="79"/>
  <c r="AL939" i="79"/>
  <c r="AL390" i="46"/>
  <c r="AB392" i="46"/>
  <c r="Z938" i="79"/>
  <c r="AH1124" i="79"/>
  <c r="AL933" i="79"/>
  <c r="AC387" i="79"/>
  <c r="Z934" i="79"/>
  <c r="Z566" i="79"/>
  <c r="AI1121" i="79"/>
  <c r="AF131" i="46"/>
  <c r="AK259" i="46"/>
  <c r="AC205" i="79"/>
  <c r="H65" i="43" s="1"/>
  <c r="AE518" i="46"/>
  <c r="AL935" i="79"/>
  <c r="AG932" i="79"/>
  <c r="AL389" i="46"/>
  <c r="AH260" i="46"/>
  <c r="AH261" i="46" s="1"/>
  <c r="AH262" i="46"/>
  <c r="AK752" i="79"/>
  <c r="AG936" i="79"/>
  <c r="AH1122" i="79"/>
  <c r="AL566" i="79"/>
  <c r="Z933" i="79"/>
  <c r="Z567" i="79"/>
  <c r="AH1118" i="79"/>
  <c r="AG938" i="79"/>
  <c r="AG937" i="79"/>
  <c r="AC385" i="79"/>
  <c r="AG939" i="79"/>
  <c r="AJ131" i="46"/>
  <c r="AH389" i="46"/>
  <c r="AK569" i="79"/>
  <c r="AL932" i="79"/>
  <c r="AI1119" i="79"/>
  <c r="AE519" i="46"/>
  <c r="AI572" i="79"/>
  <c r="AL749" i="79"/>
  <c r="AG385" i="79"/>
  <c r="AC383" i="79"/>
  <c r="AE131" i="46"/>
  <c r="AJ132" i="46"/>
  <c r="AB389" i="46"/>
  <c r="AK750" i="79"/>
  <c r="Z569" i="79"/>
  <c r="AC384" i="79"/>
  <c r="AE522" i="46"/>
  <c r="AK749" i="79"/>
  <c r="AH1123" i="79"/>
  <c r="Z568" i="79"/>
  <c r="AA386" i="79"/>
  <c r="AK751" i="79"/>
  <c r="AL752" i="79"/>
  <c r="AA758" i="79"/>
  <c r="F74" i="43" s="1"/>
  <c r="AD390" i="79"/>
  <c r="I68" i="43" s="1"/>
  <c r="AE517" i="46"/>
  <c r="AK754" i="79"/>
  <c r="Y522" i="46"/>
  <c r="AH200" i="79"/>
  <c r="AK260" i="46"/>
  <c r="AH568" i="79"/>
  <c r="AK568" i="79"/>
  <c r="AA756" i="79"/>
  <c r="Y389" i="46"/>
  <c r="AK1124" i="79"/>
  <c r="AG386" i="79"/>
  <c r="AK567" i="79"/>
  <c r="AK1115" i="79"/>
  <c r="AF1115" i="79"/>
  <c r="AI570" i="79"/>
  <c r="AH1120" i="79"/>
  <c r="AI203" i="79"/>
  <c r="Z203" i="79"/>
  <c r="Y388" i="46"/>
  <c r="AJ938" i="79"/>
  <c r="AD520" i="46"/>
  <c r="AL750" i="79"/>
  <c r="AC390" i="79"/>
  <c r="H68" i="43" s="1"/>
  <c r="AJ1122" i="79"/>
  <c r="Z390" i="46"/>
  <c r="AD259" i="46"/>
  <c r="AL751" i="79"/>
  <c r="AB388" i="46"/>
  <c r="AG384" i="79"/>
  <c r="AF755" i="79"/>
  <c r="AL390" i="79"/>
  <c r="Q68" i="43" s="1"/>
  <c r="Z200" i="79"/>
  <c r="AG570" i="79"/>
  <c r="AI199" i="79"/>
  <c r="AA752" i="79"/>
  <c r="AA385" i="79"/>
  <c r="AI205" i="79"/>
  <c r="N65" i="43" s="1"/>
  <c r="AF1122" i="79"/>
  <c r="AK1122" i="79"/>
  <c r="AL384" i="79"/>
  <c r="Y392" i="46"/>
  <c r="AA392" i="46"/>
  <c r="AF758" i="79"/>
  <c r="K74" i="43" s="1"/>
  <c r="AA750" i="79"/>
  <c r="AG388" i="79"/>
  <c r="AK1121" i="79"/>
  <c r="AI753" i="79"/>
  <c r="AI201" i="79"/>
  <c r="AI754" i="79"/>
  <c r="AH1115" i="79"/>
  <c r="Z199" i="79"/>
  <c r="AA749" i="79"/>
  <c r="AA753" i="79"/>
  <c r="AG520" i="46"/>
  <c r="AA571" i="79"/>
  <c r="AJ937" i="79"/>
  <c r="AE390" i="46"/>
  <c r="AE391" i="46" s="1"/>
  <c r="AF1121" i="79"/>
  <c r="AF1120" i="79"/>
  <c r="AH1116" i="79"/>
  <c r="Z201" i="79"/>
  <c r="AA751" i="79"/>
  <c r="AA754" i="79"/>
  <c r="AH383" i="79"/>
  <c r="AH567" i="79"/>
  <c r="AI200" i="79"/>
  <c r="AD262" i="46"/>
  <c r="AF749" i="79"/>
  <c r="AG522" i="46"/>
  <c r="AH1117" i="79"/>
  <c r="AK522" i="46"/>
  <c r="AA387" i="79"/>
  <c r="AK262" i="46"/>
  <c r="Z205" i="79"/>
  <c r="E65" i="43" s="1"/>
  <c r="AG934" i="79"/>
  <c r="AB131" i="46"/>
  <c r="AH570" i="79"/>
  <c r="AH1119" i="79"/>
  <c r="AE132" i="46"/>
  <c r="AK566" i="79"/>
  <c r="AC519" i="46"/>
  <c r="AG571" i="79"/>
  <c r="AL388" i="79"/>
  <c r="AF751" i="79"/>
  <c r="AJ199" i="79"/>
  <c r="AI1116" i="79"/>
  <c r="AI567" i="79"/>
  <c r="AK518" i="46"/>
  <c r="AK388" i="79"/>
  <c r="AK132" i="46"/>
  <c r="AI571" i="79"/>
  <c r="AI1120" i="79"/>
  <c r="AH385" i="79"/>
  <c r="AH566" i="79"/>
  <c r="Z1122" i="79"/>
  <c r="Z935" i="79"/>
  <c r="AC934" i="79"/>
  <c r="AF1119" i="79"/>
  <c r="AI569" i="79"/>
  <c r="Z571" i="79"/>
  <c r="AI756" i="79"/>
  <c r="AF517" i="46"/>
  <c r="AG569" i="79"/>
  <c r="AB260" i="46"/>
  <c r="AF519" i="46"/>
  <c r="AB517" i="46"/>
  <c r="AJ386" i="79"/>
  <c r="AJ522" i="46"/>
  <c r="AA201" i="79"/>
  <c r="AI518" i="46"/>
  <c r="Z1119" i="79"/>
  <c r="AK1118" i="79"/>
  <c r="AF1118" i="79"/>
  <c r="AF1123" i="79"/>
  <c r="AH571" i="79"/>
  <c r="Z1121" i="79"/>
  <c r="AC567" i="79"/>
  <c r="AK1119" i="79"/>
  <c r="AC570" i="79"/>
  <c r="AL262" i="46"/>
  <c r="AH569" i="79"/>
  <c r="AC260" i="46"/>
  <c r="AG1119" i="79"/>
  <c r="AA205" i="79"/>
  <c r="F65" i="43" s="1"/>
  <c r="AD260" i="46"/>
  <c r="AA384" i="79"/>
  <c r="AI751" i="79"/>
  <c r="AI517" i="46"/>
  <c r="AF1117" i="79"/>
  <c r="AF570" i="79"/>
  <c r="AB262" i="46"/>
  <c r="AB259" i="46"/>
  <c r="AI574" i="79"/>
  <c r="N71" i="43" s="1"/>
  <c r="AA203" i="79"/>
  <c r="AH384" i="79"/>
  <c r="AI752" i="79"/>
  <c r="Z937" i="79"/>
  <c r="Z1118" i="79"/>
  <c r="AI749" i="79"/>
  <c r="AK1116" i="79"/>
  <c r="AF1116" i="79"/>
  <c r="AI1117" i="79"/>
  <c r="AA933" i="79"/>
  <c r="AI1122" i="79"/>
  <c r="AF387" i="79"/>
  <c r="AH749" i="79"/>
  <c r="AF259" i="46"/>
  <c r="AH751" i="79"/>
  <c r="AD132" i="46"/>
  <c r="AJ259" i="46"/>
  <c r="AL260" i="46"/>
  <c r="Z757" i="79"/>
  <c r="E73" i="43" s="1"/>
  <c r="AC938" i="79"/>
  <c r="Z522" i="46"/>
  <c r="AF518" i="46"/>
  <c r="AC386" i="79"/>
  <c r="AI750" i="79"/>
  <c r="Z1116" i="79"/>
  <c r="AJ200" i="79"/>
  <c r="AI1124" i="79"/>
  <c r="AI1115" i="79"/>
  <c r="Z1123" i="79"/>
  <c r="AJ518" i="46"/>
  <c r="AA934" i="79"/>
  <c r="AA932" i="79"/>
  <c r="AK383" i="79"/>
  <c r="AG572" i="79"/>
  <c r="AG1116" i="79"/>
  <c r="AK1123" i="79"/>
  <c r="Z1117" i="79"/>
  <c r="AI933" i="79"/>
  <c r="Z932" i="79"/>
  <c r="AJ201" i="79"/>
  <c r="AI384" i="79"/>
  <c r="AF384" i="79"/>
  <c r="AK200" i="79"/>
  <c r="AD392" i="46"/>
  <c r="AE259" i="46"/>
  <c r="AF132" i="46"/>
  <c r="AF522" i="46"/>
  <c r="AK199" i="79"/>
  <c r="AL567" i="79"/>
  <c r="AB519" i="46"/>
  <c r="Y132" i="46"/>
  <c r="AC259" i="46"/>
  <c r="AB518" i="46"/>
  <c r="AD384" i="79"/>
  <c r="AL569" i="79"/>
  <c r="AA518" i="46"/>
  <c r="AI519" i="46"/>
  <c r="AI259" i="46"/>
  <c r="AI566" i="79"/>
  <c r="Z1120" i="79"/>
  <c r="AB520" i="46"/>
  <c r="AA388" i="46"/>
  <c r="AF260" i="46"/>
  <c r="AB522" i="46"/>
  <c r="AG383" i="79"/>
  <c r="AJ519" i="46"/>
  <c r="Z1126" i="79"/>
  <c r="E80" i="43" s="1"/>
  <c r="Z1115" i="79"/>
  <c r="AH387" i="79"/>
  <c r="AK131" i="46"/>
  <c r="AL199" i="79"/>
  <c r="Y520" i="46"/>
  <c r="AK203" i="79"/>
  <c r="AJ1117" i="79"/>
  <c r="AI936" i="79"/>
  <c r="AI934" i="79"/>
  <c r="AC932" i="79"/>
  <c r="AC200" i="79"/>
  <c r="AF383" i="79"/>
  <c r="AA935" i="79"/>
  <c r="AC392" i="46"/>
  <c r="AD205" i="79"/>
  <c r="I65" i="43" s="1"/>
  <c r="AG132" i="46"/>
  <c r="AL522" i="46"/>
  <c r="AC572" i="79"/>
  <c r="AC389" i="46"/>
  <c r="AD201" i="79"/>
  <c r="AA390" i="46"/>
  <c r="AD389" i="46"/>
  <c r="Z942" i="79"/>
  <c r="E77" i="43" s="1"/>
  <c r="Y260" i="46"/>
  <c r="Y261" i="46" s="1"/>
  <c r="AK387" i="79"/>
  <c r="AG1123" i="79"/>
  <c r="AK572" i="79"/>
  <c r="AK520" i="46"/>
  <c r="AD388" i="46"/>
  <c r="AL385" i="79"/>
  <c r="AA259" i="46"/>
  <c r="AA566" i="79"/>
  <c r="AI520" i="46"/>
  <c r="AF750" i="79"/>
  <c r="AL131" i="46"/>
  <c r="AE569" i="79"/>
  <c r="AF520" i="46"/>
  <c r="AG567" i="79"/>
  <c r="AG260" i="46"/>
  <c r="AG203" i="79"/>
  <c r="AA936" i="79"/>
  <c r="AG1124" i="79"/>
  <c r="AE570" i="79"/>
  <c r="AD517" i="46"/>
  <c r="AK390" i="46"/>
  <c r="AJ1115" i="79"/>
  <c r="AF388" i="79"/>
  <c r="AI932" i="79"/>
  <c r="AF385" i="79"/>
  <c r="AJ1119" i="79"/>
  <c r="AC566" i="79"/>
  <c r="AH752" i="79"/>
  <c r="AI940" i="79"/>
  <c r="AC942" i="79"/>
  <c r="H77" i="43" s="1"/>
  <c r="AI132" i="46"/>
  <c r="AK389" i="46"/>
  <c r="AF391" i="46"/>
  <c r="AC203" i="79"/>
  <c r="AG1120" i="79"/>
  <c r="Z137" i="46"/>
  <c r="Z517" i="46" s="1"/>
  <c r="Y137" i="46"/>
  <c r="Y517" i="46" s="1"/>
  <c r="AH137" i="46"/>
  <c r="AH517" i="46" s="1"/>
  <c r="AH203" i="79"/>
  <c r="AH518" i="46"/>
  <c r="AC522" i="46"/>
  <c r="AD519" i="46"/>
  <c r="AK380" i="79"/>
  <c r="AK390" i="79" s="1"/>
  <c r="P68" i="43" s="1"/>
  <c r="AJ380" i="79"/>
  <c r="AJ390" i="79" s="1"/>
  <c r="O68" i="43" s="1"/>
  <c r="AG380" i="79"/>
  <c r="AG390" i="79" s="1"/>
  <c r="L68" i="43" s="1"/>
  <c r="AF256" i="46"/>
  <c r="AF262" i="46" s="1"/>
  <c r="AI388" i="46"/>
  <c r="Y519" i="46"/>
  <c r="AG1121" i="79"/>
  <c r="AL137" i="46"/>
  <c r="AL517" i="46" s="1"/>
  <c r="AF752" i="79"/>
  <c r="AG389" i="46"/>
  <c r="AG199" i="79"/>
  <c r="AI388" i="79"/>
  <c r="AG256" i="46"/>
  <c r="AG262" i="46" s="1"/>
  <c r="AK570" i="79"/>
  <c r="AC936" i="79"/>
  <c r="AC390" i="46"/>
  <c r="Z386" i="79"/>
  <c r="AH754" i="79"/>
  <c r="AH753" i="79"/>
  <c r="AC569" i="79"/>
  <c r="AJ1124" i="79"/>
  <c r="AC939" i="79"/>
  <c r="AK384" i="79"/>
  <c r="AE574" i="79"/>
  <c r="J71" i="43" s="1"/>
  <c r="AJ260" i="46"/>
  <c r="AH201" i="79"/>
  <c r="Z388" i="46"/>
  <c r="AH385" i="46"/>
  <c r="AH392" i="46" s="1"/>
  <c r="AJ137" i="46"/>
  <c r="AJ517" i="46" s="1"/>
  <c r="AL385" i="46"/>
  <c r="AL392" i="46" s="1"/>
  <c r="Z132" i="46"/>
  <c r="AL196" i="79"/>
  <c r="AL205" i="79" s="1"/>
  <c r="Q65" i="43" s="1"/>
  <c r="AH196" i="79"/>
  <c r="AH205" i="79" s="1"/>
  <c r="M65" i="43" s="1"/>
  <c r="AG196" i="79"/>
  <c r="AG205" i="79" s="1"/>
  <c r="L65" i="43" s="1"/>
  <c r="AJ196" i="79"/>
  <c r="AJ205" i="79" s="1"/>
  <c r="O65" i="43" s="1"/>
  <c r="AF196" i="79"/>
  <c r="AF205" i="79" s="1"/>
  <c r="K65" i="43" s="1"/>
  <c r="AA520" i="46"/>
  <c r="AA260" i="46"/>
  <c r="AK386" i="79"/>
  <c r="AD383" i="79"/>
  <c r="AL201" i="79"/>
  <c r="AA199" i="79"/>
  <c r="AK196" i="79"/>
  <c r="AK205" i="79" s="1"/>
  <c r="P65" i="43" s="1"/>
  <c r="AF567" i="79"/>
  <c r="AK201" i="79"/>
  <c r="AL388" i="46"/>
  <c r="AI260" i="46"/>
  <c r="AF569" i="79"/>
  <c r="AG137" i="46"/>
  <c r="AG517" i="46" s="1"/>
  <c r="AF390" i="79"/>
  <c r="K68" i="43" s="1"/>
  <c r="AH522" i="46"/>
  <c r="AK385" i="46"/>
  <c r="AK392" i="46" s="1"/>
  <c r="AC937" i="79"/>
  <c r="Z385" i="79"/>
  <c r="Z387" i="79"/>
  <c r="AC568" i="79"/>
  <c r="AC571" i="79"/>
  <c r="AI939" i="79"/>
  <c r="AJ390" i="46"/>
  <c r="AE566" i="79"/>
  <c r="AJ389" i="46"/>
  <c r="AH519" i="46"/>
  <c r="AJ388" i="46"/>
  <c r="AH520" i="46"/>
  <c r="AJ262" i="46"/>
  <c r="AI522" i="46"/>
  <c r="AC131" i="46"/>
  <c r="Z259" i="46"/>
  <c r="Z261" i="46" s="1"/>
  <c r="AL929" i="79"/>
  <c r="AL942" i="79" s="1"/>
  <c r="Q77" i="43" s="1"/>
  <c r="AH929" i="79"/>
  <c r="AH942" i="79" s="1"/>
  <c r="M77" i="43" s="1"/>
  <c r="AK929" i="79"/>
  <c r="AF929" i="79"/>
  <c r="AF942" i="79" s="1"/>
  <c r="K77" i="43" s="1"/>
  <c r="AI929" i="79"/>
  <c r="AI942" i="79" s="1"/>
  <c r="N77" i="43" s="1"/>
  <c r="AG929" i="79"/>
  <c r="AG942" i="79" s="1"/>
  <c r="L77" i="43" s="1"/>
  <c r="AI380" i="79"/>
  <c r="AI390" i="79" s="1"/>
  <c r="N68" i="43" s="1"/>
  <c r="AH132" i="46"/>
  <c r="AD200" i="79"/>
  <c r="AL520" i="46"/>
  <c r="AI390" i="46"/>
  <c r="Z262" i="46"/>
  <c r="AL386" i="79"/>
  <c r="AA570" i="79"/>
  <c r="AC262" i="46"/>
  <c r="AG519" i="46"/>
  <c r="Z518" i="46"/>
  <c r="AC520" i="46"/>
  <c r="AJ520" i="46"/>
  <c r="AK519" i="46"/>
  <c r="AI389" i="46"/>
  <c r="AG200" i="79"/>
  <c r="AG388" i="46"/>
  <c r="AE571" i="79"/>
  <c r="AH750" i="79"/>
  <c r="AF1112" i="79"/>
  <c r="AF1126" i="79" s="1"/>
  <c r="K80" i="43" s="1"/>
  <c r="AI1112" i="79"/>
  <c r="AI1126" i="79" s="1"/>
  <c r="N80" i="43" s="1"/>
  <c r="AJ1112" i="79"/>
  <c r="AJ1126" i="79" s="1"/>
  <c r="O80" i="43" s="1"/>
  <c r="AK1112" i="79"/>
  <c r="AK1126" i="79" s="1"/>
  <c r="P80" i="43" s="1"/>
  <c r="AG1112" i="79"/>
  <c r="AG1126" i="79" s="1"/>
  <c r="L80" i="43" s="1"/>
  <c r="AL1112" i="79"/>
  <c r="AL1126" i="79" s="1"/>
  <c r="Q80" i="43" s="1"/>
  <c r="AH1112" i="79"/>
  <c r="AH1126" i="79" s="1"/>
  <c r="M80" i="43" s="1"/>
  <c r="AI385" i="46"/>
  <c r="AI392" i="46" s="1"/>
  <c r="AA939" i="79"/>
  <c r="AG131" i="46"/>
  <c r="AG1117" i="79"/>
  <c r="AH756" i="79"/>
  <c r="AC935" i="79"/>
  <c r="AA940" i="79"/>
  <c r="AK388" i="46"/>
  <c r="AK137" i="46"/>
  <c r="AK517" i="46" s="1"/>
  <c r="AJ385" i="46"/>
  <c r="AJ392" i="46" s="1"/>
  <c r="AJ1120" i="79"/>
  <c r="Z574" i="79"/>
  <c r="E71" i="43" s="1"/>
  <c r="Z570" i="79"/>
  <c r="AC518" i="46"/>
  <c r="AC388" i="46"/>
  <c r="AC137" i="46"/>
  <c r="AC517" i="46" s="1"/>
  <c r="AD385" i="79"/>
  <c r="AA519" i="46"/>
  <c r="AD518" i="46"/>
  <c r="AA569" i="79"/>
  <c r="AA389" i="46"/>
  <c r="AL200" i="79"/>
  <c r="AA572" i="79"/>
  <c r="AH390" i="79"/>
  <c r="M68" i="43" s="1"/>
  <c r="W27" i="47"/>
  <c r="AI256" i="46"/>
  <c r="AI262" i="46" s="1"/>
  <c r="AD199" i="79"/>
  <c r="AL519" i="46"/>
  <c r="AA131" i="46"/>
  <c r="AJ1121" i="79"/>
  <c r="Z520" i="46"/>
  <c r="AL259" i="46"/>
  <c r="AG566" i="79"/>
  <c r="Z390" i="79"/>
  <c r="E68" i="43" s="1"/>
  <c r="AG1115" i="79"/>
  <c r="AJ1118" i="79"/>
  <c r="AI935" i="79"/>
  <c r="AC933" i="79"/>
  <c r="AI938" i="79"/>
  <c r="Z388" i="79"/>
  <c r="AG385" i="46"/>
  <c r="AG392" i="46" s="1"/>
  <c r="AD386" i="79"/>
  <c r="AL518" i="46"/>
  <c r="Y262" i="46"/>
  <c r="AD390" i="46"/>
  <c r="AA568" i="79"/>
  <c r="AL563" i="79"/>
  <c r="AL574" i="79" s="1"/>
  <c r="Q71" i="43" s="1"/>
  <c r="AJ563" i="79"/>
  <c r="AJ574" i="79" s="1"/>
  <c r="O71" i="43" s="1"/>
  <c r="AK563" i="79"/>
  <c r="AK574" i="79" s="1"/>
  <c r="P71" i="43" s="1"/>
  <c r="AH563" i="79"/>
  <c r="AH574" i="79" s="1"/>
  <c r="M71" i="43" s="1"/>
  <c r="AG563" i="79"/>
  <c r="AG574" i="79" s="1"/>
  <c r="L71" i="43" s="1"/>
  <c r="AF563" i="79"/>
  <c r="AF574" i="79" s="1"/>
  <c r="K71" i="43" s="1"/>
  <c r="AL746" i="79"/>
  <c r="AL758" i="79" s="1"/>
  <c r="Q74" i="43" s="1"/>
  <c r="AJ746" i="79"/>
  <c r="AJ758" i="79" s="1"/>
  <c r="O74" i="43" s="1"/>
  <c r="AK746" i="79"/>
  <c r="AK758" i="79" s="1"/>
  <c r="P74" i="43" s="1"/>
  <c r="AH746" i="79"/>
  <c r="AH758" i="79" s="1"/>
  <c r="M74" i="43" s="1"/>
  <c r="AI746" i="79"/>
  <c r="AI758" i="79" s="1"/>
  <c r="N74" i="43" s="1"/>
  <c r="AA567" i="79"/>
  <c r="AE568" i="79"/>
  <c r="AI131" i="46"/>
  <c r="AD387" i="79"/>
  <c r="AL755" i="79"/>
  <c r="AL756" i="79"/>
  <c r="AA942" i="79"/>
  <c r="F77" i="43" s="1"/>
  <c r="AD131" i="46"/>
  <c r="AA517" i="46"/>
  <c r="AE567" i="79"/>
  <c r="AL132" i="46"/>
  <c r="AG390" i="46"/>
  <c r="AA937" i="79"/>
  <c r="AL383" i="79"/>
  <c r="AG518" i="46"/>
  <c r="AG259" i="46"/>
  <c r="AF572" i="79"/>
  <c r="AK942" i="79"/>
  <c r="P77" i="43" s="1"/>
  <c r="AG746" i="79"/>
  <c r="AG758" i="79" s="1"/>
  <c r="L74" i="43" s="1"/>
  <c r="AJ929" i="79"/>
  <c r="AJ942" i="79" s="1"/>
  <c r="O77" i="43" s="1"/>
  <c r="AC1125" i="79"/>
  <c r="H79" i="43" s="1"/>
  <c r="AE941" i="79"/>
  <c r="J76" i="43" s="1"/>
  <c r="AB204" i="79"/>
  <c r="G64" i="43" s="1"/>
  <c r="AE204" i="79"/>
  <c r="J64" i="43" s="1"/>
  <c r="AE389" i="79"/>
  <c r="J67" i="43" s="1"/>
  <c r="AB573" i="79"/>
  <c r="G70" i="43" s="1"/>
  <c r="AD941" i="79"/>
  <c r="I76" i="43" s="1"/>
  <c r="AB389" i="79"/>
  <c r="G67" i="43" s="1"/>
  <c r="AB941" i="79"/>
  <c r="G76" i="43" s="1"/>
  <c r="D65" i="43"/>
  <c r="D71" i="43"/>
  <c r="Y204" i="79"/>
  <c r="D64" i="43" s="1"/>
  <c r="Y1125" i="79"/>
  <c r="D79" i="43" s="1"/>
  <c r="AA1125" i="79"/>
  <c r="F79" i="43" s="1"/>
  <c r="Y941" i="79"/>
  <c r="D76" i="43" s="1"/>
  <c r="AD1125" i="79"/>
  <c r="I79" i="43" s="1"/>
  <c r="D68" i="43"/>
  <c r="AG757" i="79"/>
  <c r="L73" i="43" s="1"/>
  <c r="AE1125" i="79"/>
  <c r="J79" i="43" s="1"/>
  <c r="AF941" i="79"/>
  <c r="K76" i="43" s="1"/>
  <c r="AB1125" i="79"/>
  <c r="G79" i="43" s="1"/>
  <c r="AD573" i="79"/>
  <c r="I70" i="43" s="1"/>
  <c r="AL1125" i="79"/>
  <c r="Q79" i="43" s="1"/>
  <c r="AB757" i="79" l="1"/>
  <c r="G73" i="43" s="1"/>
  <c r="E30" i="43" s="1"/>
  <c r="Y757" i="79"/>
  <c r="D73" i="43" s="1"/>
  <c r="I168" i="47" s="1"/>
  <c r="AE757" i="79"/>
  <c r="J73" i="43" s="1"/>
  <c r="AD757" i="79"/>
  <c r="I73" i="43" s="1"/>
  <c r="AJ573" i="79"/>
  <c r="O70" i="43" s="1"/>
  <c r="L81" i="47"/>
  <c r="O85" i="47"/>
  <c r="AJ757" i="79"/>
  <c r="O73" i="43" s="1"/>
  <c r="AC757" i="79"/>
  <c r="H73" i="43" s="1"/>
  <c r="AM1122" i="79"/>
  <c r="AG389" i="79"/>
  <c r="L67" i="43" s="1"/>
  <c r="AH941" i="79"/>
  <c r="M76" i="43" s="1"/>
  <c r="AK261" i="46"/>
  <c r="AF204" i="79"/>
  <c r="K64" i="43" s="1"/>
  <c r="L85" i="47"/>
  <c r="AE261" i="46"/>
  <c r="K92" i="43"/>
  <c r="AJ389" i="79"/>
  <c r="O67" i="43" s="1"/>
  <c r="AI204" i="79"/>
  <c r="N64" i="43" s="1"/>
  <c r="S80" i="47" s="1"/>
  <c r="Z204" i="79"/>
  <c r="E64" i="43" s="1"/>
  <c r="J83" i="47" s="1"/>
  <c r="Y391" i="46"/>
  <c r="AM754" i="79"/>
  <c r="AI261" i="46"/>
  <c r="H92" i="43"/>
  <c r="AD261" i="46"/>
  <c r="AK941" i="79"/>
  <c r="P76" i="43" s="1"/>
  <c r="AM384" i="79"/>
  <c r="K96" i="43"/>
  <c r="K99" i="43"/>
  <c r="J95" i="43"/>
  <c r="AL391" i="46"/>
  <c r="J97" i="43"/>
  <c r="AC389" i="79"/>
  <c r="H67" i="43" s="1"/>
  <c r="AG941" i="79"/>
  <c r="L76" i="43" s="1"/>
  <c r="AL941" i="79"/>
  <c r="Q76" i="43" s="1"/>
  <c r="AF261" i="46"/>
  <c r="J93" i="43"/>
  <c r="AE521" i="46"/>
  <c r="Z391" i="46"/>
  <c r="AM753" i="79"/>
  <c r="AI389" i="79"/>
  <c r="N67" i="43" s="1"/>
  <c r="AC261" i="46"/>
  <c r="AA757" i="79"/>
  <c r="F73" i="43" s="1"/>
  <c r="AB391" i="46"/>
  <c r="AM1119" i="79"/>
  <c r="AJ204" i="79"/>
  <c r="O64" i="43" s="1"/>
  <c r="L95" i="43"/>
  <c r="J92" i="43"/>
  <c r="AM938" i="79"/>
  <c r="AG261" i="46"/>
  <c r="AG573" i="79"/>
  <c r="L70" i="43" s="1"/>
  <c r="AL573" i="79"/>
  <c r="Q70" i="43" s="1"/>
  <c r="J98" i="43"/>
  <c r="L92" i="43"/>
  <c r="L93" i="43"/>
  <c r="AM203" i="79"/>
  <c r="AA389" i="79"/>
  <c r="F67" i="43" s="1"/>
  <c r="L98" i="43"/>
  <c r="J96" i="43"/>
  <c r="AK757" i="79"/>
  <c r="P73" i="43" s="1"/>
  <c r="AH391" i="46"/>
  <c r="AM755" i="79"/>
  <c r="AM199" i="79"/>
  <c r="AL757" i="79"/>
  <c r="Q73" i="43" s="1"/>
  <c r="L86" i="47"/>
  <c r="AB261" i="46"/>
  <c r="AH389" i="79"/>
  <c r="M67" i="43" s="1"/>
  <c r="AH1125" i="79"/>
  <c r="M79" i="43" s="1"/>
  <c r="AA941" i="79"/>
  <c r="F76" i="43" s="1"/>
  <c r="L100" i="43"/>
  <c r="M100" i="43" s="1"/>
  <c r="AF573" i="79"/>
  <c r="K70" i="43" s="1"/>
  <c r="AM569" i="79"/>
  <c r="AK1125" i="79"/>
  <c r="P79" i="43" s="1"/>
  <c r="AM751" i="79"/>
  <c r="AJ941" i="79"/>
  <c r="O76" i="43" s="1"/>
  <c r="AD204" i="79"/>
  <c r="I64" i="43" s="1"/>
  <c r="AM388" i="79"/>
  <c r="K98" i="43"/>
  <c r="H95" i="43"/>
  <c r="AI573" i="79"/>
  <c r="N70" i="43" s="1"/>
  <c r="AM750" i="79"/>
  <c r="AM383" i="79"/>
  <c r="K97" i="43"/>
  <c r="AC573" i="79"/>
  <c r="H70" i="43" s="1"/>
  <c r="AL261" i="46"/>
  <c r="AM1116" i="79"/>
  <c r="AH573" i="79"/>
  <c r="M70" i="43" s="1"/>
  <c r="I94" i="43"/>
  <c r="AM758" i="79"/>
  <c r="J102" i="43" s="1"/>
  <c r="AM752" i="79"/>
  <c r="L91" i="43"/>
  <c r="AM1120" i="79"/>
  <c r="AM1117" i="79"/>
  <c r="AM1123" i="79"/>
  <c r="AM749" i="79"/>
  <c r="L94" i="43"/>
  <c r="AM756" i="79"/>
  <c r="AM385" i="79"/>
  <c r="AM387" i="79"/>
  <c r="AM936" i="79"/>
  <c r="AM566" i="79"/>
  <c r="I95" i="43"/>
  <c r="K94" i="43"/>
  <c r="AI1125" i="79"/>
  <c r="N79" i="43" s="1"/>
  <c r="AF389" i="79"/>
  <c r="K67" i="43" s="1"/>
  <c r="Z941" i="79"/>
  <c r="E76" i="43" s="1"/>
  <c r="AF1125" i="79"/>
  <c r="K79" i="43" s="1"/>
  <c r="H91" i="43"/>
  <c r="AF521" i="46"/>
  <c r="AI757" i="79"/>
  <c r="N73" i="43" s="1"/>
  <c r="AI521" i="46"/>
  <c r="AG1125" i="79"/>
  <c r="L79" i="43" s="1"/>
  <c r="AM568" i="79"/>
  <c r="AK573" i="79"/>
  <c r="P70" i="43" s="1"/>
  <c r="AC204" i="79"/>
  <c r="H64" i="43" s="1"/>
  <c r="M75" i="47" s="1"/>
  <c r="AM392" i="46"/>
  <c r="E102" i="43" s="1"/>
  <c r="L99" i="43"/>
  <c r="AM1118" i="79"/>
  <c r="AM1115" i="79"/>
  <c r="J94" i="43"/>
  <c r="AH757" i="79"/>
  <c r="M73" i="43" s="1"/>
  <c r="J91" i="43"/>
  <c r="L96" i="43"/>
  <c r="AM933" i="79"/>
  <c r="AK521" i="46"/>
  <c r="F92" i="43"/>
  <c r="AM200" i="79"/>
  <c r="R77" i="43"/>
  <c r="AH204" i="79"/>
  <c r="M64" i="43" s="1"/>
  <c r="AM522" i="46"/>
  <c r="F102" i="43" s="1"/>
  <c r="Z389" i="79"/>
  <c r="E67" i="43" s="1"/>
  <c r="AM1124" i="79"/>
  <c r="AM571" i="79"/>
  <c r="AJ261" i="46"/>
  <c r="G94" i="43"/>
  <c r="G95" i="43"/>
  <c r="K91" i="43"/>
  <c r="AB521" i="46"/>
  <c r="AM390" i="46"/>
  <c r="G91" i="43"/>
  <c r="Z1125" i="79"/>
  <c r="E79" i="43" s="1"/>
  <c r="AM520" i="46"/>
  <c r="AM937" i="79"/>
  <c r="AM1121" i="79"/>
  <c r="AL204" i="79"/>
  <c r="Q64" i="43" s="1"/>
  <c r="AM935" i="79"/>
  <c r="AM132" i="46"/>
  <c r="C102" i="43" s="1"/>
  <c r="AK389" i="79"/>
  <c r="P67" i="43" s="1"/>
  <c r="D91" i="43"/>
  <c r="AM934" i="79"/>
  <c r="K95" i="43"/>
  <c r="AM205" i="79"/>
  <c r="G102" i="43" s="1"/>
  <c r="I93" i="43"/>
  <c r="I91" i="43"/>
  <c r="AM570" i="79"/>
  <c r="AM940" i="79"/>
  <c r="AM572" i="79"/>
  <c r="AA521" i="46"/>
  <c r="I92" i="43"/>
  <c r="AM386" i="79"/>
  <c r="AM131" i="46"/>
  <c r="C91" i="43" s="1"/>
  <c r="C101" i="43" s="1"/>
  <c r="AM389" i="46"/>
  <c r="Z573" i="79"/>
  <c r="E70" i="43" s="1"/>
  <c r="AK204" i="79"/>
  <c r="P64" i="43" s="1"/>
  <c r="AM939" i="79"/>
  <c r="AJ521" i="46"/>
  <c r="H93" i="43"/>
  <c r="AM567" i="79"/>
  <c r="AJ1125" i="79"/>
  <c r="O79" i="43" s="1"/>
  <c r="AM390" i="79"/>
  <c r="H102" i="43" s="1"/>
  <c r="G92" i="43"/>
  <c r="AG204" i="79"/>
  <c r="L64" i="43" s="1"/>
  <c r="AH521" i="46"/>
  <c r="AD391" i="46"/>
  <c r="AM518" i="46"/>
  <c r="K93" i="43"/>
  <c r="R68" i="43"/>
  <c r="R71" i="43"/>
  <c r="I96" i="43"/>
  <c r="AC941" i="79"/>
  <c r="H76" i="43" s="1"/>
  <c r="AG391" i="46"/>
  <c r="AA204" i="79"/>
  <c r="F64" i="43" s="1"/>
  <c r="E91" i="43"/>
  <c r="AM259" i="46"/>
  <c r="AM517" i="46"/>
  <c r="Y521" i="46"/>
  <c r="F91" i="43"/>
  <c r="AM942" i="79"/>
  <c r="K102" i="43" s="1"/>
  <c r="AM574" i="79"/>
  <c r="I102" i="43" s="1"/>
  <c r="H96" i="43"/>
  <c r="AL389" i="79"/>
  <c r="Q67" i="43" s="1"/>
  <c r="AE573" i="79"/>
  <c r="J70" i="43" s="1"/>
  <c r="O108" i="47" s="1"/>
  <c r="AM388" i="46"/>
  <c r="Z521" i="46"/>
  <c r="F94" i="43"/>
  <c r="AG521" i="46"/>
  <c r="AL521" i="46"/>
  <c r="AF757" i="79"/>
  <c r="K73" i="43" s="1"/>
  <c r="E93" i="43"/>
  <c r="H94" i="43"/>
  <c r="AI941" i="79"/>
  <c r="N76" i="43" s="1"/>
  <c r="I97" i="43"/>
  <c r="AM932" i="79"/>
  <c r="AM201" i="79"/>
  <c r="L97" i="43"/>
  <c r="R80" i="43"/>
  <c r="C103" i="43"/>
  <c r="W29" i="47"/>
  <c r="W42" i="47" s="1"/>
  <c r="AM1126" i="79"/>
  <c r="L102" i="43" s="1"/>
  <c r="G93" i="43"/>
  <c r="AM262" i="46"/>
  <c r="D102" i="43" s="1"/>
  <c r="AC521" i="46"/>
  <c r="AK391" i="46"/>
  <c r="E92" i="43"/>
  <c r="AJ391" i="46"/>
  <c r="AD389" i="79"/>
  <c r="I67" i="43" s="1"/>
  <c r="F93" i="43"/>
  <c r="AM519" i="46"/>
  <c r="AA391" i="46"/>
  <c r="AA573" i="79"/>
  <c r="F70" i="43" s="1"/>
  <c r="AM260" i="46"/>
  <c r="D92" i="43"/>
  <c r="AC391" i="46"/>
  <c r="AI391" i="46"/>
  <c r="AD521" i="46"/>
  <c r="AA261" i="46"/>
  <c r="L78" i="47"/>
  <c r="O75" i="47"/>
  <c r="L84" i="47"/>
  <c r="L83" i="47"/>
  <c r="L75" i="47"/>
  <c r="L76" i="47"/>
  <c r="O82" i="47"/>
  <c r="L79" i="47"/>
  <c r="O90" i="47"/>
  <c r="O99" i="47"/>
  <c r="O95" i="47"/>
  <c r="O83" i="47"/>
  <c r="O97" i="47"/>
  <c r="L82" i="47"/>
  <c r="O76" i="47"/>
  <c r="L92" i="47"/>
  <c r="O86" i="47"/>
  <c r="O81" i="47"/>
  <c r="O92" i="47"/>
  <c r="O80" i="47"/>
  <c r="O84" i="47"/>
  <c r="O98" i="47"/>
  <c r="O96" i="47"/>
  <c r="L80" i="47"/>
  <c r="L77" i="47"/>
  <c r="O101" i="47"/>
  <c r="O77" i="47"/>
  <c r="O79" i="47"/>
  <c r="O100" i="47"/>
  <c r="O93" i="47"/>
  <c r="O91" i="47"/>
  <c r="O94" i="47"/>
  <c r="O78" i="47"/>
  <c r="L115" i="47"/>
  <c r="R65" i="43"/>
  <c r="I90" i="47"/>
  <c r="I115" i="47"/>
  <c r="I106" i="47"/>
  <c r="I92" i="47"/>
  <c r="I144" i="47"/>
  <c r="L98" i="47"/>
  <c r="L100" i="47"/>
  <c r="L109" i="47"/>
  <c r="L101" i="47"/>
  <c r="L99" i="47"/>
  <c r="L106" i="47"/>
  <c r="L107" i="47"/>
  <c r="L108" i="47"/>
  <c r="L90" i="47"/>
  <c r="L113" i="47"/>
  <c r="L105" i="47"/>
  <c r="L91" i="47"/>
  <c r="L97" i="47"/>
  <c r="L114" i="47"/>
  <c r="L110" i="47"/>
  <c r="L112" i="47"/>
  <c r="L94" i="47"/>
  <c r="L93" i="47"/>
  <c r="L116" i="47"/>
  <c r="L95" i="47"/>
  <c r="L96" i="47"/>
  <c r="L111" i="47"/>
  <c r="I95" i="47"/>
  <c r="I112" i="47"/>
  <c r="I97" i="47"/>
  <c r="I111" i="47"/>
  <c r="I98" i="47"/>
  <c r="I94" i="47"/>
  <c r="I100" i="47"/>
  <c r="I91" i="47"/>
  <c r="I99" i="47"/>
  <c r="I101" i="47"/>
  <c r="I116" i="47"/>
  <c r="I114" i="47"/>
  <c r="I83" i="47"/>
  <c r="I80" i="47"/>
  <c r="I85" i="47"/>
  <c r="I78" i="47"/>
  <c r="I77" i="47"/>
  <c r="I82" i="47"/>
  <c r="I84" i="47"/>
  <c r="I75" i="47"/>
  <c r="I76" i="47"/>
  <c r="I86" i="47"/>
  <c r="I79" i="47"/>
  <c r="I81" i="47"/>
  <c r="I105" i="47"/>
  <c r="I108" i="47"/>
  <c r="I96" i="47"/>
  <c r="I93" i="47"/>
  <c r="I109" i="47"/>
  <c r="R74" i="43"/>
  <c r="I113" i="47"/>
  <c r="I107" i="47"/>
  <c r="I110" i="47"/>
  <c r="L156" i="47" l="1"/>
  <c r="L140" i="47"/>
  <c r="I130" i="47"/>
  <c r="L128" i="47"/>
  <c r="I146" i="47"/>
  <c r="I160" i="47"/>
  <c r="I151" i="47"/>
  <c r="I159" i="47"/>
  <c r="I131" i="47"/>
  <c r="I126" i="47"/>
  <c r="I124" i="47"/>
  <c r="I129" i="47"/>
  <c r="I150" i="47"/>
  <c r="M84" i="47"/>
  <c r="S77" i="47"/>
  <c r="M77" i="47"/>
  <c r="M86" i="47"/>
  <c r="L138" i="47"/>
  <c r="I136" i="47"/>
  <c r="I139" i="47"/>
  <c r="I137" i="47"/>
  <c r="I128" i="47"/>
  <c r="I161" i="47"/>
  <c r="I120" i="47"/>
  <c r="I125" i="47"/>
  <c r="I123" i="47"/>
  <c r="I154" i="47"/>
  <c r="I127" i="47"/>
  <c r="I145" i="47"/>
  <c r="I122" i="47"/>
  <c r="I138" i="47"/>
  <c r="I135" i="47"/>
  <c r="I157" i="47"/>
  <c r="I152" i="47"/>
  <c r="I121" i="47"/>
  <c r="I143" i="47"/>
  <c r="I158" i="47"/>
  <c r="I153" i="47"/>
  <c r="I156" i="47"/>
  <c r="I140" i="47"/>
  <c r="I142" i="47"/>
  <c r="I155" i="47"/>
  <c r="I141" i="47"/>
  <c r="L168" i="47"/>
  <c r="L161" i="47"/>
  <c r="L142" i="47"/>
  <c r="L155" i="47"/>
  <c r="O168" i="47"/>
  <c r="L166" i="47"/>
  <c r="L154" i="47"/>
  <c r="L152" i="47"/>
  <c r="L139" i="47"/>
  <c r="L145" i="47"/>
  <c r="L129" i="47"/>
  <c r="L135" i="47"/>
  <c r="O167" i="47"/>
  <c r="L167" i="47"/>
  <c r="L126" i="47"/>
  <c r="L137" i="47"/>
  <c r="L125" i="47"/>
  <c r="L136" i="47"/>
  <c r="L120" i="47"/>
  <c r="E33" i="43"/>
  <c r="E27" i="43"/>
  <c r="L158" i="47"/>
  <c r="L143" i="47"/>
  <c r="L127" i="47"/>
  <c r="L130" i="47"/>
  <c r="L150" i="47"/>
  <c r="L153" i="47"/>
  <c r="L141" i="47"/>
  <c r="O165" i="47"/>
  <c r="I166" i="47"/>
  <c r="L151" i="47"/>
  <c r="L123" i="47"/>
  <c r="L144" i="47"/>
  <c r="L122" i="47"/>
  <c r="O166" i="47"/>
  <c r="I167" i="47"/>
  <c r="L124" i="47"/>
  <c r="L131" i="47"/>
  <c r="L121" i="47"/>
  <c r="L159" i="47"/>
  <c r="L165" i="47"/>
  <c r="I165" i="47"/>
  <c r="L157" i="47"/>
  <c r="L160" i="47"/>
  <c r="L146" i="47"/>
  <c r="M83" i="47"/>
  <c r="M85" i="47"/>
  <c r="M78" i="47"/>
  <c r="V165" i="47"/>
  <c r="V167" i="47"/>
  <c r="V166" i="47"/>
  <c r="V168" i="47"/>
  <c r="R166" i="47"/>
  <c r="R168" i="47"/>
  <c r="R165" i="47"/>
  <c r="R167" i="47"/>
  <c r="K166" i="47"/>
  <c r="E29" i="43"/>
  <c r="K167" i="47"/>
  <c r="K168" i="47"/>
  <c r="K165" i="47"/>
  <c r="T166" i="47"/>
  <c r="T165" i="47"/>
  <c r="T168" i="47"/>
  <c r="T167" i="47"/>
  <c r="P165" i="47"/>
  <c r="P167" i="47"/>
  <c r="P166" i="47"/>
  <c r="P168" i="47"/>
  <c r="Q167" i="47"/>
  <c r="Q168" i="47"/>
  <c r="Q165" i="47"/>
  <c r="Q166" i="47"/>
  <c r="U165" i="47"/>
  <c r="U166" i="47"/>
  <c r="U168" i="47"/>
  <c r="U167" i="47"/>
  <c r="N165" i="47"/>
  <c r="N166" i="47"/>
  <c r="N167" i="47"/>
  <c r="E32" i="43"/>
  <c r="N168" i="47"/>
  <c r="J167" i="47"/>
  <c r="J165" i="47"/>
  <c r="J166" i="47"/>
  <c r="J168" i="47"/>
  <c r="E28" i="43"/>
  <c r="M168" i="47"/>
  <c r="E31" i="43"/>
  <c r="M165" i="47"/>
  <c r="M166" i="47"/>
  <c r="M167" i="47"/>
  <c r="S165" i="47"/>
  <c r="S168" i="47"/>
  <c r="S166" i="47"/>
  <c r="S167" i="47"/>
  <c r="R84" i="47"/>
  <c r="V81" i="47"/>
  <c r="P86" i="47"/>
  <c r="U85" i="47"/>
  <c r="N78" i="47"/>
  <c r="J77" i="47"/>
  <c r="M80" i="47"/>
  <c r="S76" i="47"/>
  <c r="J81" i="47"/>
  <c r="J86" i="47"/>
  <c r="J82" i="47"/>
  <c r="J75" i="47"/>
  <c r="J76" i="47"/>
  <c r="J145" i="47"/>
  <c r="T125" i="47"/>
  <c r="U146" i="47"/>
  <c r="S84" i="47"/>
  <c r="S90" i="47"/>
  <c r="J85" i="47"/>
  <c r="J80" i="47"/>
  <c r="J92" i="47"/>
  <c r="J78" i="47"/>
  <c r="J93" i="47"/>
  <c r="J84" i="47"/>
  <c r="J79" i="47"/>
  <c r="M82" i="47"/>
  <c r="M81" i="47"/>
  <c r="M79" i="47"/>
  <c r="M76" i="47"/>
  <c r="M120" i="47"/>
  <c r="U76" i="47"/>
  <c r="J94" i="47"/>
  <c r="S75" i="47"/>
  <c r="P83" i="47"/>
  <c r="S79" i="47"/>
  <c r="S81" i="47"/>
  <c r="M92" i="47"/>
  <c r="O130" i="47"/>
  <c r="O156" i="47"/>
  <c r="O126" i="47"/>
  <c r="O129" i="47"/>
  <c r="O154" i="47"/>
  <c r="O139" i="47"/>
  <c r="O161" i="47"/>
  <c r="O142" i="47"/>
  <c r="O128" i="47"/>
  <c r="O121" i="47"/>
  <c r="O116" i="47"/>
  <c r="O125" i="47"/>
  <c r="O152" i="47"/>
  <c r="O120" i="47"/>
  <c r="O140" i="47"/>
  <c r="Q124" i="47"/>
  <c r="M91" i="47"/>
  <c r="AM389" i="79"/>
  <c r="AM391" i="79" s="1"/>
  <c r="N82" i="47"/>
  <c r="P78" i="47"/>
  <c r="N125" i="47"/>
  <c r="P76" i="47"/>
  <c r="T83" i="47"/>
  <c r="P85" i="47"/>
  <c r="T140" i="47"/>
  <c r="S92" i="47"/>
  <c r="O138" i="47"/>
  <c r="O122" i="47"/>
  <c r="O144" i="47"/>
  <c r="O141" i="47"/>
  <c r="O145" i="47"/>
  <c r="O157" i="47"/>
  <c r="O143" i="47"/>
  <c r="O159" i="47"/>
  <c r="O158" i="47"/>
  <c r="O146" i="47"/>
  <c r="O153" i="47"/>
  <c r="O123" i="47"/>
  <c r="O160" i="47"/>
  <c r="O151" i="47"/>
  <c r="O131" i="47"/>
  <c r="M101" i="47"/>
  <c r="T93" i="47"/>
  <c r="P80" i="47"/>
  <c r="R86" i="47"/>
  <c r="T131" i="47"/>
  <c r="P75" i="47"/>
  <c r="P99" i="47"/>
  <c r="P81" i="47"/>
  <c r="P84" i="47"/>
  <c r="P82" i="47"/>
  <c r="P79" i="47"/>
  <c r="T112" i="47"/>
  <c r="P77" i="47"/>
  <c r="V75" i="47"/>
  <c r="P96" i="47"/>
  <c r="M100" i="47"/>
  <c r="M93" i="47"/>
  <c r="M98" i="47"/>
  <c r="P100" i="47"/>
  <c r="P123" i="47"/>
  <c r="O112" i="47"/>
  <c r="R82" i="47"/>
  <c r="S114" i="47"/>
  <c r="M96" i="47"/>
  <c r="N112" i="47"/>
  <c r="P124" i="47"/>
  <c r="P91" i="47"/>
  <c r="P92" i="47"/>
  <c r="S93" i="47"/>
  <c r="R78" i="47"/>
  <c r="R111" i="47"/>
  <c r="M129" i="47"/>
  <c r="M94" i="47"/>
  <c r="S100" i="47"/>
  <c r="R113" i="47"/>
  <c r="O113" i="47"/>
  <c r="O110" i="47"/>
  <c r="V84" i="47"/>
  <c r="R95" i="47"/>
  <c r="T109" i="47"/>
  <c r="P95" i="47"/>
  <c r="P94" i="47"/>
  <c r="P90" i="47"/>
  <c r="O111" i="47"/>
  <c r="O107" i="47"/>
  <c r="V78" i="47"/>
  <c r="R85" i="47"/>
  <c r="M138" i="47"/>
  <c r="M95" i="47"/>
  <c r="M99" i="47"/>
  <c r="M90" i="47"/>
  <c r="P101" i="47"/>
  <c r="P156" i="47"/>
  <c r="S95" i="47"/>
  <c r="V76" i="47"/>
  <c r="R80" i="47"/>
  <c r="M121" i="47"/>
  <c r="M111" i="47"/>
  <c r="M97" i="47"/>
  <c r="P98" i="47"/>
  <c r="P97" i="47"/>
  <c r="S91" i="47"/>
  <c r="R121" i="47"/>
  <c r="V85" i="47"/>
  <c r="R79" i="47"/>
  <c r="R94" i="47"/>
  <c r="S101" i="47"/>
  <c r="R129" i="47"/>
  <c r="P93" i="47"/>
  <c r="S94" i="47"/>
  <c r="V83" i="47"/>
  <c r="R75" i="47"/>
  <c r="U154" i="47"/>
  <c r="R122" i="47"/>
  <c r="S85" i="47"/>
  <c r="S99" i="47"/>
  <c r="S96" i="47"/>
  <c r="S112" i="47"/>
  <c r="N120" i="47"/>
  <c r="R100" i="47"/>
  <c r="S78" i="47"/>
  <c r="S110" i="47"/>
  <c r="S86" i="47"/>
  <c r="R99" i="47"/>
  <c r="J123" i="47"/>
  <c r="J100" i="47"/>
  <c r="S82" i="47"/>
  <c r="S97" i="47"/>
  <c r="S105" i="47"/>
  <c r="S83" i="47"/>
  <c r="K158" i="47"/>
  <c r="R93" i="47"/>
  <c r="P157" i="47"/>
  <c r="S109" i="47"/>
  <c r="S108" i="47"/>
  <c r="S98" i="47"/>
  <c r="M137" i="47"/>
  <c r="Q107" i="47"/>
  <c r="P121" i="47"/>
  <c r="M99" i="43"/>
  <c r="R158" i="47"/>
  <c r="P161" i="47"/>
  <c r="T85" i="47"/>
  <c r="R144" i="47"/>
  <c r="P153" i="47"/>
  <c r="P116" i="47"/>
  <c r="P112" i="47"/>
  <c r="R136" i="47"/>
  <c r="R107" i="47"/>
  <c r="M126" i="47"/>
  <c r="R159" i="47"/>
  <c r="P125" i="47"/>
  <c r="P141" i="47"/>
  <c r="R124" i="47"/>
  <c r="T77" i="47"/>
  <c r="P136" i="47"/>
  <c r="T90" i="47"/>
  <c r="T137" i="47"/>
  <c r="T96" i="47"/>
  <c r="T111" i="47"/>
  <c r="R125" i="47"/>
  <c r="N122" i="47"/>
  <c r="P111" i="47"/>
  <c r="P126" i="47"/>
  <c r="P113" i="47"/>
  <c r="P120" i="47"/>
  <c r="P122" i="47"/>
  <c r="P150" i="47"/>
  <c r="R128" i="47"/>
  <c r="P129" i="47"/>
  <c r="T91" i="47"/>
  <c r="R146" i="47"/>
  <c r="R135" i="47"/>
  <c r="T161" i="47"/>
  <c r="P159" i="47"/>
  <c r="T120" i="47"/>
  <c r="T130" i="47"/>
  <c r="T105" i="47"/>
  <c r="T123" i="47"/>
  <c r="R143" i="47"/>
  <c r="N146" i="47"/>
  <c r="Q130" i="47"/>
  <c r="P152" i="47"/>
  <c r="P110" i="47"/>
  <c r="P155" i="47"/>
  <c r="P130" i="47"/>
  <c r="P109" i="47"/>
  <c r="P151" i="47"/>
  <c r="P154" i="47"/>
  <c r="R142" i="47"/>
  <c r="Q97" i="47"/>
  <c r="Q94" i="47"/>
  <c r="P105" i="47"/>
  <c r="P145" i="47"/>
  <c r="T144" i="47"/>
  <c r="R145" i="47"/>
  <c r="P114" i="47"/>
  <c r="T94" i="47"/>
  <c r="T127" i="47"/>
  <c r="T151" i="47"/>
  <c r="R126" i="47"/>
  <c r="N158" i="47"/>
  <c r="Q120" i="47"/>
  <c r="R140" i="47"/>
  <c r="P138" i="47"/>
  <c r="P115" i="47"/>
  <c r="P143" i="47"/>
  <c r="P106" i="47"/>
  <c r="P142" i="47"/>
  <c r="P146" i="47"/>
  <c r="P131" i="47"/>
  <c r="P139" i="47"/>
  <c r="Q143" i="47"/>
  <c r="R109" i="47"/>
  <c r="P144" i="47"/>
  <c r="P128" i="47"/>
  <c r="R106" i="47"/>
  <c r="T135" i="47"/>
  <c r="R130" i="47"/>
  <c r="T136" i="47"/>
  <c r="P127" i="47"/>
  <c r="P137" i="47"/>
  <c r="T146" i="47"/>
  <c r="T158" i="47"/>
  <c r="T124" i="47"/>
  <c r="R138" i="47"/>
  <c r="Q139" i="47"/>
  <c r="P135" i="47"/>
  <c r="P140" i="47"/>
  <c r="P108" i="47"/>
  <c r="P158" i="47"/>
  <c r="P160" i="47"/>
  <c r="P107" i="47"/>
  <c r="U123" i="47"/>
  <c r="U80" i="47"/>
  <c r="V77" i="47"/>
  <c r="R92" i="47"/>
  <c r="R76" i="47"/>
  <c r="U82" i="47"/>
  <c r="U84" i="47"/>
  <c r="K145" i="47"/>
  <c r="M97" i="43"/>
  <c r="V80" i="47"/>
  <c r="R77" i="47"/>
  <c r="S127" i="47"/>
  <c r="M98" i="43"/>
  <c r="U156" i="47"/>
  <c r="U77" i="47"/>
  <c r="U86" i="47"/>
  <c r="J161" i="47"/>
  <c r="U98" i="47"/>
  <c r="R150" i="47"/>
  <c r="Q121" i="47"/>
  <c r="Q145" i="47"/>
  <c r="Q126" i="47"/>
  <c r="K161" i="47"/>
  <c r="S111" i="47"/>
  <c r="Q110" i="47"/>
  <c r="Q114" i="47"/>
  <c r="Q111" i="47"/>
  <c r="K138" i="47"/>
  <c r="T128" i="47"/>
  <c r="Q140" i="47"/>
  <c r="Q136" i="47"/>
  <c r="S115" i="47"/>
  <c r="S116" i="47"/>
  <c r="Q112" i="47"/>
  <c r="Q91" i="47"/>
  <c r="Q96" i="47"/>
  <c r="V131" i="47"/>
  <c r="T154" i="47"/>
  <c r="T141" i="47"/>
  <c r="T157" i="47"/>
  <c r="T142" i="47"/>
  <c r="T81" i="47"/>
  <c r="T145" i="47"/>
  <c r="T153" i="47"/>
  <c r="T84" i="47"/>
  <c r="T100" i="47"/>
  <c r="T76" i="47"/>
  <c r="T126" i="47"/>
  <c r="Q122" i="47"/>
  <c r="Q144" i="47"/>
  <c r="Q138" i="47"/>
  <c r="Q131" i="47"/>
  <c r="S107" i="47"/>
  <c r="Q101" i="47"/>
  <c r="R96" i="47"/>
  <c r="T159" i="47"/>
  <c r="Q141" i="47"/>
  <c r="Q123" i="47"/>
  <c r="T78" i="47"/>
  <c r="T114" i="47"/>
  <c r="T108" i="47"/>
  <c r="T138" i="47"/>
  <c r="T107" i="47"/>
  <c r="T110" i="47"/>
  <c r="T152" i="47"/>
  <c r="T115" i="47"/>
  <c r="T122" i="47"/>
  <c r="T82" i="47"/>
  <c r="Q142" i="47"/>
  <c r="Q128" i="47"/>
  <c r="Q137" i="47"/>
  <c r="Q155" i="47"/>
  <c r="Q125" i="47"/>
  <c r="S130" i="47"/>
  <c r="Q113" i="47"/>
  <c r="T86" i="47"/>
  <c r="T106" i="47"/>
  <c r="T79" i="47"/>
  <c r="T75" i="47"/>
  <c r="Q135" i="47"/>
  <c r="T155" i="47"/>
  <c r="T150" i="47"/>
  <c r="T99" i="47"/>
  <c r="T95" i="47"/>
  <c r="T156" i="47"/>
  <c r="T160" i="47"/>
  <c r="T121" i="47"/>
  <c r="T129" i="47"/>
  <c r="T116" i="47"/>
  <c r="K154" i="47"/>
  <c r="Q160" i="47"/>
  <c r="Q129" i="47"/>
  <c r="Q153" i="47"/>
  <c r="S113" i="47"/>
  <c r="Q106" i="47"/>
  <c r="T98" i="47"/>
  <c r="T92" i="47"/>
  <c r="T101" i="47"/>
  <c r="T80" i="47"/>
  <c r="T143" i="47"/>
  <c r="T139" i="47"/>
  <c r="T113" i="47"/>
  <c r="T97" i="47"/>
  <c r="Q146" i="47"/>
  <c r="Q127" i="47"/>
  <c r="S106" i="47"/>
  <c r="S126" i="47"/>
  <c r="M145" i="47"/>
  <c r="U137" i="47"/>
  <c r="M110" i="47"/>
  <c r="M135" i="47"/>
  <c r="M155" i="47"/>
  <c r="U151" i="47"/>
  <c r="U155" i="47"/>
  <c r="V151" i="47"/>
  <c r="M105" i="47"/>
  <c r="M152" i="47"/>
  <c r="M107" i="47"/>
  <c r="M158" i="47"/>
  <c r="M161" i="47"/>
  <c r="R156" i="47"/>
  <c r="N161" i="47"/>
  <c r="N145" i="47"/>
  <c r="N136" i="47"/>
  <c r="N121" i="47"/>
  <c r="N156" i="47"/>
  <c r="N142" i="47"/>
  <c r="U120" i="47"/>
  <c r="U160" i="47"/>
  <c r="J143" i="47"/>
  <c r="J160" i="47"/>
  <c r="U140" i="47"/>
  <c r="U136" i="47"/>
  <c r="Q108" i="47"/>
  <c r="U92" i="47"/>
  <c r="U106" i="47"/>
  <c r="N79" i="47"/>
  <c r="M150" i="47"/>
  <c r="N126" i="47"/>
  <c r="N138" i="47"/>
  <c r="N110" i="47"/>
  <c r="N141" i="47"/>
  <c r="N140" i="47"/>
  <c r="N130" i="47"/>
  <c r="U143" i="47"/>
  <c r="U127" i="47"/>
  <c r="J130" i="47"/>
  <c r="U142" i="47"/>
  <c r="U95" i="47"/>
  <c r="N77" i="47"/>
  <c r="N76" i="47"/>
  <c r="M108" i="47"/>
  <c r="M140" i="47"/>
  <c r="M115" i="47"/>
  <c r="M130" i="47"/>
  <c r="M122" i="47"/>
  <c r="U125" i="47"/>
  <c r="N152" i="47"/>
  <c r="N108" i="47"/>
  <c r="N123" i="47"/>
  <c r="N137" i="47"/>
  <c r="N157" i="47"/>
  <c r="N127" i="47"/>
  <c r="U158" i="47"/>
  <c r="U159" i="47"/>
  <c r="U157" i="47"/>
  <c r="U138" i="47"/>
  <c r="U144" i="47"/>
  <c r="U129" i="47"/>
  <c r="U90" i="47"/>
  <c r="N86" i="47"/>
  <c r="N75" i="47"/>
  <c r="M153" i="47"/>
  <c r="M109" i="47"/>
  <c r="M154" i="47"/>
  <c r="M116" i="47"/>
  <c r="M124" i="47"/>
  <c r="M146" i="47"/>
  <c r="V125" i="47"/>
  <c r="N124" i="47"/>
  <c r="N159" i="47"/>
  <c r="N131" i="47"/>
  <c r="N143" i="47"/>
  <c r="N105" i="47"/>
  <c r="N150" i="47"/>
  <c r="U122" i="47"/>
  <c r="U124" i="47"/>
  <c r="J108" i="47"/>
  <c r="U101" i="47"/>
  <c r="N85" i="47"/>
  <c r="N83" i="47"/>
  <c r="M106" i="47"/>
  <c r="M128" i="47"/>
  <c r="M136" i="47"/>
  <c r="M123" i="47"/>
  <c r="U130" i="47"/>
  <c r="V155" i="47"/>
  <c r="M112" i="47"/>
  <c r="M113" i="47"/>
  <c r="M141" i="47"/>
  <c r="M125" i="47"/>
  <c r="M151" i="47"/>
  <c r="M114" i="47"/>
  <c r="R155" i="47"/>
  <c r="V120" i="47"/>
  <c r="R152" i="47"/>
  <c r="N144" i="47"/>
  <c r="N151" i="47"/>
  <c r="N128" i="47"/>
  <c r="N113" i="47"/>
  <c r="N135" i="47"/>
  <c r="N107" i="47"/>
  <c r="U141" i="47"/>
  <c r="R160" i="47"/>
  <c r="U153" i="47"/>
  <c r="U128" i="47"/>
  <c r="J112" i="47"/>
  <c r="J159" i="47"/>
  <c r="U131" i="47"/>
  <c r="U152" i="47"/>
  <c r="U145" i="47"/>
  <c r="Q105" i="47"/>
  <c r="V116" i="47"/>
  <c r="N80" i="47"/>
  <c r="N81" i="47"/>
  <c r="M131" i="47"/>
  <c r="M156" i="47"/>
  <c r="M160" i="47"/>
  <c r="M159" i="47"/>
  <c r="R157" i="47"/>
  <c r="V123" i="47"/>
  <c r="N160" i="47"/>
  <c r="N154" i="47"/>
  <c r="N115" i="47"/>
  <c r="N139" i="47"/>
  <c r="N153" i="47"/>
  <c r="N116" i="47"/>
  <c r="R151" i="47"/>
  <c r="U150" i="47"/>
  <c r="J124" i="47"/>
  <c r="J136" i="47"/>
  <c r="N84" i="47"/>
  <c r="M144" i="47"/>
  <c r="M139" i="47"/>
  <c r="M143" i="47"/>
  <c r="M127" i="47"/>
  <c r="M142" i="47"/>
  <c r="M157" i="47"/>
  <c r="N111" i="47"/>
  <c r="N155" i="47"/>
  <c r="N114" i="47"/>
  <c r="N109" i="47"/>
  <c r="N129" i="47"/>
  <c r="N106" i="47"/>
  <c r="U135" i="47"/>
  <c r="R64" i="43"/>
  <c r="U161" i="47"/>
  <c r="U126" i="47"/>
  <c r="U121" i="47"/>
  <c r="J115" i="47"/>
  <c r="U105" i="47"/>
  <c r="AM573" i="79"/>
  <c r="AM575" i="79" s="1"/>
  <c r="K156" i="47"/>
  <c r="K130" i="47"/>
  <c r="K126" i="47"/>
  <c r="K124" i="47"/>
  <c r="S121" i="47"/>
  <c r="K141" i="47"/>
  <c r="K125" i="47"/>
  <c r="S156" i="47"/>
  <c r="K120" i="47"/>
  <c r="K129" i="47"/>
  <c r="K122" i="47"/>
  <c r="S131" i="47"/>
  <c r="S125" i="47"/>
  <c r="S124" i="47"/>
  <c r="J120" i="47"/>
  <c r="S120" i="47"/>
  <c r="K121" i="47"/>
  <c r="U113" i="47"/>
  <c r="K159" i="47"/>
  <c r="R73" i="43"/>
  <c r="K150" i="47"/>
  <c r="K131" i="47"/>
  <c r="K137" i="47"/>
  <c r="S129" i="47"/>
  <c r="S122" i="47"/>
  <c r="S123" i="47"/>
  <c r="S128" i="47"/>
  <c r="K160" i="47"/>
  <c r="AM204" i="79"/>
  <c r="AM206" i="79" s="1"/>
  <c r="M93" i="43"/>
  <c r="M95" i="43"/>
  <c r="J101" i="43"/>
  <c r="M94" i="43"/>
  <c r="K139" i="47"/>
  <c r="K152" i="47"/>
  <c r="K157" i="47"/>
  <c r="G101" i="43"/>
  <c r="AM1125" i="79"/>
  <c r="AM1127" i="79" s="1"/>
  <c r="AM757" i="79"/>
  <c r="AM759" i="79" s="1"/>
  <c r="R112" i="47"/>
  <c r="Q158" i="47"/>
  <c r="Q161" i="47"/>
  <c r="R139" i="47"/>
  <c r="R127" i="47"/>
  <c r="K153" i="47"/>
  <c r="K144" i="47"/>
  <c r="O114" i="47"/>
  <c r="O105" i="47"/>
  <c r="U109" i="47"/>
  <c r="M96" i="43"/>
  <c r="K101" i="43"/>
  <c r="S136" i="47"/>
  <c r="Q159" i="47"/>
  <c r="Q157" i="47"/>
  <c r="S144" i="47"/>
  <c r="O109" i="47"/>
  <c r="Q156" i="47"/>
  <c r="Q152" i="47"/>
  <c r="O155" i="47"/>
  <c r="O127" i="47"/>
  <c r="R161" i="47"/>
  <c r="O137" i="47"/>
  <c r="K123" i="47"/>
  <c r="R115" i="47"/>
  <c r="H101" i="43"/>
  <c r="O106" i="47"/>
  <c r="O124" i="47"/>
  <c r="U111" i="47"/>
  <c r="U114" i="47"/>
  <c r="U107" i="47"/>
  <c r="Q150" i="47"/>
  <c r="O150" i="47"/>
  <c r="S159" i="47"/>
  <c r="O135" i="47"/>
  <c r="R131" i="47"/>
  <c r="O136" i="47"/>
  <c r="K146" i="47"/>
  <c r="K127" i="47"/>
  <c r="K143" i="47"/>
  <c r="O115" i="47"/>
  <c r="R70" i="43"/>
  <c r="R79" i="43"/>
  <c r="Q151" i="47"/>
  <c r="I101" i="43"/>
  <c r="M102" i="43"/>
  <c r="L101" i="43"/>
  <c r="Q154" i="47"/>
  <c r="S146" i="47"/>
  <c r="AM941" i="79"/>
  <c r="AM943" i="79" s="1"/>
  <c r="J91" i="47"/>
  <c r="J146" i="47"/>
  <c r="J97" i="47"/>
  <c r="J140" i="47"/>
  <c r="J110" i="47"/>
  <c r="J114" i="47"/>
  <c r="J156" i="47"/>
  <c r="R137" i="47"/>
  <c r="R154" i="47"/>
  <c r="U139" i="47"/>
  <c r="K128" i="47"/>
  <c r="K151" i="47"/>
  <c r="K142" i="47"/>
  <c r="R105" i="47"/>
  <c r="R114" i="47"/>
  <c r="Q100" i="47"/>
  <c r="U116" i="47"/>
  <c r="U94" i="47"/>
  <c r="AM521" i="46"/>
  <c r="AM523" i="46" s="1"/>
  <c r="U115" i="47"/>
  <c r="U108" i="47"/>
  <c r="U110" i="47"/>
  <c r="U93" i="47"/>
  <c r="V79" i="47"/>
  <c r="V86" i="47"/>
  <c r="R97" i="47"/>
  <c r="R83" i="47"/>
  <c r="AM133" i="46"/>
  <c r="J98" i="47"/>
  <c r="J142" i="47"/>
  <c r="J99" i="47"/>
  <c r="J105" i="47"/>
  <c r="J106" i="47"/>
  <c r="J138" i="47"/>
  <c r="J113" i="47"/>
  <c r="J153" i="47"/>
  <c r="J96" i="47"/>
  <c r="J127" i="47"/>
  <c r="J101" i="47"/>
  <c r="J151" i="47"/>
  <c r="AM391" i="46"/>
  <c r="AM393" i="46" s="1"/>
  <c r="J154" i="47"/>
  <c r="J135" i="47"/>
  <c r="J158" i="47"/>
  <c r="J150" i="47"/>
  <c r="J152" i="47"/>
  <c r="J141" i="47"/>
  <c r="J129" i="47"/>
  <c r="J155" i="47"/>
  <c r="K155" i="47"/>
  <c r="R120" i="47"/>
  <c r="R141" i="47"/>
  <c r="K135" i="47"/>
  <c r="R110" i="47"/>
  <c r="Q92" i="47"/>
  <c r="Q116" i="47"/>
  <c r="Q115" i="47"/>
  <c r="U100" i="47"/>
  <c r="U112" i="47"/>
  <c r="U97" i="47"/>
  <c r="U78" i="47"/>
  <c r="V82" i="47"/>
  <c r="N99" i="47"/>
  <c r="R90" i="47"/>
  <c r="R98" i="47"/>
  <c r="R81" i="47"/>
  <c r="J95" i="47"/>
  <c r="J111" i="47"/>
  <c r="J107" i="47"/>
  <c r="J139" i="47"/>
  <c r="J126" i="47"/>
  <c r="J90" i="47"/>
  <c r="J137" i="47"/>
  <c r="J116" i="47"/>
  <c r="J109" i="47"/>
  <c r="J122" i="47"/>
  <c r="K140" i="47"/>
  <c r="R153" i="47"/>
  <c r="R123" i="47"/>
  <c r="K136" i="47"/>
  <c r="R116" i="47"/>
  <c r="R108" i="47"/>
  <c r="Q93" i="47"/>
  <c r="Q95" i="47"/>
  <c r="D101" i="43"/>
  <c r="U96" i="47"/>
  <c r="U79" i="47"/>
  <c r="U99" i="47"/>
  <c r="V99" i="47"/>
  <c r="M91" i="43"/>
  <c r="N100" i="47"/>
  <c r="R101" i="47"/>
  <c r="R91" i="47"/>
  <c r="U83" i="47"/>
  <c r="U81" i="47"/>
  <c r="U75" i="47"/>
  <c r="J121" i="47"/>
  <c r="J144" i="47"/>
  <c r="J157" i="47"/>
  <c r="J131" i="47"/>
  <c r="J125" i="47"/>
  <c r="J128" i="47"/>
  <c r="U91" i="47"/>
  <c r="V150" i="47"/>
  <c r="V137" i="47"/>
  <c r="V136" i="47"/>
  <c r="S135" i="47"/>
  <c r="S151" i="47"/>
  <c r="S154" i="47"/>
  <c r="R67" i="43"/>
  <c r="V111" i="47"/>
  <c r="V108" i="47"/>
  <c r="V93" i="47"/>
  <c r="V97" i="47"/>
  <c r="N97" i="47"/>
  <c r="N92" i="47"/>
  <c r="V101" i="47"/>
  <c r="V122" i="47"/>
  <c r="S138" i="47"/>
  <c r="S141" i="47"/>
  <c r="S160" i="47"/>
  <c r="S152" i="47"/>
  <c r="S157" i="47"/>
  <c r="V114" i="47"/>
  <c r="E101" i="43"/>
  <c r="N90" i="47"/>
  <c r="N95" i="47"/>
  <c r="V159" i="47"/>
  <c r="V160" i="47"/>
  <c r="S140" i="47"/>
  <c r="S142" i="47"/>
  <c r="R76" i="43"/>
  <c r="V115" i="47"/>
  <c r="V106" i="47"/>
  <c r="D103" i="43"/>
  <c r="W44" i="47"/>
  <c r="W57" i="47" s="1"/>
  <c r="AM261" i="46"/>
  <c r="AM263" i="46" s="1"/>
  <c r="V98" i="47"/>
  <c r="V90" i="47"/>
  <c r="N93" i="47"/>
  <c r="V128" i="47"/>
  <c r="V153" i="47"/>
  <c r="M92" i="43"/>
  <c r="V146" i="47"/>
  <c r="V139" i="47"/>
  <c r="S143" i="47"/>
  <c r="S150" i="47"/>
  <c r="S155" i="47"/>
  <c r="V107" i="47"/>
  <c r="V105" i="47"/>
  <c r="Q79" i="47"/>
  <c r="Q81" i="47"/>
  <c r="Q77" i="47"/>
  <c r="Q80" i="47"/>
  <c r="Q78" i="47"/>
  <c r="Q84" i="47"/>
  <c r="Q82" i="47"/>
  <c r="Q76" i="47"/>
  <c r="Q83" i="47"/>
  <c r="Q85" i="47"/>
  <c r="Q75" i="47"/>
  <c r="Q86" i="47"/>
  <c r="Q98" i="47"/>
  <c r="Q109" i="47"/>
  <c r="Q90" i="47"/>
  <c r="V100" i="47"/>
  <c r="V92" i="47"/>
  <c r="V96" i="47"/>
  <c r="N91" i="47"/>
  <c r="V129" i="47"/>
  <c r="V127" i="47"/>
  <c r="V130" i="47"/>
  <c r="V121" i="47"/>
  <c r="V113" i="47"/>
  <c r="F101" i="43"/>
  <c r="K75" i="47"/>
  <c r="K79" i="47"/>
  <c r="K80" i="47"/>
  <c r="K78" i="47"/>
  <c r="K76" i="47"/>
  <c r="K83" i="47"/>
  <c r="K86" i="47"/>
  <c r="K81" i="47"/>
  <c r="K82" i="47"/>
  <c r="K85" i="47"/>
  <c r="K77" i="47"/>
  <c r="K84" i="47"/>
  <c r="K112" i="47"/>
  <c r="K98" i="47"/>
  <c r="K113" i="47"/>
  <c r="K92" i="47"/>
  <c r="K115" i="47"/>
  <c r="K100" i="47"/>
  <c r="K109" i="47"/>
  <c r="K90" i="47"/>
  <c r="K95" i="47"/>
  <c r="K93" i="47"/>
  <c r="K91" i="47"/>
  <c r="K96" i="47"/>
  <c r="K107" i="47"/>
  <c r="K106" i="47"/>
  <c r="K101" i="47"/>
  <c r="K110" i="47"/>
  <c r="K108" i="47"/>
  <c r="K111" i="47"/>
  <c r="K99" i="47"/>
  <c r="K97" i="47"/>
  <c r="K116" i="47"/>
  <c r="K94" i="47"/>
  <c r="K114" i="47"/>
  <c r="K105" i="47"/>
  <c r="Q99" i="47"/>
  <c r="V95" i="47"/>
  <c r="V91" i="47"/>
  <c r="V94" i="47"/>
  <c r="N98" i="47"/>
  <c r="V145" i="47"/>
  <c r="V144" i="47"/>
  <c r="V157" i="47"/>
  <c r="V161" i="47"/>
  <c r="V142" i="47"/>
  <c r="V143" i="47"/>
  <c r="V156" i="47"/>
  <c r="V141" i="47"/>
  <c r="V140" i="47"/>
  <c r="S139" i="47"/>
  <c r="S161" i="47"/>
  <c r="S137" i="47"/>
  <c r="S145" i="47"/>
  <c r="S153" i="47"/>
  <c r="V135" i="47"/>
  <c r="V112" i="47"/>
  <c r="N96" i="47"/>
  <c r="V124" i="47"/>
  <c r="V152" i="47"/>
  <c r="V158" i="47"/>
  <c r="V138" i="47"/>
  <c r="V154" i="47"/>
  <c r="V126" i="47"/>
  <c r="S158" i="47"/>
  <c r="V109" i="47"/>
  <c r="V110" i="47"/>
  <c r="N94" i="47"/>
  <c r="N101" i="47"/>
  <c r="C104" i="43"/>
  <c r="O87" i="47"/>
  <c r="O89" i="47" s="1"/>
  <c r="O102" i="47" s="1"/>
  <c r="L87" i="47"/>
  <c r="L89" i="47" s="1"/>
  <c r="L102" i="47" s="1"/>
  <c r="L104" i="47" s="1"/>
  <c r="L117" i="47" s="1"/>
  <c r="I87" i="47"/>
  <c r="I89" i="47" s="1"/>
  <c r="I102" i="47" s="1"/>
  <c r="I104" i="47" s="1"/>
  <c r="I117" i="47" s="1"/>
  <c r="H17" i="43" l="1"/>
  <c r="W168" i="47"/>
  <c r="W166" i="47"/>
  <c r="W165" i="47"/>
  <c r="W167" i="47"/>
  <c r="M87" i="47"/>
  <c r="M89" i="47" s="1"/>
  <c r="M102" i="47" s="1"/>
  <c r="I119" i="47"/>
  <c r="I132" i="47" s="1"/>
  <c r="L119" i="47"/>
  <c r="L132" i="47" s="1"/>
  <c r="J87" i="47"/>
  <c r="J89" i="47" s="1"/>
  <c r="J102" i="47" s="1"/>
  <c r="J104" i="47" s="1"/>
  <c r="J117" i="47" s="1"/>
  <c r="S87" i="47"/>
  <c r="S89" i="47" s="1"/>
  <c r="S102" i="47" s="1"/>
  <c r="N87" i="47"/>
  <c r="N89" i="47" s="1"/>
  <c r="N102" i="47" s="1"/>
  <c r="P87" i="47"/>
  <c r="P89" i="47" s="1"/>
  <c r="P102" i="47" s="1"/>
  <c r="P104" i="47" s="1"/>
  <c r="P117" i="47" s="1"/>
  <c r="W84" i="47"/>
  <c r="W160" i="47"/>
  <c r="W122" i="47"/>
  <c r="W78" i="47"/>
  <c r="W131" i="47"/>
  <c r="W158" i="47"/>
  <c r="T87" i="47"/>
  <c r="T89" i="47" s="1"/>
  <c r="T102" i="47" s="1"/>
  <c r="T104" i="47" s="1"/>
  <c r="T117" i="47" s="1"/>
  <c r="W152" i="47"/>
  <c r="W125" i="47"/>
  <c r="W81" i="47"/>
  <c r="W85" i="47"/>
  <c r="W159" i="47"/>
  <c r="W108" i="47"/>
  <c r="W120" i="47"/>
  <c r="W156" i="47"/>
  <c r="W86" i="47"/>
  <c r="W83" i="47"/>
  <c r="W79" i="47"/>
  <c r="W138" i="47"/>
  <c r="W111" i="47"/>
  <c r="W121" i="47"/>
  <c r="W146" i="47"/>
  <c r="W126" i="47"/>
  <c r="W145" i="47"/>
  <c r="W76" i="47"/>
  <c r="E41" i="43"/>
  <c r="W130" i="47"/>
  <c r="W123" i="47"/>
  <c r="W153" i="47"/>
  <c r="W92" i="47"/>
  <c r="W143" i="47"/>
  <c r="W124" i="47"/>
  <c r="W114" i="47"/>
  <c r="W106" i="47"/>
  <c r="W100" i="47"/>
  <c r="W139" i="47"/>
  <c r="W129" i="47"/>
  <c r="W141" i="47"/>
  <c r="W75" i="47"/>
  <c r="M101" i="43"/>
  <c r="W113" i="47"/>
  <c r="W97" i="47"/>
  <c r="R87" i="47"/>
  <c r="R89" i="47" s="1"/>
  <c r="R102" i="47" s="1"/>
  <c r="W99" i="47"/>
  <c r="W95" i="47"/>
  <c r="W154" i="47"/>
  <c r="W94" i="47"/>
  <c r="W161" i="47"/>
  <c r="W157" i="47"/>
  <c r="W105" i="47"/>
  <c r="W110" i="47"/>
  <c r="W127" i="47"/>
  <c r="W155" i="47"/>
  <c r="W93" i="47"/>
  <c r="W151" i="47"/>
  <c r="W144" i="47"/>
  <c r="W77" i="47"/>
  <c r="W80" i="47"/>
  <c r="W98" i="47"/>
  <c r="W150" i="47"/>
  <c r="W142" i="47"/>
  <c r="W91" i="47"/>
  <c r="W140" i="47"/>
  <c r="U87" i="47"/>
  <c r="U89" i="47" s="1"/>
  <c r="U102" i="47" s="1"/>
  <c r="W137" i="47"/>
  <c r="W116" i="47"/>
  <c r="W136" i="47"/>
  <c r="W96" i="47"/>
  <c r="W109" i="47"/>
  <c r="D104" i="43"/>
  <c r="W135" i="47"/>
  <c r="W112" i="47"/>
  <c r="W90" i="47"/>
  <c r="W82" i="47"/>
  <c r="W107" i="47"/>
  <c r="W128" i="47"/>
  <c r="W115" i="47"/>
  <c r="W101" i="47"/>
  <c r="V87" i="47"/>
  <c r="V89" i="47" s="1"/>
  <c r="V102" i="47" s="1"/>
  <c r="K87" i="47"/>
  <c r="K89" i="47" s="1"/>
  <c r="K102" i="47" s="1"/>
  <c r="Q87" i="47"/>
  <c r="Q89" i="47" s="1"/>
  <c r="Q102" i="47" s="1"/>
  <c r="E103" i="43"/>
  <c r="E104" i="43" s="1"/>
  <c r="W59" i="47"/>
  <c r="W72" i="47" s="1"/>
  <c r="F103" i="43" s="1"/>
  <c r="F104" i="43" s="1"/>
  <c r="O104" i="47"/>
  <c r="O117" i="47" s="1"/>
  <c r="L134" i="47" l="1"/>
  <c r="L147" i="47" s="1"/>
  <c r="I134" i="47"/>
  <c r="I147" i="47" s="1"/>
  <c r="O119" i="47"/>
  <c r="O132" i="47" s="1"/>
  <c r="T119" i="47"/>
  <c r="T132" i="47" s="1"/>
  <c r="P119" i="47"/>
  <c r="P132" i="47" s="1"/>
  <c r="J119" i="47"/>
  <c r="J132" i="47" s="1"/>
  <c r="S104" i="47"/>
  <c r="S117" i="47" s="1"/>
  <c r="M104" i="47"/>
  <c r="M117" i="47" s="1"/>
  <c r="W87" i="47"/>
  <c r="W89" i="47" s="1"/>
  <c r="W102" i="47" s="1"/>
  <c r="W104" i="47" s="1"/>
  <c r="W117" i="47" s="1"/>
  <c r="U104" i="47"/>
  <c r="U117" i="47" s="1"/>
  <c r="R104" i="47"/>
  <c r="R117" i="47" s="1"/>
  <c r="Q104" i="47"/>
  <c r="Q117" i="47" s="1"/>
  <c r="K104" i="47"/>
  <c r="K117" i="47" s="1"/>
  <c r="N104" i="47"/>
  <c r="N117" i="47" s="1"/>
  <c r="V104" i="47"/>
  <c r="V117" i="47" s="1"/>
  <c r="I149" i="47" l="1"/>
  <c r="I162" i="47" s="1"/>
  <c r="I164" i="47" s="1"/>
  <c r="I169" i="47" s="1"/>
  <c r="D82" i="43" s="1"/>
  <c r="D83" i="43" s="1"/>
  <c r="L149" i="47"/>
  <c r="L162" i="47" s="1"/>
  <c r="P134" i="47"/>
  <c r="P147" i="47" s="1"/>
  <c r="O134" i="47"/>
  <c r="O147" i="47" s="1"/>
  <c r="J134" i="47"/>
  <c r="J147" i="47" s="1"/>
  <c r="T134" i="47"/>
  <c r="T147" i="47" s="1"/>
  <c r="U119" i="47"/>
  <c r="U132" i="47" s="1"/>
  <c r="V119" i="47"/>
  <c r="V132" i="47" s="1"/>
  <c r="M119" i="47"/>
  <c r="M132" i="47" s="1"/>
  <c r="S119" i="47"/>
  <c r="S132" i="47" s="1"/>
  <c r="R119" i="47"/>
  <c r="R132" i="47" s="1"/>
  <c r="N119" i="47"/>
  <c r="N132" i="47" s="1"/>
  <c r="Q119" i="47"/>
  <c r="Q132" i="47" s="1"/>
  <c r="K119" i="47"/>
  <c r="K132" i="47" s="1"/>
  <c r="H103" i="43"/>
  <c r="H104" i="43" s="1"/>
  <c r="G103" i="43"/>
  <c r="G104" i="43" s="1"/>
  <c r="I103" i="43"/>
  <c r="W119" i="47"/>
  <c r="W132" i="47" s="1"/>
  <c r="L164" i="47" l="1"/>
  <c r="L169" i="47" s="1"/>
  <c r="G82" i="43" s="1"/>
  <c r="G83" i="43" s="1"/>
  <c r="F27" i="43"/>
  <c r="G27" i="43" s="1"/>
  <c r="J149" i="47"/>
  <c r="J162" i="47" s="1"/>
  <c r="O149" i="47"/>
  <c r="O162" i="47" s="1"/>
  <c r="P149" i="47"/>
  <c r="P162" i="47" s="1"/>
  <c r="T149" i="47"/>
  <c r="T162" i="47" s="1"/>
  <c r="S134" i="47"/>
  <c r="S147" i="47" s="1"/>
  <c r="K134" i="47"/>
  <c r="K147" i="47" s="1"/>
  <c r="V134" i="47"/>
  <c r="V147" i="47" s="1"/>
  <c r="U134" i="47"/>
  <c r="U147" i="47" s="1"/>
  <c r="Q134" i="47"/>
  <c r="Q147" i="47" s="1"/>
  <c r="R134" i="47"/>
  <c r="R147" i="47" s="1"/>
  <c r="M134" i="47"/>
  <c r="M147" i="47" s="1"/>
  <c r="N134" i="47"/>
  <c r="N147" i="47" s="1"/>
  <c r="W134" i="47"/>
  <c r="W147" i="47" s="1"/>
  <c r="J103" i="43"/>
  <c r="J104" i="43" s="1"/>
  <c r="I104" i="43"/>
  <c r="F30" i="43" l="1"/>
  <c r="G30" i="43" s="1"/>
  <c r="P164" i="47"/>
  <c r="P169" i="47" s="1"/>
  <c r="K82" i="43" s="1"/>
  <c r="K83" i="43" s="1"/>
  <c r="O164" i="47"/>
  <c r="O169" i="47" s="1"/>
  <c r="J82" i="43" s="1"/>
  <c r="F33" i="43" s="1"/>
  <c r="G33" i="43" s="1"/>
  <c r="T164" i="47"/>
  <c r="T169" i="47" s="1"/>
  <c r="O82" i="43" s="1"/>
  <c r="O83" i="43" s="1"/>
  <c r="J164" i="47"/>
  <c r="J169" i="47" s="1"/>
  <c r="E82" i="43" s="1"/>
  <c r="F28" i="43" s="1"/>
  <c r="G28" i="43" s="1"/>
  <c r="K149" i="47"/>
  <c r="K162" i="47" s="1"/>
  <c r="S149" i="47"/>
  <c r="S162" i="47" s="1"/>
  <c r="N149" i="47"/>
  <c r="N162" i="47" s="1"/>
  <c r="R149" i="47"/>
  <c r="R162" i="47" s="1"/>
  <c r="U149" i="47"/>
  <c r="U162" i="47" s="1"/>
  <c r="V149" i="47"/>
  <c r="V162" i="47" s="1"/>
  <c r="M149" i="47"/>
  <c r="M162" i="47" s="1"/>
  <c r="Q149" i="47"/>
  <c r="Q162" i="47" s="1"/>
  <c r="K103" i="43"/>
  <c r="W149" i="47"/>
  <c r="W162" i="47" s="1"/>
  <c r="V164" i="47" l="1"/>
  <c r="V169" i="47" s="1"/>
  <c r="Q82" i="43" s="1"/>
  <c r="Q83" i="43" s="1"/>
  <c r="M164" i="47"/>
  <c r="M169" i="47" s="1"/>
  <c r="H82" i="43" s="1"/>
  <c r="H83" i="43" s="1"/>
  <c r="E83" i="43"/>
  <c r="U164" i="47"/>
  <c r="U169" i="47" s="1"/>
  <c r="P82" i="43" s="1"/>
  <c r="P83" i="43" s="1"/>
  <c r="R164" i="47"/>
  <c r="R169" i="47" s="1"/>
  <c r="M82" i="43" s="1"/>
  <c r="N164" i="47"/>
  <c r="N169" i="47" s="1"/>
  <c r="I82" i="43" s="1"/>
  <c r="I83" i="43" s="1"/>
  <c r="L103" i="43"/>
  <c r="L104" i="43" s="1"/>
  <c r="W164" i="47"/>
  <c r="W169" i="47" s="1"/>
  <c r="S164" i="47"/>
  <c r="S169" i="47" s="1"/>
  <c r="N82" i="43" s="1"/>
  <c r="N83" i="43" s="1"/>
  <c r="J83" i="43"/>
  <c r="K164" i="47"/>
  <c r="K169" i="47" s="1"/>
  <c r="F82" i="43" s="1"/>
  <c r="F83" i="43" s="1"/>
  <c r="Q164" i="47"/>
  <c r="Q169" i="47" s="1"/>
  <c r="L82" i="43" s="1"/>
  <c r="L83" i="43" s="1"/>
  <c r="K104" i="43"/>
  <c r="F29" i="43" l="1"/>
  <c r="G29" i="43" s="1"/>
  <c r="F31" i="43"/>
  <c r="G31" i="43" s="1"/>
  <c r="R82" i="43"/>
  <c r="H19" i="43" s="1"/>
  <c r="H20" i="43" s="1"/>
  <c r="L15" i="43" s="1"/>
  <c r="F32" i="43"/>
  <c r="G32" i="43" s="1"/>
  <c r="M83" i="43"/>
  <c r="R83" i="43" s="1"/>
  <c r="M103" i="43"/>
  <c r="M104" i="43" s="1"/>
  <c r="G41" i="43" l="1"/>
  <c r="F41" i="43"/>
</calcChain>
</file>

<file path=xl/comments1.xml><?xml version="1.0" encoding="utf-8"?>
<comments xmlns="http://schemas.openxmlformats.org/spreadsheetml/2006/main">
  <authors>
    <author>Richard Bucknall</author>
  </authors>
  <commentList>
    <comment ref="G81" authorId="0" shapeId="0">
      <text>
        <r>
          <rPr>
            <sz val="9"/>
            <color indexed="81"/>
            <rFont val="Tahoma"/>
            <family val="2"/>
          </rPr>
          <t xml:space="preserve">Net First Year Savings - kWh (Estimated)
</t>
        </r>
      </text>
    </comment>
  </commentList>
</comments>
</file>

<file path=xl/comments2.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3.xml><?xml version="1.0" encoding="utf-8"?>
<comments xmlns="http://schemas.openxmlformats.org/spreadsheetml/2006/main">
  <authors>
    <author>Richard Bucknall</author>
  </authors>
  <commentList>
    <comment ref="K27" authorId="0" shapeId="0">
      <text>
        <r>
          <rPr>
            <sz val="9"/>
            <color indexed="81"/>
            <rFont val="Tahoma"/>
            <family val="2"/>
          </rPr>
          <t>See note #4</t>
        </r>
      </text>
    </comment>
    <comment ref="E28" authorId="0" shapeId="0">
      <text>
        <r>
          <rPr>
            <sz val="9"/>
            <color indexed="81"/>
            <rFont val="Tahoma"/>
            <family val="2"/>
          </rPr>
          <t>See note #6</t>
        </r>
      </text>
    </comment>
    <comment ref="P38" authorId="0" shapeId="0">
      <text>
        <r>
          <rPr>
            <sz val="9"/>
            <color indexed="81"/>
            <rFont val="Tahoma"/>
            <family val="2"/>
          </rPr>
          <t>See notes #1 and #5</t>
        </r>
      </text>
    </comment>
    <comment ref="F40" authorId="0" shapeId="0">
      <text>
        <r>
          <rPr>
            <sz val="9"/>
            <color indexed="81"/>
            <rFont val="Tahoma"/>
            <family val="2"/>
          </rPr>
          <t>Based on annualized savings (multiplied Dec-2019 savings by 12 months)</t>
        </r>
      </text>
    </comment>
    <comment ref="V46" authorId="0" shapeId="0">
      <text>
        <r>
          <rPr>
            <sz val="9"/>
            <color indexed="81"/>
            <rFont val="Tahoma"/>
            <family val="2"/>
          </rPr>
          <t>Cell V35 less cell V45</t>
        </r>
      </text>
    </comment>
    <comment ref="X46" authorId="0" shapeId="0">
      <text>
        <r>
          <rPr>
            <sz val="9"/>
            <color indexed="81"/>
            <rFont val="Tahoma"/>
            <family val="2"/>
          </rPr>
          <t>Cell X35 less cell X45</t>
        </r>
      </text>
    </comment>
  </commentList>
</comments>
</file>

<file path=xl/sharedStrings.xml><?xml version="1.0" encoding="utf-8"?>
<sst xmlns="http://schemas.openxmlformats.org/spreadsheetml/2006/main" count="3667" uniqueCount="893">
  <si>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</si>
  <si>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</si>
  <si>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</si>
  <si>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</si>
  <si>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</si>
  <si>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</si>
  <si>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</si>
  <si>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</si>
  <si>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</si>
  <si>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</si>
  <si>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</si>
  <si>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</si>
  <si>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</si>
  <si>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</si>
  <si>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</si>
  <si>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</si>
  <si>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</si>
  <si>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</si>
  <si>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</si>
  <si>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</si>
  <si>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</si>
  <si>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</si>
  <si>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</si>
  <si>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</si>
  <si>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</si>
  <si>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</si>
  <si>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</si>
  <si>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</si>
  <si>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</si>
  <si>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</si>
  <si>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</si>
  <si>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</si>
  <si>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</si>
  <si>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</si>
  <si>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</si>
  <si>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</si>
  <si>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</si>
  <si>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</si>
  <si>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</si>
  <si>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</si>
  <si>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</si>
  <si>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</si>
  <si>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</si>
  <si>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</si>
  <si>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</si>
  <si>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</si>
  <si>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</si>
  <si>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</si>
  <si>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</si>
  <si>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</si>
  <si>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</si>
  <si>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</si>
  <si>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</si>
  <si>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</si>
  <si>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</si>
  <si>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</si>
  <si>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</si>
  <si>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</si>
  <si>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</si>
  <si>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</si>
  <si>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</si>
  <si>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</si>
  <si>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</si>
  <si>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</si>
  <si>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</si>
  <si>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</si>
  <si>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</si>
  <si>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</si>
  <si>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</si>
  <si>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</si>
  <si>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</si>
  <si>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</si>
  <si>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</si>
  <si>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</si>
  <si>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</si>
  <si>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</si>
  <si>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</si>
  <si>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</si>
  <si>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</si>
  <si>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</si>
  <si>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</si>
  <si>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</si>
  <si>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</si>
  <si>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</si>
  <si>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</si>
  <si>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</si>
  <si>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</si>
  <si>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</si>
  <si>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</si>
  <si>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</si>
  <si>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</si>
  <si>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</si>
  <si>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</si>
  <si>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</si>
  <si>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</si>
  <si>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</si>
  <si>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</si>
  <si>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</si>
  <si>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</si>
  <si>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</si>
  <si>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</si>
  <si>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</si>
  <si>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</si>
  <si>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</si>
  <si>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</si>
  <si>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</si>
  <si>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</si>
  <si>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</si>
  <si>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</si>
  <si>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</si>
  <si>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</si>
  <si>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</si>
  <si>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</si>
  <si>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</si>
  <si>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</si>
  <si>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</si>
  <si>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</si>
  <si>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</si>
  <si>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</si>
  <si>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</si>
  <si>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</si>
  <si>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</si>
  <si>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</si>
  <si>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</si>
  <si>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</si>
  <si>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</si>
  <si>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</si>
  <si>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</si>
  <si>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</si>
  <si>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</si>
  <si>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</si>
  <si>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</si>
  <si>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</si>
  <si>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</si>
  <si>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</si>
  <si>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</si>
  <si>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</si>
  <si>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</si>
  <si>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</si>
  <si>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</si>
  <si>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</si>
  <si>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</si>
  <si>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</si>
  <si>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</si>
  <si>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</si>
  <si>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</si>
  <si>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</si>
  <si>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</si>
  <si>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</si>
  <si>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</si>
  <si>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</si>
  <si>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</si>
  <si>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</si>
  <si>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</si>
  <si>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</si>
  <si>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</si>
  <si>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</si>
  <si>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</si>
  <si>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</si>
  <si>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</si>
  <si>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</si>
  <si>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</si>
  <si>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</si>
  <si>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</si>
  <si>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</si>
  <si>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</si>
  <si>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</si>
  <si>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</si>
  <si>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</si>
  <si>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</si>
  <si>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</si>
  <si>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</si>
  <si>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</si>
  <si>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</si>
  <si>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</si>
  <si>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</si>
  <si>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</si>
  <si>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</si>
  <si>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</si>
  <si>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</si>
  <si>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</si>
  <si>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</si>
  <si>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Check OEB website</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</si>
  <si>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</si>
  <si>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</si>
  <si>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</si>
  <si>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</si>
  <si>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</si>
  <si>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</si>
  <si>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</si>
  <si>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</si>
  <si>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</si>
  <si>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</si>
  <si>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</si>
  <si>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</si>
  <si>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</si>
  <si>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</si>
  <si>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</si>
  <si>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</si>
  <si>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</si>
  <si>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</si>
  <si>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</si>
  <si>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</si>
  <si>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</si>
  <si>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</si>
  <si>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</si>
  <si>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</si>
  <si>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</si>
  <si>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</si>
  <si>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</si>
  <si>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</si>
  <si>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</si>
  <si>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</si>
  <si>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</si>
  <si>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</si>
  <si>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</si>
  <si>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</si>
  <si>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</si>
  <si>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</si>
  <si>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</si>
  <si>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</si>
  <si>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</si>
  <si>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</si>
  <si>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</si>
  <si>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</si>
  <si>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</si>
  <si>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</si>
  <si>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</si>
  <si>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</si>
  <si>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</si>
  <si>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</si>
  <si>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</si>
  <si>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</si>
  <si>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</si>
  <si>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</si>
  <si>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</si>
  <si>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</si>
  <si>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</si>
  <si>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</si>
  <si>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</si>
  <si>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</si>
  <si>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</si>
  <si>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</si>
  <si>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</si>
  <si>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</si>
  <si>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</si>
  <si>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</si>
  <si>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</si>
  <si>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</si>
  <si>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</si>
  <si>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</si>
  <si>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</si>
  <si>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</si>
  <si>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</si>
  <si>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</si>
  <si>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</si>
  <si>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</si>
  <si>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</si>
  <si>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</si>
  <si>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</si>
  <si>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</si>
  <si>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</si>
  <si>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</si>
  <si>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</si>
  <si>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</si>
  <si>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</si>
  <si>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</si>
  <si>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</si>
  <si>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</si>
  <si>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</si>
  <si>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</si>
  <si>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</si>
  <si>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</si>
  <si>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</si>
  <si>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</si>
  <si>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</si>
  <si>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</si>
  <si>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</si>
  <si>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</si>
  <si>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</si>
  <si>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</si>
  <si>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</si>
  <si>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</si>
  <si>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</si>
  <si>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</si>
  <si>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</si>
  <si>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</si>
  <si>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</si>
  <si>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</si>
  <si>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</si>
  <si>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</si>
  <si>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</si>
  <si>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</si>
  <si>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</si>
  <si>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</si>
  <si>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</si>
  <si>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</si>
  <si>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</si>
  <si>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</si>
  <si>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</si>
  <si>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</si>
  <si>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</si>
  <si>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</si>
  <si>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</si>
  <si>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</si>
  <si>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</si>
  <si>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</si>
  <si>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</si>
  <si>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</si>
  <si>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</si>
  <si>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</si>
  <si>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</si>
  <si>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</si>
  <si>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</si>
  <si>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</si>
  <si>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</si>
  <si>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</si>
  <si>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</si>
  <si>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</si>
  <si>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</si>
  <si>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</si>
  <si>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</si>
  <si>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</si>
  <si>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</si>
  <si>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</si>
  <si>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</si>
  <si>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</si>
  <si>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</si>
  <si>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</si>
  <si>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</si>
  <si>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</si>
  <si>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</si>
  <si>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</si>
  <si>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</si>
  <si>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</si>
  <si>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</si>
  <si>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</si>
  <si>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</si>
  <si>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</si>
  <si>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</si>
  <si>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</si>
  <si>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</si>
  <si>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</si>
  <si>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</si>
  <si>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</si>
  <si>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</si>
  <si>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</si>
  <si>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</si>
  <si>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</si>
  <si>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</si>
  <si>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</si>
  <si>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</si>
  <si>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</si>
  <si>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</si>
  <si>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</si>
  <si>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</si>
  <si>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</si>
  <si>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</si>
  <si>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</si>
  <si>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</si>
  <si>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</si>
  <si>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</si>
  <si>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</si>
  <si>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</si>
  <si>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</si>
  <si>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</si>
  <si>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</si>
  <si>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</si>
  <si>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</si>
  <si>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</si>
  <si>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</si>
  <si>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</si>
  <si>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</si>
  <si>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</si>
  <si>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</si>
  <si>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</si>
  <si>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</si>
  <si>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</si>
  <si>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</si>
  <si>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</si>
  <si>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</si>
  <si>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</si>
  <si>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</si>
  <si>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</si>
  <si>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</si>
  <si>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</si>
  <si>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</si>
  <si>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</si>
  <si>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</si>
  <si>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</si>
  <si>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</si>
  <si>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</si>
  <si>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</si>
  <si>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</si>
  <si>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</si>
  <si>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</si>
  <si>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</si>
  <si>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</si>
  <si>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</si>
  <si>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</si>
  <si>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</si>
  <si>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</si>
  <si>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</si>
  <si>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</si>
  <si>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</si>
  <si>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</si>
  <si>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</si>
  <si>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</si>
  <si>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</si>
  <si>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</si>
  <si>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</si>
  <si>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</si>
  <si>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</si>
  <si>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</si>
  <si>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</si>
  <si>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</si>
  <si>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</si>
  <si>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</si>
  <si>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</si>
  <si>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</si>
  <si>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</si>
  <si>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</si>
  <si>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</si>
  <si>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</si>
  <si>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</si>
  <si>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</si>
  <si>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</si>
  <si>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</si>
  <si>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</si>
  <si>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</si>
  <si>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</si>
  <si>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</si>
  <si>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</si>
  <si>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</si>
  <si>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</si>
  <si>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</si>
  <si>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</si>
  <si>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</si>
  <si>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</si>
  <si>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</si>
  <si>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</si>
  <si>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</si>
  <si>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</si>
  <si>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</si>
  <si>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</si>
  <si>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</si>
  <si>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</si>
  <si>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</si>
  <si>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</si>
  <si>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</si>
  <si>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</si>
  <si>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</si>
  <si>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</si>
  <si>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</si>
  <si>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</si>
  <si>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</si>
  <si>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</si>
  <si>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</si>
  <si>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</si>
  <si>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</si>
  <si>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</si>
  <si>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</si>
  <si>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</si>
  <si>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</si>
  <si>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</si>
  <si>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</si>
  <si>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</si>
  <si>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</si>
  <si>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</si>
  <si>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</si>
  <si>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</si>
  <si>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</si>
  <si>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</si>
  <si>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</si>
  <si>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</si>
  <si>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</si>
  <si>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</si>
  <si>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</si>
  <si>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</si>
  <si>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</si>
  <si>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</si>
  <si>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</si>
  <si>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</si>
  <si>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</si>
  <si>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</si>
  <si>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</si>
  <si>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</si>
  <si>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</si>
  <si>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</si>
  <si>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</si>
  <si>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</si>
  <si>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</si>
  <si>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</si>
  <si>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</si>
  <si>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</si>
  <si>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</si>
  <si>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</si>
  <si>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</si>
  <si>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</si>
  <si>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</si>
  <si>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</si>
  <si>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</si>
  <si>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</si>
  <si>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</si>
  <si>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</si>
  <si>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</si>
  <si>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</si>
  <si>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</si>
  <si>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</si>
  <si>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</si>
  <si>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</si>
  <si>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</si>
  <si>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</si>
  <si>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</si>
  <si>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</si>
  <si>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</si>
  <si>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</si>
  <si>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</si>
  <si>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</si>
  <si>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</si>
  <si>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</si>
  <si>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</si>
  <si>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</si>
  <si>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</si>
  <si>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</si>
  <si>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</si>
  <si>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</si>
  <si>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</si>
  <si>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</si>
  <si>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</si>
  <si>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</si>
  <si>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</si>
  <si>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</si>
  <si>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</si>
  <si>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</si>
  <si>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</si>
  <si>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</si>
  <si>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</si>
  <si>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</si>
  <si>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</si>
  <si>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</si>
  <si>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</si>
  <si>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</si>
  <si>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</si>
  <si>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</si>
  <si>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</si>
  <si>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</si>
  <si>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</si>
  <si>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</si>
  <si>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</si>
  <si>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</si>
  <si>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</si>
  <si>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</si>
  <si>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</si>
  <si>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</si>
  <si>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</si>
  <si>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</si>
  <si>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</si>
  <si>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</si>
  <si>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</si>
  <si>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</si>
  <si>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</si>
  <si>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</si>
  <si>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</si>
  <si>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</si>
  <si>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Principal ($)</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</si>
  <si>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</si>
  <si>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</si>
  <si>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</si>
  <si>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</si>
  <si>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</si>
  <si>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</si>
  <si>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</si>
  <si>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</si>
  <si>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</si>
  <si>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</si>
  <si>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</si>
  <si>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</si>
  <si>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</si>
  <si>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</si>
  <si>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</si>
  <si>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</si>
  <si>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</si>
  <si>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</si>
  <si>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</si>
  <si>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</si>
  <si>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</si>
  <si>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</si>
  <si>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</si>
  <si>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</si>
  <si>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</si>
  <si>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</si>
  <si>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</si>
  <si>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</si>
  <si>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</si>
  <si>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</si>
  <si>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</si>
  <si>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</si>
  <si>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</si>
  <si>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</si>
  <si>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</si>
  <si>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</si>
  <si>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</si>
  <si>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</si>
  <si>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</si>
  <si>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</si>
  <si>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</si>
  <si>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</si>
  <si>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</si>
  <si>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</si>
  <si>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</si>
  <si>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</si>
  <si>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</si>
  <si>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3-a below autopopulates the average distribution rates from Table 3.  Please ensure that the distribution rates relevant to the years of the LRAMVA disposition are used.  As such, please clear the rates related to the year(s) that are not part of the LRAMVA claim.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</si>
  <si>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</si>
  <si>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</si>
  <si>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</si>
  <si>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Depending on the period of LRAMVA to be claimed, LDCs are expected to adjust the totals for carrying charges in row 82 of Table 1-b and the years included in the LRAMVA balance in row 83, as appropriate.</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</si>
  <si>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</si>
  <si>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</si>
  <si>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</si>
  <si>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</si>
  <si>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</si>
  <si>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</si>
  <si>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</si>
  <si>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</si>
  <si>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</si>
  <si>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</si>
  <si>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</si>
  <si>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</si>
  <si>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</si>
  <si>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use of a different LRAMVA threshold; etc.  All important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</si>
  <si>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</si>
  <si>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</si>
  <si>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</si>
  <si>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</si>
  <si>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</si>
  <si>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</si>
  <si>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</si>
  <si>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</si>
  <si>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</si>
  <si>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</si>
  <si>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</si>
  <si>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</si>
  <si>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</si>
  <si>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</si>
  <si>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</si>
  <si>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</si>
  <si>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</si>
  <si>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</si>
  <si>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</si>
  <si>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</si>
  <si>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</si>
  <si>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</si>
  <si>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</si>
  <si>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</si>
  <si>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</si>
  <si>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</si>
  <si>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</si>
  <si>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</si>
  <si>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</si>
  <si>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o</t>
    </r>
    <r>
      <rPr>
        <sz val="11"/>
        <rFont val="Calibri"/>
        <family val="2"/>
        <scheme val="minor"/>
      </rPr>
      <t xml:space="preserve">   </t>
    </r>
    <r>
      <rPr>
        <sz val="12"/>
        <rFont val="Arial"/>
        <family val="2"/>
      </rPr>
      <t xml:space="preserve">Input or manually link the savings, adjustments and program savings persistence data from Tab 7 (Persistence </t>
    </r>
    <r>
      <rPr>
        <u/>
        <sz val="12"/>
        <rFont val="Arial"/>
        <family val="2"/>
      </rPr>
      <t>Report</t>
    </r>
    <r>
      <rPr>
        <sz val="12"/>
        <rFont val="Arial"/>
        <family val="2"/>
      </rPr>
      <t>) to Tabs 4 and 5.  As noted earlier, persistence data is available upon request from the IESO.</t>
    </r>
  </si>
  <si>
    <r>
      <t xml:space="preserve">o   Provide assumptions about the year(s) in which persistence is captured in the load forecast via the "Notes" section </t>
    </r>
    <r>
      <rPr>
        <u/>
        <sz val="12"/>
        <rFont val="Arial"/>
        <family val="2"/>
      </rPr>
      <t xml:space="preserve">of </t>
    </r>
    <r>
      <rPr>
        <sz val="12"/>
        <rFont val="Arial"/>
        <family val="2"/>
      </rPr>
      <t xml:space="preserve">each table and adjust what is included in the LRAMVA totals, as appropriate.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</si>
  <si>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</si>
  <si>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</si>
  <si>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</si>
  <si>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</si>
  <si>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</si>
  <si>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</si>
  <si>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</si>
  <si>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</si>
  <si>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</si>
  <si>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</si>
  <si>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</si>
  <si>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</si>
  <si>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EB-2016-0110</t>
  </si>
  <si>
    <t>2016 COS</t>
  </si>
  <si>
    <t>GS 1000-4999kW</t>
  </si>
  <si>
    <t>GS 50-999 kW</t>
  </si>
  <si>
    <t>Sentinel Lights</t>
  </si>
  <si>
    <t>EB-2009-0253</t>
  </si>
  <si>
    <t>EB-2010-0119</t>
  </si>
  <si>
    <t>EB-2011-0249</t>
  </si>
  <si>
    <t>EB-2012-0174</t>
  </si>
  <si>
    <t>EB-2013-0178</t>
  </si>
  <si>
    <t>EB-2014-0121</t>
  </si>
  <si>
    <t>EB-2015-0110</t>
  </si>
  <si>
    <t>EB-2016-0111</t>
  </si>
  <si>
    <t>EB-2017-0082</t>
  </si>
  <si>
    <t>2012-0249 Settlement Agreement, p. 22</t>
  </si>
  <si>
    <t>Load  Forecast adjusted based on power-purchased level from 2012 CDM programs</t>
  </si>
  <si>
    <t>2015-0110 Settlement Agreement, p. 47</t>
  </si>
  <si>
    <t>Based 2016 Load Forecast (CDM reduction calculated by 1/2 of actual kWh savings achieved in 2014 + 100% of annual CDM target in 2015 + 1/2 of annual CDM target in 2016 - as per method in Exhibit 3/Tab2/Sch2 - Allocation of CDM Results - p37)</t>
  </si>
  <si>
    <t>- Residential</t>
  </si>
  <si>
    <t>- GS&lt;50 kW</t>
  </si>
  <si>
    <t>- GS50-999 kW</t>
  </si>
  <si>
    <t>- GS1000-4999 kW</t>
  </si>
  <si>
    <t>- Other</t>
  </si>
  <si>
    <t>Actual CDM results as verified and published by IESO Annual CDM Report for "Residential" programs only</t>
  </si>
  <si>
    <t>Actual CDM results as verified and published by IESO Annual CDM Report for "Business" programs only</t>
  </si>
  <si>
    <t>Customer</t>
  </si>
  <si>
    <t>Total Estimated Energy Savings (kWh)</t>
  </si>
  <si>
    <t>Total Actual Demand Savings (kW)</t>
  </si>
  <si>
    <t>Rate Class</t>
  </si>
  <si>
    <t>D</t>
  </si>
  <si>
    <t>E</t>
  </si>
  <si>
    <t>F</t>
  </si>
  <si>
    <t>G</t>
  </si>
  <si>
    <t>GS50-999kW</t>
  </si>
  <si>
    <t>GS1000-4999kW</t>
  </si>
  <si>
    <t>Rate Class Allocation</t>
  </si>
  <si>
    <t>Once Actual CDM Results are available from IESO, the above percentages are applied to the reported kWh or kW savings for "Business" and "Industrial" programs</t>
  </si>
  <si>
    <t>Step 1. Review each CDM approved &amp; completed CDM application to obtain the reported Total Estimated Energy Savings (kWh) at a customer-level
Step 2. For each completed and approved program, identified the customer and assign Rate Class
Step 3. Total all the "Total Estimated Energy Savings" (from Step 1)
Step 4. Calculate the percentage of the  Total Estimated Energy Savings split by Rate Classes GS 50-999kW and GS 1000-4999kW
Step 5. Using the Actual CDM results as verified &amp; published by IESO Annual CDM Report, for "Business" and "Industrial" programs use the percentages (defined in Step 4) to apportion to Rate Classes GS 50-999kW and GS 1000-4999kW</t>
  </si>
  <si>
    <t>B316</t>
  </si>
  <si>
    <t>Changed cell to "Retrofit"</t>
  </si>
  <si>
    <t>For 2013, Retrofit True-Up, all of the full adjustment should be applied to GS1000-4999kW Rate Class (100% as per cell AB316) and not pro-rated (as per cells AA307 and AB307)</t>
  </si>
  <si>
    <t>Amount Cleared as per CoS Application EB-2015-0110</t>
  </si>
  <si>
    <t>For the CDM Program, rate allocation was based on the following methodology for each rate class:</t>
  </si>
  <si>
    <t>H</t>
  </si>
  <si>
    <t>I</t>
  </si>
  <si>
    <t>J</t>
  </si>
  <si>
    <t>K</t>
  </si>
  <si>
    <t>L</t>
  </si>
  <si>
    <t>GS&lt;50kW</t>
  </si>
  <si>
    <t>Row 74, cells I74 to W74</t>
  </si>
  <si>
    <t>Removed formula and inserted $0</t>
  </si>
  <si>
    <t>Carrying charges balances bought forward from YE 2014 for opening balance for 2015 should be $0 as a result of Disposal as approved in CoS EB-2015-0110</t>
  </si>
  <si>
    <r>
      <rPr>
        <b/>
        <sz val="11"/>
        <color theme="1"/>
        <rFont val="Calibri"/>
        <family val="2"/>
        <scheme val="minor"/>
      </rPr>
      <t>2011</t>
    </r>
    <r>
      <rPr>
        <sz val="11"/>
        <color theme="1"/>
        <rFont val="Calibri"/>
        <family val="2"/>
        <scheme val="minor"/>
      </rPr>
      <t xml:space="preserve"> CDM Results -No Re-allocations for Rate Classes required</t>
    </r>
  </si>
  <si>
    <r>
      <rPr>
        <b/>
        <sz val="11"/>
        <color theme="1"/>
        <rFont val="Calibri"/>
        <family val="2"/>
        <scheme val="minor"/>
      </rPr>
      <t>2012</t>
    </r>
    <r>
      <rPr>
        <sz val="11"/>
        <color theme="1"/>
        <rFont val="Calibri"/>
        <family val="2"/>
        <scheme val="minor"/>
      </rPr>
      <t xml:space="preserve"> CDM Results - Results for Rate allocations shown below:</t>
    </r>
  </si>
  <si>
    <r>
      <rPr>
        <b/>
        <sz val="11"/>
        <color theme="1"/>
        <rFont val="Calibri"/>
        <family val="2"/>
        <scheme val="minor"/>
      </rPr>
      <t>2013</t>
    </r>
    <r>
      <rPr>
        <sz val="11"/>
        <color theme="1"/>
        <rFont val="Calibri"/>
        <family val="2"/>
        <scheme val="minor"/>
      </rPr>
      <t xml:space="preserve"> CDM Results - Results for Rate allocations shown below:</t>
    </r>
  </si>
  <si>
    <r>
      <rPr>
        <b/>
        <sz val="11"/>
        <color theme="1"/>
        <rFont val="Calibri"/>
        <family val="2"/>
        <scheme val="minor"/>
      </rPr>
      <t>2014</t>
    </r>
    <r>
      <rPr>
        <sz val="11"/>
        <color theme="1"/>
        <rFont val="Calibri"/>
        <family val="2"/>
        <scheme val="minor"/>
      </rPr>
      <t xml:space="preserve"> CDM Results - Results for Rate allocations shown below:</t>
    </r>
  </si>
  <si>
    <r>
      <rPr>
        <b/>
        <sz val="11"/>
        <color theme="1"/>
        <rFont val="Calibri"/>
        <family val="2"/>
        <scheme val="minor"/>
      </rPr>
      <t>2015</t>
    </r>
    <r>
      <rPr>
        <sz val="11"/>
        <color theme="1"/>
        <rFont val="Calibri"/>
        <family val="2"/>
        <scheme val="minor"/>
      </rPr>
      <t xml:space="preserve"> CDM Results - Results for Rate allocations shown below:</t>
    </r>
  </si>
  <si>
    <r>
      <rPr>
        <b/>
        <sz val="11"/>
        <color theme="1"/>
        <rFont val="Calibri"/>
        <family val="2"/>
        <scheme val="minor"/>
      </rPr>
      <t>2016</t>
    </r>
    <r>
      <rPr>
        <sz val="11"/>
        <color theme="1"/>
        <rFont val="Calibri"/>
        <family val="2"/>
        <scheme val="minor"/>
      </rPr>
      <t xml:space="preserve"> CDM Results - Results for Rate allocations shown below:</t>
    </r>
  </si>
  <si>
    <t>SoE - High Perf New Const</t>
  </si>
  <si>
    <t>SoE - Retrofit</t>
  </si>
  <si>
    <t>For SaveonEnergy Retrofit Program only:</t>
  </si>
  <si>
    <t>M</t>
  </si>
  <si>
    <t>HVAC Incentives Initiative</t>
  </si>
  <si>
    <t>Wellington North Power Inc</t>
  </si>
  <si>
    <t>Save on Energy Heating &amp; Cooling Program</t>
  </si>
  <si>
    <t>2011-2014 CDM Program</t>
  </si>
  <si>
    <t>For SaveonEnergy Audit Funding Program 2015 Adjustment, applies to 1 customer only in GS50-999kW rate class</t>
  </si>
  <si>
    <t>Save on Energy Instant Discount Program</t>
  </si>
  <si>
    <t>B477 and B478</t>
  </si>
  <si>
    <t>Changed cell from "Save on Energy New Construction Program" to "Save on Energy Instant Discount Program" for 2017 program year</t>
  </si>
  <si>
    <t>LDC had no 2017 kWh or kW savings for the reported year for the "New Construction" program and the LRAM-VA Model did not include the "Instant Discount" initiative</t>
  </si>
  <si>
    <t>B515 and B516</t>
  </si>
  <si>
    <t>LDC had no 2017 kWh or kW savings for the reported year for the "Social Benchmarking" program and the LRAM-VA Model did not include the "Whole Home Pilot" initiative</t>
  </si>
  <si>
    <t>2016 Verified 2015 Results Adjustments</t>
  </si>
  <si>
    <t>2017 Verified 2015 Results Adjustments</t>
  </si>
  <si>
    <t>2017 Verified 2016 Results Adjustments</t>
  </si>
  <si>
    <r>
      <rPr>
        <b/>
        <sz val="11"/>
        <color theme="1"/>
        <rFont val="Calibri"/>
        <family val="2"/>
        <scheme val="minor"/>
      </rPr>
      <t>2017</t>
    </r>
    <r>
      <rPr>
        <sz val="11"/>
        <color theme="1"/>
        <rFont val="Calibri"/>
        <family val="2"/>
        <scheme val="minor"/>
      </rPr>
      <t xml:space="preserve"> CDM Results - Results for Rate allocations shown below:</t>
    </r>
  </si>
  <si>
    <t>Calculations for each year are shown below:</t>
  </si>
  <si>
    <t>2015-2016</t>
  </si>
  <si>
    <t>2015-2017</t>
  </si>
  <si>
    <t>Unverified (from P&amp;C report)</t>
  </si>
  <si>
    <t>C587 to C743</t>
  </si>
  <si>
    <t>The Minister of Energy, Northern Development and Mines  directed the Independent Electricity System Operator (IESO) to discontinue the current 2015-2020 Conservation First Framework and implement a new interim framework, in support of the government’s goal to reduce electricity costs for customers in March 2019. 
For 2018 CDM results, LDCs were no longer provided with the IESO "verified" report, therefore WNP has used the Participant and Cost Report which contain unverified CDM savings</t>
  </si>
  <si>
    <t>Changed from "verified" to "unverified (from P&amp;C report)". P&amp;C report is the Participation and Cost Report</t>
  </si>
  <si>
    <t>Changed "Save on Energy New Construction Program" to "Save on Energy Instant Discount Program"</t>
  </si>
  <si>
    <t>B660</t>
  </si>
  <si>
    <t>LDC had no 2018 kWh or kW savings for the reported year for the "New Construction" program and the LRAM-VA Model did not include the "Instant Discount" initiative</t>
  </si>
  <si>
    <t>Save on Energy Whole Home Program</t>
  </si>
  <si>
    <t>Changed cell from "Social Benchmarking Local Program" to "Save on Energy Whole Home Program" for 2017 program year</t>
  </si>
  <si>
    <t>As noted above, there was no IESO verified report for 2018 CDM results</t>
  </si>
  <si>
    <t>E657 to M657
And for all 2018 programs where savings were achieved</t>
  </si>
  <si>
    <t>O657 to X657
And for all 2018 programs where savings were achieved</t>
  </si>
  <si>
    <t xml:space="preserve">Applied kWh to kW ratio using 2017's demand savings for the same CDM program.
E.g. cell O657 2018 kW for Heating &amp; Cooling is calculated using 2017 kWh to KW ratio for "Save on Energy  Heating &amp; Cooling Program" by taking 2017 kW demand (O474) divided by 2017 kWh (cell D474) to give a ratio. This ratio was multiplied by 2018 kWH saving (cell D657) to give a kW (cell O657) for 2018
</t>
  </si>
  <si>
    <t xml:space="preserve">SoE - Business Refrigeration </t>
  </si>
  <si>
    <t>EB-2018-0076</t>
  </si>
  <si>
    <t>EB-2019-0073</t>
  </si>
  <si>
    <t>https://www.oeb.ca/industry/rules-codes-and-requirements/prescribed-interest-rates</t>
  </si>
  <si>
    <t>See OEB website at:</t>
  </si>
  <si>
    <t>Whole Home Program</t>
  </si>
  <si>
    <r>
      <rPr>
        <b/>
        <sz val="11"/>
        <color theme="1"/>
        <rFont val="Calibri"/>
        <family val="2"/>
        <scheme val="minor"/>
      </rPr>
      <t>2018</t>
    </r>
    <r>
      <rPr>
        <sz val="11"/>
        <color theme="1"/>
        <rFont val="Calibri"/>
        <family val="2"/>
        <scheme val="minor"/>
      </rPr>
      <t xml:space="preserve"> CDM Results - Results for Rate allocations shown below:</t>
    </r>
  </si>
  <si>
    <t>Save on Energy Retrofit Program Enabled Savings</t>
  </si>
  <si>
    <t>Unverified</t>
  </si>
  <si>
    <t>Unverified 2016 savings reported in 2018</t>
  </si>
  <si>
    <t>Added row and named cell 306 as "Unverified 2016 savings as reported in 2018"</t>
  </si>
  <si>
    <t>Renamed program "Retrofit Program Enabled Savings"</t>
  </si>
  <si>
    <t>To align with 2018 P&amp;C report</t>
  </si>
  <si>
    <t>Save on Energy Thermostat Program</t>
  </si>
  <si>
    <t>Cell C306</t>
  </si>
  <si>
    <t>Cell C308</t>
  </si>
  <si>
    <t>C482</t>
  </si>
  <si>
    <t>To align with programs in the 2018 P&amp;C report</t>
  </si>
  <si>
    <t xml:space="preserve">SoE - Small Business Lighting </t>
  </si>
  <si>
    <t>For SoE Small Business Lighting only GS&lt;50kW participated</t>
  </si>
  <si>
    <t>For SoE Business Refrigeration only GS&lt;50kW participated</t>
  </si>
  <si>
    <t>Unverified - as per P&amp;C Report Apr 15, 2019</t>
  </si>
  <si>
    <r>
      <rPr>
        <b/>
        <sz val="11"/>
        <color theme="1"/>
        <rFont val="Calibri"/>
        <family val="2"/>
        <scheme val="minor"/>
      </rPr>
      <t>2019</t>
    </r>
    <r>
      <rPr>
        <sz val="11"/>
        <color theme="1"/>
        <rFont val="Calibri"/>
        <family val="2"/>
        <scheme val="minor"/>
      </rPr>
      <t xml:space="preserve"> CDM Results - Results for Rate allocations shown below:</t>
    </r>
  </si>
  <si>
    <t>Named cell " SoE Thermostat Program)</t>
  </si>
  <si>
    <t>C838 to C926</t>
  </si>
  <si>
    <t>As noted above, there was no IESO verified report for 2019 CDM results</t>
  </si>
  <si>
    <t>Changed from "verified" to "unverified (from P&amp;C report)". P&amp;C report is the Participation and Cost Report dated April 15, 2019</t>
  </si>
  <si>
    <t>Applied persistence savings using persistence data as per "Reference Tables" in the monthly "Participation and Cost Report" dated April 15th 2019</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</si>
  <si>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</si>
  <si>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</si>
  <si>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</si>
  <si>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</si>
  <si>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</si>
  <si>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</si>
  <si>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</si>
  <si>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</si>
  <si>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</si>
  <si>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</si>
  <si>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</si>
  <si>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</si>
  <si>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</si>
  <si>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</si>
  <si>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</si>
  <si>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</si>
  <si>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</si>
  <si>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</si>
  <si>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</si>
  <si>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</si>
  <si>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</si>
  <si>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</si>
  <si>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</si>
  <si>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C52 to C53</t>
  </si>
  <si>
    <t>For Q4 2020 used Q3 prescribed interest rate as no OEB published interest rate for Q4 2020</t>
  </si>
  <si>
    <t>Unverified savings for SoE Retrofit for 2016 as reported in 2018 unverified P&amp;C report (no IESO verified report available)</t>
  </si>
  <si>
    <t>Used OEB published prescribed interest rates for Q2 2020 and Q3 2020.
For Q4 2020 (cell c54), used Q3 2020 prescribed interest rate as posted by the obey of 1.38%</t>
  </si>
  <si>
    <t>Persistence in 2020</t>
  </si>
  <si>
    <t>Persistence in 2021</t>
  </si>
  <si>
    <t>Persistence in 2022</t>
  </si>
  <si>
    <t>Persistence in 2023</t>
  </si>
  <si>
    <t>Watts</t>
  </si>
  <si>
    <t>Watts to kW</t>
  </si>
  <si>
    <t>(d)</t>
  </si>
  <si>
    <t>(e)</t>
  </si>
  <si>
    <t>Billed Amount</t>
  </si>
  <si>
    <t>= (d) * ('e)</t>
  </si>
  <si>
    <t>Fixture Type</t>
  </si>
  <si>
    <t xml:space="preserve">High-pressure Sodium Lights </t>
  </si>
  <si>
    <t>Light-emitting diodes (LEDs)</t>
  </si>
  <si>
    <t>Table 8-a:  Township of Wellington North</t>
  </si>
  <si>
    <t>Notes</t>
  </si>
  <si>
    <t>Table A: Monthly Demand - Pre-conversion</t>
  </si>
  <si>
    <t>Table B: Monthly Demand - Post-conversion</t>
  </si>
  <si>
    <t>This LED conversion was included in WNP'S CFF plan approved by the IESO, prior to March 2019.</t>
  </si>
  <si>
    <t>LED Streetlight conversion project was completed in December 2019 for the communities of Arthur and Mount Forest as serviced by Wellington North Power Inc.</t>
  </si>
  <si>
    <t>Persistence in 2020 is based on annualized savings calculated by taking Dec-2019 result multiplying it by 12 months. In WNP's 2016 CoS application (2015-0110) streetlight revenue for 2016 to 2020 was not based on a  streetlight LED conversion data</t>
  </si>
  <si>
    <t>The LDC has asked the IESO for information (i.e. results, net-to-gross and persistence) about this CFF project; however the IESO has not provided any information</t>
  </si>
  <si>
    <t>In the absence of information from the IESO, WNP obtained a copy of the 3rd party report (TPF Energy Services) that provided the M&amp;V analysis for the streetlight conversion project. A copy of this report has been filed with the LDC's CoS application.</t>
  </si>
  <si>
    <t>WNP monthly billed HPS (pre-conversion) streetlights with a monthly demand of 155.60 kW (Arthur = 63.60 kW and Mount Forest = 92.00 kW)</t>
  </si>
  <si>
    <t>For pre-project, WNP has used the 3rd party report theoretical value of 131 kW (not the calculated value of 133.26 kW as calculated in Table A)</t>
  </si>
  <si>
    <t>For post-project, WNP has used the 3rd party report theoretical value of 38 kW (not the calculated value of 37.74 kW as calculated in Table B)</t>
  </si>
  <si>
    <t>Net to Gross have assumed as "1" because pre-LED conversion billed streetlights at 155.60 kW but in this table have used the 3rd party theoretical monthly demand of 131 kW, therefore assume net-to-gross adjustment has been applied by the 3rd party expert.</t>
  </si>
  <si>
    <t>After LED Streetlight conversion monthly demand is 49.83 kW (Arthur = 15.60 kW and Mount Forest = 34.23 kW)</t>
  </si>
  <si>
    <t>EB-2020-061</t>
  </si>
  <si>
    <t>LED Streetlight Conversion Project 2019</t>
  </si>
  <si>
    <t>Unverified - see worksheet 8. Streetlighting</t>
  </si>
  <si>
    <t>Row 860</t>
  </si>
  <si>
    <t>LED Streetlight Conversion 2019 Project: Inserted row to link kW savings from worksheet "8. Streetlighting"</t>
  </si>
  <si>
    <t>As per LRAMVA instructions. This  projected was include din WNP's CFF 2015-2020 plan and approved by the IESO. Savings as per 3rd party report filed with WNP's CoS applciation EB-2020-0061</t>
  </si>
  <si>
    <t>Not able to update for 2018 as no "verified" report published or available</t>
  </si>
  <si>
    <t>WNP has used the kW and kWh savings in worksheet "5. 2015-2020 LRAM" as reported by the 3rd party report with this application (as per note#10).</t>
  </si>
  <si>
    <t>Assumptions</t>
  </si>
  <si>
    <t>Annual kWh</t>
  </si>
  <si>
    <t>Hours per year</t>
  </si>
  <si>
    <t xml:space="preserve"> (f) = (d) * ('e)</t>
  </si>
  <si>
    <t>(g)</t>
  </si>
  <si>
    <t>(h) = (f) * (g)</t>
  </si>
  <si>
    <t>3rd party report data</t>
  </si>
  <si>
    <t>Savings (kW)</t>
  </si>
  <si>
    <t>Savings (kWh)</t>
  </si>
  <si>
    <t>Hours of operation (average of 12 hours per day, 365 days per year)</t>
  </si>
  <si>
    <r>
      <t xml:space="preserve">CDM savings were achieved for Streetlights rate class in 2019 - </t>
    </r>
    <r>
      <rPr>
        <i/>
        <sz val="11"/>
        <color theme="1"/>
        <rFont val="Calibri"/>
        <family val="2"/>
        <scheme val="minor"/>
      </rPr>
      <t>"see worksheet 8. Streetlighting"</t>
    </r>
  </si>
  <si>
    <t>No CDM savings were achieved for Sentinel Lights, Unmetered Scattered Load or Streetlights rate classes from 2011 to 2018 inclusive</t>
  </si>
  <si>
    <t>EB-2020-0061</t>
  </si>
  <si>
    <t>2021 COS Application</t>
  </si>
  <si>
    <t>2015-2020</t>
  </si>
  <si>
    <t>Wellington North Power Inc.</t>
  </si>
  <si>
    <t>Added rows to calculate carrying charges on 2020 balances for months of January 2021 to April 30 2021</t>
  </si>
  <si>
    <t>Requesting final disposition of LRAMVA balances</t>
  </si>
  <si>
    <t>Total to April 30 2021</t>
  </si>
  <si>
    <t>Rows 165-169</t>
  </si>
  <si>
    <t>Opening Balance for 2021</t>
  </si>
  <si>
    <t>2021 Q1</t>
  </si>
  <si>
    <t>2021 Q2</t>
  </si>
  <si>
    <t>Initial LRAMVA model filed with 2021 CoS Application Oct 30, 2020</t>
  </si>
  <si>
    <t>Updated amount due to IR responses</t>
  </si>
  <si>
    <t>Year 2015 results</t>
  </si>
  <si>
    <t>Y26 to AL26</t>
  </si>
  <si>
    <t>Repsonse to IR 4-Staff-62</t>
  </si>
  <si>
    <t>Deleted persistence from 2014 Program Year</t>
  </si>
  <si>
    <t>Removed Lost Revenue in 2015 from 2014 programs</t>
  </si>
  <si>
    <t>All results relate to P&amp;C report as of April 15, 2019</t>
  </si>
  <si>
    <t>Year 2016 results</t>
  </si>
  <si>
    <t>Year 2017 results</t>
  </si>
  <si>
    <t>Year 2018 results</t>
  </si>
  <si>
    <t>Response to 4-Staff-64 and 3-VECC-26</t>
  </si>
</sst>
</file>

<file path=xl/styles.xml><?xml version="1.0" encoding="utf-8"?>
<styleSheet xmlns="http://schemas.openxmlformats.org/spreadsheetml/2006/main" xmlns:mc="http://schemas.openxmlformats.org/markup-compatibility/2006" xmlns:x14ac="http://schemas.microsoft.com/office/spreadsheetml/2009/9/ac" mc:Ignorable="x14ac">
  <numFmts count="149">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
    <numFmt numFmtId="290" formatCode="_-\$* #,##0.00_-;&quot;-$&quot;* #,##0.00_-;_-\$* \-??_-;_-@_-"/>
    <numFmt numFmtId="291" formatCode="#,##0.00;[Red]\(#,##0.00\)"/>
    <numFmt numFmtId="292" formatCode="#,##0_%_);\(#,##0\)_%;#,##0_%_);@_%_)"/>
    <numFmt numFmtId="293" formatCode="_(* #,##0.0_);_(* \(#,##0.0\);_(* \-??_);_(@_)"/>
    <numFmt numFmtId="294" formatCode="mm/dd/yyyy"/>
    <numFmt numFmtId="295" formatCode="0\-0"/>
    <numFmt numFmtId="296" formatCode="_-* #,##0.00_-;\-* #,##0.00_-;_-* \-??_-;_-@_-"/>
    <numFmt numFmtId="297" formatCode="_(* #,##0.00_);_(* \(#,##0.00\);_(* \-??_);_(@_)"/>
    <numFmt numFmtId="298" formatCode="_(\$* #,##0.00_);_(\$* \(#,##0.00\);_(\$* \-??_);_(@_)"/>
    <numFmt numFmtId="299" formatCode="\$#,##0_);&quot;($&quot;#,##0\)"/>
    <numFmt numFmtId="300" formatCode="##\-#"/>
    <numFmt numFmtId="301" formatCode="_(* #,##0_);_(* \(#,##0\);_(* \-??_);_(@_)"/>
    <numFmt numFmtId="302" formatCode="&quot;£ &quot;#,##0.00;[Red]&quot;-£ &quot;#,##0.00"/>
    <numFmt numFmtId="303" formatCode="[$-409]mmmm\ d\,\ yyyy;@"/>
    <numFmt numFmtId="304" formatCode="&quot;£ &quot;#,##0.00;[Red]\-&quot;£ &quot;#,##0.00"/>
    <numFmt numFmtId="305" formatCode="0.000"/>
  </numFmts>
  <fonts count="33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amily val="2"/>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amily val="2"/>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amily val="2"/>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amily val="2"/>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8"/>
      <color theme="3"/>
      <name val="Cambria"/>
      <family val="2"/>
      <scheme val="major"/>
    </font>
    <font>
      <sz val="10"/>
      <color rgb="FF000000"/>
      <name val="Arial"/>
      <family val="2"/>
    </font>
    <font>
      <b/>
      <sz val="10"/>
      <color theme="0"/>
      <name val="Arial"/>
      <family val="2"/>
    </font>
    <font>
      <u/>
      <sz val="10"/>
      <color indexed="12"/>
      <name val="Arial"/>
      <family val="2"/>
      <charset val="1"/>
    </font>
    <font>
      <sz val="10"/>
      <color indexed="8"/>
      <name val="Arial"/>
      <family val="2"/>
      <charset val="1"/>
    </font>
    <font>
      <sz val="10"/>
      <name val="Mangal"/>
      <family val="2"/>
    </font>
    <font>
      <sz val="10"/>
      <name val="Arial"/>
      <family val="2"/>
      <charset val="1"/>
    </font>
    <font>
      <sz val="8"/>
      <name val="Arial"/>
      <family val="2"/>
      <charset val="1"/>
    </font>
    <font>
      <sz val="9"/>
      <color theme="1"/>
      <name val="Calibri"/>
      <family val="2"/>
      <scheme val="minor"/>
    </font>
    <font>
      <sz val="10"/>
      <name val="Frutiger 45 Light"/>
      <family val="2"/>
    </font>
    <font>
      <sz val="10"/>
      <name val="Helv"/>
    </font>
    <font>
      <sz val="9"/>
      <name val="Frutiger 45 Light"/>
    </font>
    <font>
      <sz val="11"/>
      <color indexed="8"/>
      <name val="Calibri"/>
      <family val="2"/>
      <charset val="1"/>
    </font>
    <font>
      <sz val="11"/>
      <color indexed="9"/>
      <name val="Calibri"/>
      <family val="2"/>
      <charset val="1"/>
    </font>
    <font>
      <sz val="10"/>
      <color indexed="9"/>
      <name val="Arial"/>
      <family val="2"/>
      <charset val="1"/>
    </font>
    <font>
      <sz val="11"/>
      <color indexed="16"/>
      <name val="Calibri"/>
      <family val="2"/>
      <charset val="1"/>
    </font>
    <font>
      <sz val="11"/>
      <color indexed="34"/>
      <name val="Calibri"/>
      <family val="2"/>
      <charset val="1"/>
    </font>
    <font>
      <sz val="10"/>
      <color indexed="34"/>
      <name val="Arial"/>
      <family val="2"/>
      <charset val="1"/>
    </font>
    <font>
      <b/>
      <sz val="11"/>
      <color indexed="59"/>
      <name val="Calibri"/>
      <family val="2"/>
      <charset val="1"/>
    </font>
    <font>
      <b/>
      <sz val="11"/>
      <color indexed="52"/>
      <name val="Calibri"/>
      <family val="2"/>
      <charset val="1"/>
    </font>
    <font>
      <b/>
      <sz val="10"/>
      <color indexed="52"/>
      <name val="Arial"/>
      <family val="2"/>
      <charset val="1"/>
    </font>
    <font>
      <b/>
      <sz val="11"/>
      <color indexed="9"/>
      <name val="Calibri"/>
      <family val="2"/>
      <charset val="1"/>
    </font>
    <font>
      <b/>
      <sz val="10"/>
      <color indexed="9"/>
      <name val="Arial"/>
      <family val="2"/>
      <charset val="1"/>
    </font>
    <font>
      <sz val="10"/>
      <name val="Mangal"/>
      <family val="2"/>
      <charset val="1"/>
    </font>
    <font>
      <i/>
      <sz val="11"/>
      <color indexed="19"/>
      <name val="Calibri"/>
      <family val="2"/>
      <charset val="1"/>
    </font>
    <font>
      <i/>
      <sz val="11"/>
      <color indexed="23"/>
      <name val="Calibri"/>
      <family val="2"/>
      <charset val="1"/>
    </font>
    <font>
      <i/>
      <sz val="10"/>
      <color indexed="23"/>
      <name val="Arial"/>
      <family val="2"/>
      <charset val="1"/>
    </font>
    <font>
      <sz val="11"/>
      <color indexed="56"/>
      <name val="Calibri"/>
      <family val="2"/>
      <charset val="1"/>
    </font>
    <font>
      <sz val="10"/>
      <color indexed="56"/>
      <name val="Arial"/>
      <family val="2"/>
      <charset val="1"/>
    </font>
    <font>
      <b/>
      <sz val="15"/>
      <color indexed="62"/>
      <name val="Calibri"/>
      <family val="2"/>
      <charset val="1"/>
    </font>
    <font>
      <b/>
      <sz val="15"/>
      <color indexed="11"/>
      <name val="Calibri"/>
      <family val="2"/>
      <charset val="1"/>
    </font>
    <font>
      <b/>
      <sz val="13"/>
      <color indexed="62"/>
      <name val="Calibri"/>
      <family val="2"/>
      <charset val="1"/>
    </font>
    <font>
      <b/>
      <sz val="13"/>
      <color indexed="11"/>
      <name val="Calibri"/>
      <family val="2"/>
      <charset val="1"/>
    </font>
    <font>
      <b/>
      <sz val="11"/>
      <color indexed="62"/>
      <name val="Calibri"/>
      <family val="2"/>
      <charset val="1"/>
    </font>
    <font>
      <b/>
      <sz val="11"/>
      <color indexed="11"/>
      <name val="Calibri"/>
      <family val="2"/>
      <charset val="1"/>
    </font>
    <font>
      <b/>
      <sz val="11"/>
      <color indexed="11"/>
      <name val="Arial"/>
      <family val="2"/>
      <charset val="1"/>
    </font>
    <font>
      <u/>
      <sz val="7.5"/>
      <color indexed="12"/>
      <name val="Arial"/>
      <family val="2"/>
      <charset val="1"/>
    </font>
    <font>
      <sz val="11"/>
      <color indexed="62"/>
      <name val="Calibri"/>
      <family val="2"/>
      <charset val="1"/>
    </font>
    <font>
      <sz val="11"/>
      <color indexed="63"/>
      <name val="Calibri"/>
      <family val="2"/>
      <charset val="1"/>
    </font>
    <font>
      <sz val="10"/>
      <color indexed="62"/>
      <name val="Arial"/>
      <family val="2"/>
      <charset val="1"/>
    </font>
    <font>
      <sz val="11"/>
      <color indexed="59"/>
      <name val="Calibri"/>
      <family val="2"/>
      <charset val="1"/>
    </font>
    <font>
      <sz val="11"/>
      <color indexed="52"/>
      <name val="Calibri"/>
      <family val="2"/>
      <charset val="1"/>
    </font>
    <font>
      <sz val="10"/>
      <color indexed="52"/>
      <name val="Arial"/>
      <family val="2"/>
      <charset val="1"/>
    </font>
    <font>
      <sz val="11"/>
      <color indexed="60"/>
      <name val="Calibri"/>
      <family val="2"/>
      <charset val="1"/>
    </font>
    <font>
      <sz val="11"/>
      <color indexed="23"/>
      <name val="Calibri"/>
      <family val="2"/>
      <charset val="1"/>
    </font>
    <font>
      <sz val="10"/>
      <color indexed="23"/>
      <name val="Arial"/>
      <family val="2"/>
      <charset val="1"/>
    </font>
    <font>
      <sz val="10"/>
      <color indexed="8"/>
      <name val="Courier New"/>
      <family val="2"/>
      <charset val="1"/>
    </font>
    <font>
      <b/>
      <sz val="11"/>
      <color indexed="63"/>
      <name val="Calibri"/>
      <family val="2"/>
      <charset val="1"/>
    </font>
    <font>
      <b/>
      <sz val="10"/>
      <color indexed="63"/>
      <name val="Arial"/>
      <family val="2"/>
      <charset val="1"/>
    </font>
    <font>
      <b/>
      <sz val="18"/>
      <color indexed="62"/>
      <name val="Cambria"/>
      <family val="2"/>
      <charset val="1"/>
    </font>
    <font>
      <b/>
      <sz val="18"/>
      <color indexed="11"/>
      <name val="Cambria"/>
      <family val="2"/>
      <charset val="1"/>
    </font>
    <font>
      <b/>
      <sz val="11"/>
      <color indexed="8"/>
      <name val="Calibri"/>
      <family val="2"/>
      <charset val="1"/>
    </font>
    <font>
      <sz val="11"/>
      <color indexed="10"/>
      <name val="Calibri"/>
      <family val="2"/>
      <charset val="1"/>
    </font>
    <font>
      <sz val="10"/>
      <color indexed="10"/>
      <name val="Arial"/>
      <family val="2"/>
      <charset val="1"/>
    </font>
    <font>
      <b/>
      <sz val="18"/>
      <name val="Arial"/>
      <family val="2"/>
    </font>
    <font>
      <u/>
      <sz val="7.5"/>
      <color indexed="12"/>
      <name val="Arial"/>
      <family val="2"/>
    </font>
    <font>
      <sz val="10"/>
      <color theme="1"/>
      <name val="Courier"/>
      <family val="2"/>
    </font>
    <font>
      <sz val="10"/>
      <color indexed="9"/>
      <name val="Arial"/>
      <family val="2"/>
    </font>
    <font>
      <sz val="10"/>
      <color theme="0"/>
      <name val="Arial"/>
      <family val="2"/>
    </font>
    <font>
      <sz val="10"/>
      <color rgb="FF9C0006"/>
      <name val="Arial"/>
      <family val="2"/>
    </font>
    <font>
      <sz val="10"/>
      <color indexed="20"/>
      <name val="Arial"/>
      <family val="2"/>
    </font>
    <font>
      <b/>
      <sz val="10"/>
      <color rgb="FFFA7D00"/>
      <name val="Arial"/>
      <family val="2"/>
    </font>
    <font>
      <b/>
      <sz val="10"/>
      <color indexed="52"/>
      <name val="Arial"/>
      <family val="2"/>
    </font>
    <font>
      <i/>
      <sz val="10"/>
      <color rgb="FF7F7F7F"/>
      <name val="Arial"/>
      <family val="2"/>
    </font>
    <font>
      <i/>
      <sz val="10"/>
      <color indexed="23"/>
      <name val="Arial"/>
      <family val="2"/>
    </font>
    <font>
      <sz val="10"/>
      <color rgb="FF006100"/>
      <name val="Arial"/>
      <family val="2"/>
    </font>
    <font>
      <sz val="10"/>
      <color indexed="17"/>
      <name val="Arial"/>
      <family val="2"/>
    </font>
    <font>
      <b/>
      <sz val="15"/>
      <color theme="3"/>
      <name val="Arial"/>
      <family val="2"/>
    </font>
    <font>
      <b/>
      <sz val="15"/>
      <color indexed="56"/>
      <name val="Arial"/>
      <family val="2"/>
    </font>
    <font>
      <b/>
      <sz val="13"/>
      <color theme="3"/>
      <name val="Arial"/>
      <family val="2"/>
    </font>
    <font>
      <b/>
      <sz val="13"/>
      <color indexed="56"/>
      <name val="Arial"/>
      <family val="2"/>
    </font>
    <font>
      <b/>
      <sz val="11"/>
      <color theme="3"/>
      <name val="Arial"/>
      <family val="2"/>
    </font>
    <font>
      <b/>
      <sz val="11"/>
      <color indexed="56"/>
      <name val="Arial"/>
      <family val="2"/>
    </font>
    <font>
      <sz val="10"/>
      <color indexed="62"/>
      <name val="Arial"/>
      <family val="2"/>
    </font>
    <font>
      <sz val="10"/>
      <color rgb="FFFA7D00"/>
      <name val="Arial"/>
      <family val="2"/>
    </font>
    <font>
      <sz val="10"/>
      <color indexed="52"/>
      <name val="Arial"/>
      <family val="2"/>
    </font>
    <font>
      <sz val="10"/>
      <color rgb="FF9C6500"/>
      <name val="Arial"/>
      <family val="2"/>
    </font>
    <font>
      <sz val="10"/>
      <color indexed="60"/>
      <name val="Arial"/>
      <family val="2"/>
    </font>
    <font>
      <b/>
      <sz val="10"/>
      <color rgb="FF3F3F3F"/>
      <name val="Arial"/>
      <family val="2"/>
    </font>
    <font>
      <b/>
      <sz val="10"/>
      <color indexed="63"/>
      <name val="Arial"/>
      <family val="2"/>
    </font>
    <font>
      <sz val="10"/>
      <color indexed="10"/>
      <name val="Arial"/>
      <family val="2"/>
    </font>
    <font>
      <b/>
      <sz val="8"/>
      <color theme="1"/>
      <name val="Calibri"/>
      <family val="2"/>
      <scheme val="minor"/>
    </font>
    <font>
      <b/>
      <sz val="11"/>
      <color indexed="53"/>
      <name val="Calibri"/>
      <family val="2"/>
      <charset val="1"/>
    </font>
    <font>
      <i/>
      <sz val="11"/>
      <color indexed="21"/>
      <name val="Calibri"/>
      <family val="2"/>
      <charset val="1"/>
    </font>
    <font>
      <sz val="11"/>
      <color indexed="17"/>
      <name val="Calibri"/>
      <family val="2"/>
      <charset val="1"/>
    </font>
    <font>
      <sz val="11"/>
      <color indexed="53"/>
      <name val="Calibri"/>
      <family val="2"/>
      <charset val="1"/>
    </font>
    <font>
      <sz val="11"/>
      <color indexed="19"/>
      <name val="Calibri"/>
      <family val="2"/>
      <charset val="1"/>
    </font>
    <font>
      <u/>
      <sz val="10"/>
      <color theme="10"/>
      <name val="Arial"/>
      <family val="2"/>
    </font>
    <font>
      <sz val="12"/>
      <name val="Goudy Old Style"/>
      <family val="1"/>
    </font>
    <font>
      <sz val="11"/>
      <color theme="0" tint="-0.34998626667073579"/>
      <name val="Calibri"/>
      <family val="2"/>
      <scheme val="minor"/>
    </font>
    <font>
      <sz val="11"/>
      <color indexed="8"/>
      <name val="宋体"/>
      <charset val="134"/>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11"/>
      <color rgb="FF0033CC"/>
      <name val="Calibri"/>
      <family val="2"/>
      <scheme val="minor"/>
    </font>
    <font>
      <i/>
      <sz val="11"/>
      <color theme="1"/>
      <name val="Calibri"/>
      <family val="2"/>
      <scheme val="minor"/>
    </font>
  </fonts>
  <fills count="161">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1F7EE"/>
        <bgColor indexed="64"/>
      </patternFill>
    </fill>
    <fill>
      <patternFill patternType="solid">
        <fgColor indexed="41"/>
        <bgColor indexed="27"/>
      </patternFill>
    </fill>
    <fill>
      <patternFill patternType="solid">
        <fgColor indexed="31"/>
        <bgColor indexed="15"/>
      </patternFill>
    </fill>
    <fill>
      <patternFill patternType="solid">
        <fgColor indexed="36"/>
        <bgColor indexed="28"/>
      </patternFill>
    </fill>
    <fill>
      <patternFill patternType="solid">
        <fgColor indexed="45"/>
        <bgColor indexed="51"/>
      </patternFill>
    </fill>
    <fill>
      <patternFill patternType="solid">
        <fgColor indexed="39"/>
        <bgColor indexed="58"/>
      </patternFill>
    </fill>
    <fill>
      <patternFill patternType="solid">
        <fgColor indexed="42"/>
        <bgColor indexed="27"/>
      </patternFill>
    </fill>
    <fill>
      <patternFill patternType="solid">
        <fgColor indexed="28"/>
        <bgColor indexed="41"/>
      </patternFill>
    </fill>
    <fill>
      <patternFill patternType="solid">
        <fgColor indexed="46"/>
        <bgColor indexed="50"/>
      </patternFill>
    </fill>
    <fill>
      <patternFill patternType="solid">
        <fgColor indexed="27"/>
        <bgColor indexed="41"/>
      </patternFill>
    </fill>
    <fill>
      <patternFill patternType="solid">
        <fgColor indexed="18"/>
        <bgColor indexed="58"/>
      </patternFill>
    </fill>
    <fill>
      <patternFill patternType="solid">
        <fgColor indexed="47"/>
        <bgColor indexed="51"/>
      </patternFill>
    </fill>
    <fill>
      <patternFill patternType="solid">
        <fgColor indexed="44"/>
        <bgColor indexed="24"/>
      </patternFill>
    </fill>
    <fill>
      <patternFill patternType="solid">
        <fgColor indexed="29"/>
        <bgColor indexed="46"/>
      </patternFill>
    </fill>
    <fill>
      <patternFill patternType="solid">
        <fgColor indexed="11"/>
        <bgColor indexed="20"/>
      </patternFill>
    </fill>
    <fill>
      <patternFill patternType="solid">
        <fgColor indexed="17"/>
        <bgColor indexed="35"/>
      </patternFill>
    </fill>
    <fill>
      <patternFill patternType="solid">
        <fgColor indexed="14"/>
        <bgColor indexed="22"/>
      </patternFill>
    </fill>
    <fill>
      <patternFill patternType="solid">
        <fgColor indexed="15"/>
        <bgColor indexed="31"/>
      </patternFill>
    </fill>
    <fill>
      <patternFill patternType="solid">
        <fgColor indexed="34"/>
        <bgColor indexed="47"/>
      </patternFill>
    </fill>
    <fill>
      <patternFill patternType="solid">
        <fgColor indexed="51"/>
        <bgColor indexed="47"/>
      </patternFill>
    </fill>
    <fill>
      <patternFill patternType="solid">
        <fgColor indexed="24"/>
        <bgColor indexed="44"/>
      </patternFill>
    </fill>
    <fill>
      <patternFill patternType="darkGray">
        <fgColor indexed="50"/>
        <bgColor indexed="46"/>
      </patternFill>
    </fill>
    <fill>
      <patternFill patternType="mediumGray">
        <fgColor indexed="11"/>
        <bgColor indexed="22"/>
      </patternFill>
    </fill>
    <fill>
      <patternFill patternType="solid">
        <fgColor indexed="49"/>
        <bgColor indexed="48"/>
      </patternFill>
    </fill>
    <fill>
      <patternFill patternType="darkGray">
        <fgColor indexed="52"/>
        <bgColor indexed="59"/>
      </patternFill>
    </fill>
    <fill>
      <patternFill patternType="darkGray">
        <fgColor indexed="48"/>
        <bgColor indexed="19"/>
      </patternFill>
    </fill>
    <fill>
      <patternFill patternType="solid">
        <fgColor indexed="62"/>
        <bgColor indexed="21"/>
      </patternFill>
    </fill>
    <fill>
      <patternFill patternType="solid">
        <fgColor indexed="48"/>
        <bgColor indexed="21"/>
      </patternFill>
    </fill>
    <fill>
      <patternFill patternType="solid">
        <fgColor indexed="60"/>
        <bgColor indexed="53"/>
      </patternFill>
    </fill>
    <fill>
      <patternFill patternType="solid">
        <fgColor indexed="10"/>
        <bgColor indexed="37"/>
      </patternFill>
    </fill>
    <fill>
      <patternFill patternType="solid">
        <fgColor indexed="50"/>
        <bgColor indexed="55"/>
      </patternFill>
    </fill>
    <fill>
      <patternFill patternType="solid">
        <fgColor indexed="54"/>
        <bgColor indexed="19"/>
      </patternFill>
    </fill>
    <fill>
      <patternFill patternType="darkGray">
        <fgColor indexed="54"/>
        <bgColor indexed="19"/>
      </patternFill>
    </fill>
    <fill>
      <patternFill patternType="solid">
        <fgColor indexed="59"/>
        <bgColor indexed="53"/>
      </patternFill>
    </fill>
    <fill>
      <patternFill patternType="solid">
        <fgColor indexed="33"/>
        <bgColor indexed="34"/>
      </patternFill>
    </fill>
    <fill>
      <patternFill patternType="solid">
        <fgColor indexed="32"/>
        <bgColor indexed="58"/>
      </patternFill>
    </fill>
    <fill>
      <patternFill patternType="solid">
        <fgColor indexed="22"/>
        <bgColor indexed="35"/>
      </patternFill>
    </fill>
    <fill>
      <patternFill patternType="solid">
        <fgColor indexed="55"/>
        <bgColor indexed="38"/>
      </patternFill>
    </fill>
    <fill>
      <patternFill patternType="mediumGray">
        <fgColor indexed="42"/>
        <bgColor indexed="11"/>
      </patternFill>
    </fill>
    <fill>
      <patternFill patternType="solid">
        <fgColor indexed="26"/>
        <bgColor indexed="39"/>
      </patternFill>
    </fill>
    <fill>
      <patternFill patternType="mediumGray">
        <fgColor indexed="43"/>
        <bgColor indexed="34"/>
      </patternFill>
    </fill>
    <fill>
      <patternFill patternType="solid">
        <fgColor indexed="43"/>
        <bgColor indexed="26"/>
      </patternFill>
    </fill>
    <fill>
      <patternFill patternType="solid">
        <fgColor theme="4" tint="0.39997558519241921"/>
        <bgColor indexed="64"/>
      </patternFill>
    </fill>
    <fill>
      <patternFill patternType="solid">
        <fgColor indexed="58"/>
        <bgColor indexed="27"/>
      </patternFill>
    </fill>
    <fill>
      <patternFill patternType="solid">
        <fgColor indexed="39"/>
        <bgColor indexed="32"/>
      </patternFill>
    </fill>
    <fill>
      <patternFill patternType="solid">
        <fgColor indexed="28"/>
        <bgColor indexed="58"/>
      </patternFill>
    </fill>
    <fill>
      <patternFill patternType="solid">
        <fgColor indexed="27"/>
        <bgColor indexed="58"/>
      </patternFill>
    </fill>
    <fill>
      <patternFill patternType="solid">
        <fgColor indexed="18"/>
        <bgColor indexed="39"/>
      </patternFill>
    </fill>
    <fill>
      <patternFill patternType="solid">
        <fgColor indexed="56"/>
        <bgColor indexed="41"/>
      </patternFill>
    </fill>
    <fill>
      <patternFill patternType="solid">
        <fgColor indexed="20"/>
        <bgColor indexed="47"/>
      </patternFill>
    </fill>
    <fill>
      <patternFill patternType="solid">
        <fgColor indexed="35"/>
        <bgColor indexed="56"/>
      </patternFill>
    </fill>
    <fill>
      <patternFill patternType="solid">
        <fgColor indexed="46"/>
        <bgColor indexed="30"/>
      </patternFill>
    </fill>
    <fill>
      <patternFill patternType="darkGray">
        <fgColor indexed="48"/>
        <bgColor indexed="61"/>
      </patternFill>
    </fill>
    <fill>
      <patternFill patternType="solid">
        <fgColor indexed="25"/>
        <bgColor indexed="19"/>
      </patternFill>
    </fill>
    <fill>
      <patternFill patternType="solid">
        <fgColor indexed="50"/>
        <bgColor indexed="30"/>
      </patternFill>
    </fill>
    <fill>
      <patternFill patternType="solid">
        <fgColor indexed="54"/>
        <bgColor indexed="57"/>
      </patternFill>
    </fill>
    <fill>
      <patternFill patternType="solid">
        <fgColor indexed="52"/>
        <bgColor indexed="53"/>
      </patternFill>
    </fill>
    <fill>
      <patternFill patternType="solid">
        <fgColor indexed="33"/>
        <bgColor indexed="20"/>
      </patternFill>
    </fill>
    <fill>
      <patternFill patternType="solid">
        <fgColor indexed="32"/>
        <bgColor indexed="39"/>
      </patternFill>
    </fill>
    <fill>
      <patternFill patternType="solid">
        <fgColor indexed="40"/>
        <bgColor indexed="30"/>
      </patternFill>
    </fill>
    <fill>
      <patternFill patternType="solid">
        <fgColor indexed="41"/>
        <bgColor indexed="42"/>
      </patternFill>
    </fill>
    <fill>
      <patternFill patternType="solid">
        <fgColor indexed="22"/>
        <bgColor indexed="59"/>
      </patternFill>
    </fill>
    <fill>
      <patternFill patternType="solid">
        <fgColor indexed="34"/>
        <bgColor indexed="43"/>
      </patternFill>
    </fill>
    <fill>
      <patternFill patternType="solid">
        <fgColor indexed="42"/>
        <bgColor indexed="41"/>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34998626667073579"/>
        <bgColor indexed="64"/>
      </patternFill>
    </fill>
  </fills>
  <borders count="191">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thin">
        <color indexed="8"/>
      </left>
      <right style="thin">
        <color indexed="8"/>
      </right>
      <top style="thin">
        <color indexed="8"/>
      </top>
      <bottom style="thin">
        <color indexed="8"/>
      </bottom>
      <diagonal/>
    </border>
    <border>
      <left/>
      <right/>
      <top style="thin">
        <color indexed="64"/>
      </top>
      <bottom style="medium">
        <color indexed="64"/>
      </bottom>
      <diagonal/>
    </border>
    <border>
      <left/>
      <right/>
      <top style="thin">
        <color indexed="8"/>
      </top>
      <bottom/>
      <diagonal/>
    </border>
    <border>
      <left/>
      <right/>
      <top/>
      <bottom style="medium">
        <color indexed="64"/>
      </bottom>
      <diagonal/>
    </border>
    <border>
      <left/>
      <right style="thin">
        <color indexed="8"/>
      </right>
      <top style="thin">
        <color indexed="8"/>
      </top>
      <bottom/>
      <diagonal/>
    </border>
    <border>
      <left/>
      <right/>
      <top style="medium">
        <color indexed="64"/>
      </top>
      <bottom style="medium">
        <color indexed="64"/>
      </bottom>
      <diagonal/>
    </border>
    <border>
      <left/>
      <right/>
      <top/>
      <bottom style="thick">
        <color indexed="64"/>
      </bottom>
      <diagonal/>
    </border>
    <border>
      <left style="thin">
        <color indexed="64"/>
      </left>
      <right style="hair">
        <color indexed="64"/>
      </right>
      <top/>
      <bottom/>
      <diagonal/>
    </border>
    <border>
      <left/>
      <right/>
      <top style="thin">
        <color indexed="23"/>
      </top>
      <bottom style="thin">
        <color indexed="23"/>
      </bottom>
      <diagonal/>
    </border>
    <border>
      <left style="thin">
        <color indexed="19"/>
      </left>
      <right style="thin">
        <color indexed="19"/>
      </right>
      <top style="thin">
        <color indexed="19"/>
      </top>
      <bottom style="thin">
        <color indexed="19"/>
      </bottom>
      <diagonal/>
    </border>
    <border>
      <left/>
      <right/>
      <top/>
      <bottom style="thick">
        <color indexed="48"/>
      </bottom>
      <diagonal/>
    </border>
    <border>
      <left/>
      <right/>
      <top/>
      <bottom style="thick">
        <color indexed="24"/>
      </bottom>
      <diagonal/>
    </border>
    <border>
      <left/>
      <right/>
      <top/>
      <bottom style="medium">
        <color indexed="24"/>
      </bottom>
      <diagonal/>
    </border>
    <border>
      <left/>
      <right/>
      <top/>
      <bottom style="medium">
        <color indexed="50"/>
      </bottom>
      <diagonal/>
    </border>
    <border>
      <left/>
      <right/>
      <top/>
      <bottom style="double">
        <color indexed="59"/>
      </bottom>
      <diagonal/>
    </border>
    <border>
      <left style="thin">
        <color indexed="50"/>
      </left>
      <right style="thin">
        <color indexed="50"/>
      </right>
      <top style="thin">
        <color indexed="50"/>
      </top>
      <bottom style="thin">
        <color indexed="50"/>
      </bottom>
      <diagonal/>
    </border>
    <border>
      <left/>
      <right/>
      <top style="thin">
        <color indexed="48"/>
      </top>
      <bottom style="double">
        <color indexed="48"/>
      </bottom>
      <diagonal/>
    </border>
    <border>
      <left/>
      <right/>
      <top style="double">
        <color indexed="0"/>
      </top>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indexed="21"/>
      </left>
      <right style="thin">
        <color indexed="21"/>
      </right>
      <top style="thin">
        <color indexed="21"/>
      </top>
      <bottom style="thin">
        <color indexed="21"/>
      </bottom>
      <diagonal/>
    </border>
    <border>
      <left/>
      <right/>
      <top/>
      <bottom style="double">
        <color indexed="53"/>
      </bottom>
      <diagonal/>
    </border>
    <border>
      <left style="thin">
        <color indexed="30"/>
      </left>
      <right style="thin">
        <color indexed="30"/>
      </right>
      <top style="thin">
        <color indexed="30"/>
      </top>
      <bottom style="thin">
        <color indexed="30"/>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right/>
      <top style="thin">
        <color theme="0" tint="-0.34998626667073579"/>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auto="1"/>
      </top>
      <bottom/>
      <diagonal/>
    </border>
    <border>
      <left/>
      <right style="thin">
        <color indexed="8"/>
      </right>
      <top style="thin">
        <color indexed="8"/>
      </top>
      <bottom/>
      <diagonal/>
    </border>
    <border>
      <left style="thin">
        <color auto="1"/>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hair">
        <color indexed="64"/>
      </left>
      <right style="thin">
        <color indexed="64"/>
      </right>
      <top/>
      <bottom style="hair">
        <color indexed="64"/>
      </bottom>
      <diagonal/>
    </border>
    <border>
      <left style="thin">
        <color indexed="64"/>
      </left>
      <right/>
      <top style="thin">
        <color indexed="64"/>
      </top>
      <bottom style="thin">
        <color theme="0" tint="-0.34998626667073579"/>
      </bottom>
      <diagonal/>
    </border>
    <border>
      <left/>
      <right style="thin">
        <color indexed="64"/>
      </right>
      <top style="thin">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top style="thin">
        <color indexed="64"/>
      </top>
      <bottom/>
      <diagonal/>
    </border>
    <border>
      <left/>
      <right style="thin">
        <color indexed="64"/>
      </right>
      <top style="thin">
        <color indexed="64"/>
      </top>
      <bottom/>
      <diagonal/>
    </border>
  </borders>
  <cellStyleXfs count="50213">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240" fillId="0" borderId="0" applyNumberFormat="0" applyFill="0" applyBorder="0" applyAlignment="0" applyProtection="0"/>
    <xf numFmtId="0" fontId="62" fillId="0" borderId="56" applyNumberFormat="0" applyFill="0" applyAlignment="0" applyProtection="0"/>
    <xf numFmtId="0" fontId="63" fillId="0" borderId="57" applyNumberFormat="0" applyFill="0" applyAlignment="0" applyProtection="0"/>
    <xf numFmtId="0" fontId="64" fillId="0" borderId="58" applyNumberFormat="0" applyFill="0" applyAlignment="0" applyProtection="0"/>
    <xf numFmtId="0" fontId="64" fillId="0" borderId="0" applyNumberFormat="0" applyFill="0" applyBorder="0" applyAlignment="0" applyProtection="0"/>
    <xf numFmtId="0" fontId="65" fillId="29" borderId="0" applyNumberFormat="0" applyBorder="0" applyAlignment="0" applyProtection="0"/>
    <xf numFmtId="0" fontId="66" fillId="30" borderId="0" applyNumberFormat="0" applyBorder="0" applyAlignment="0" applyProtection="0"/>
    <xf numFmtId="0" fontId="67" fillId="31" borderId="0" applyNumberFormat="0" applyBorder="0" applyAlignment="0" applyProtection="0"/>
    <xf numFmtId="0" fontId="68" fillId="32" borderId="59" applyNumberFormat="0" applyAlignment="0" applyProtection="0"/>
    <xf numFmtId="0" fontId="69" fillId="33" borderId="60" applyNumberFormat="0" applyAlignment="0" applyProtection="0"/>
    <xf numFmtId="0" fontId="70" fillId="33" borderId="59" applyNumberFormat="0" applyAlignment="0" applyProtection="0"/>
    <xf numFmtId="0" fontId="71" fillId="0" borderId="61" applyNumberFormat="0" applyFill="0" applyAlignment="0" applyProtection="0"/>
    <xf numFmtId="0" fontId="72" fillId="34" borderId="62" applyNumberFormat="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3" fillId="0" borderId="64" applyNumberFormat="0" applyFill="0" applyAlignment="0" applyProtection="0"/>
    <xf numFmtId="0" fontId="75" fillId="36"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75" fillId="39" borderId="0" applyNumberFormat="0" applyBorder="0" applyAlignment="0" applyProtection="0"/>
    <xf numFmtId="0" fontId="75" fillId="40"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75" fillId="43" borderId="0" applyNumberFormat="0" applyBorder="0" applyAlignment="0" applyProtection="0"/>
    <xf numFmtId="0" fontId="75" fillId="44"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75" fillId="47" borderId="0" applyNumberFormat="0" applyBorder="0" applyAlignment="0" applyProtection="0"/>
    <xf numFmtId="0" fontId="75" fillId="48"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75" fillId="51" borderId="0" applyNumberFormat="0" applyBorder="0" applyAlignment="0" applyProtection="0"/>
    <xf numFmtId="0" fontId="75" fillId="52"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75" fillId="55" borderId="0" applyNumberFormat="0" applyBorder="0" applyAlignment="0" applyProtection="0"/>
    <xf numFmtId="0" fontId="75" fillId="56"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75" fillId="59" borderId="0" applyNumberFormat="0" applyBorder="0" applyAlignment="0" applyProtection="0"/>
    <xf numFmtId="0" fontId="243" fillId="0" borderId="0" applyNumberFormat="0" applyFill="0" applyBorder="0" applyAlignment="0" applyProtection="0"/>
    <xf numFmtId="290" fontId="245" fillId="0" borderId="0" applyFill="0" applyBorder="0" applyAlignment="0" applyProtection="0"/>
    <xf numFmtId="0" fontId="12" fillId="60" borderId="125" applyNumberFormat="0">
      <alignment horizontal="centerContinuous" vertical="center" wrapText="1"/>
    </xf>
    <xf numFmtId="0" fontId="12" fillId="61" borderId="125" applyNumberFormat="0">
      <alignment horizontal="left" vertical="center"/>
    </xf>
    <xf numFmtId="0" fontId="249" fillId="0" borderId="0" applyNumberFormat="0" applyFill="0">
      <alignment horizontal="left" vertical="center" wrapText="1"/>
    </xf>
    <xf numFmtId="200" fontId="249" fillId="0" borderId="0" applyNumberFormat="0" applyFill="0">
      <alignment horizontal="left" vertical="center" wrapText="1"/>
    </xf>
    <xf numFmtId="0" fontId="249" fillId="25" borderId="0" applyFont="0" applyFill="0" applyProtection="0"/>
    <xf numFmtId="291" fontId="12" fillId="0" borderId="88">
      <alignment horizontal="right"/>
    </xf>
    <xf numFmtId="3" fontId="98" fillId="0" borderId="88" applyFill="0">
      <alignment horizontal="right"/>
    </xf>
    <xf numFmtId="208" fontId="90" fillId="63" borderId="145"/>
    <xf numFmtId="0" fontId="98" fillId="0" borderId="146" applyNumberFormat="0" applyFont="0" applyFill="0" applyAlignment="0" applyProtection="0"/>
    <xf numFmtId="0" fontId="83" fillId="0" borderId="103" applyNumberFormat="0" applyFont="0" applyFill="0" applyAlignment="0" applyProtection="0"/>
    <xf numFmtId="171" fontId="85" fillId="0" borderId="146" applyAlignment="0">
      <alignment horizontal="right"/>
    </xf>
    <xf numFmtId="292" fontId="106" fillId="0" borderId="0" applyFont="0" applyFill="0" applyBorder="0" applyAlignment="0" applyProtection="0">
      <alignment horizontal="right"/>
    </xf>
    <xf numFmtId="170" fontId="105" fillId="0" borderId="0" applyFont="0" applyFill="0" applyBorder="0" applyAlignment="0" applyProtection="0"/>
    <xf numFmtId="170" fontId="91" fillId="0" borderId="0" applyFont="0" applyFill="0" applyBorder="0" applyAlignment="0" applyProtection="0"/>
    <xf numFmtId="170" fontId="107" fillId="0" borderId="0" applyFont="0" applyFill="0" applyBorder="0" applyAlignment="0" applyProtection="0"/>
    <xf numFmtId="170" fontId="107" fillId="0" borderId="0" applyFont="0" applyFill="0" applyBorder="0" applyAlignment="0" applyProtection="0"/>
    <xf numFmtId="170" fontId="48" fillId="0" borderId="0" applyFont="0" applyFill="0" applyBorder="0" applyAlignment="0" applyProtection="0"/>
    <xf numFmtId="166" fontId="113" fillId="0" borderId="147">
      <protection locked="0"/>
    </xf>
    <xf numFmtId="169" fontId="10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48" fillId="0" borderId="0" applyFont="0" applyFill="0" applyBorder="0" applyAlignment="0" applyProtection="0"/>
    <xf numFmtId="227" fontId="250" fillId="0" borderId="72" applyNumberFormat="0" applyFill="0">
      <alignment horizontal="right"/>
    </xf>
    <xf numFmtId="227" fontId="250" fillId="0" borderId="72" applyNumberFormat="0" applyFill="0">
      <alignment horizontal="right"/>
    </xf>
    <xf numFmtId="0" fontId="106" fillId="0" borderId="0" applyFont="0" applyFill="0" applyBorder="0" applyAlignment="0" applyProtection="0"/>
    <xf numFmtId="1" fontId="121" fillId="69" borderId="118" applyNumberFormat="0" applyBorder="0" applyAlignment="0">
      <alignment horizontal="centerContinuous" vertical="center"/>
      <protection locked="0"/>
    </xf>
    <xf numFmtId="237" fontId="12" fillId="71" borderId="110" applyNumberFormat="0" applyFont="0" applyBorder="0" applyAlignment="0" applyProtection="0"/>
    <xf numFmtId="0" fontId="47" fillId="0" borderId="148" applyNumberFormat="0" applyAlignment="0" applyProtection="0">
      <alignment horizontal="left" vertical="center"/>
    </xf>
    <xf numFmtId="0" fontId="47" fillId="0" borderId="138">
      <alignment horizontal="left" vertical="center"/>
    </xf>
    <xf numFmtId="0" fontId="134" fillId="0" borderId="149" applyNumberFormat="0" applyFill="0" applyBorder="0" applyAlignment="0" applyProtection="0">
      <alignment horizontal="left"/>
    </xf>
    <xf numFmtId="0" fontId="141" fillId="0" borderId="0" applyNumberFormat="0" applyFill="0" applyBorder="0" applyAlignment="0" applyProtection="0">
      <alignment vertical="top"/>
      <protection locked="0"/>
    </xf>
    <xf numFmtId="0" fontId="139" fillId="0" borderId="0" applyNumberFormat="0" applyFill="0" applyBorder="0" applyAlignment="0" applyProtection="0"/>
    <xf numFmtId="0" fontId="137" fillId="0" borderId="0" applyNumberFormat="0" applyFill="0" applyBorder="0" applyAlignment="0" applyProtection="0">
      <alignment vertical="top"/>
      <protection locked="0"/>
    </xf>
    <xf numFmtId="10" fontId="108" fillId="65" borderId="110" applyNumberFormat="0" applyBorder="0" applyAlignment="0" applyProtection="0"/>
    <xf numFmtId="241" fontId="12" fillId="65" borderId="150" applyNumberFormat="0" applyFont="0" applyBorder="0" applyAlignment="0">
      <alignment horizontal="right" vertical="center"/>
      <protection locked="0"/>
    </xf>
    <xf numFmtId="0" fontId="147" fillId="73" borderId="143">
      <alignment horizontal="left" vertical="center" wrapText="1"/>
    </xf>
    <xf numFmtId="0" fontId="14" fillId="0" borderId="0"/>
    <xf numFmtId="0" fontId="48"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239" fontId="12" fillId="0" borderId="0"/>
    <xf numFmtId="0" fontId="12" fillId="0" borderId="0"/>
    <xf numFmtId="0" fontId="101" fillId="0" borderId="0"/>
    <xf numFmtId="0" fontId="101" fillId="0" borderId="0"/>
    <xf numFmtId="239" fontId="12" fillId="0" borderId="0"/>
    <xf numFmtId="0" fontId="12" fillId="0" borderId="0"/>
    <xf numFmtId="0" fontId="125"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5" fillId="0" borderId="0"/>
    <xf numFmtId="0" fontId="77" fillId="0" borderId="0"/>
    <xf numFmtId="0" fontId="91" fillId="0" borderId="0"/>
    <xf numFmtId="0" fontId="125"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239" fontId="12" fillId="0" borderId="0"/>
    <xf numFmtId="0" fontId="101" fillId="0" borderId="0"/>
    <xf numFmtId="0" fontId="6"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2"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239" fontId="12" fillId="0" borderId="0"/>
    <xf numFmtId="0" fontId="101" fillId="0" borderId="0"/>
    <xf numFmtId="0" fontId="34"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239" fontId="12" fillId="0" borderId="0"/>
    <xf numFmtId="0" fontId="6" fillId="0" borderId="0"/>
    <xf numFmtId="0" fontId="101" fillId="0" borderId="0"/>
    <xf numFmtId="0" fontId="101"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239" fontId="12" fillId="0" borderId="0"/>
    <xf numFmtId="0" fontId="101" fillId="0" borderId="0"/>
    <xf numFmtId="0" fontId="12" fillId="0" borderId="0">
      <alignment wrapText="1"/>
    </xf>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239" fontId="12" fillId="0" borderId="0"/>
    <xf numFmtId="0" fontId="12" fillId="0" borderId="0">
      <alignment wrapText="1"/>
    </xf>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01" fillId="0" borderId="0"/>
    <xf numFmtId="0" fontId="12" fillId="0" borderId="0"/>
    <xf numFmtId="0" fontId="101" fillId="0" borderId="0"/>
    <xf numFmtId="0" fontId="6" fillId="0" borderId="0"/>
    <xf numFmtId="0" fontId="6" fillId="0" borderId="0"/>
    <xf numFmtId="0" fontId="6" fillId="0" borderId="0"/>
    <xf numFmtId="260" fontId="164" fillId="0" borderId="138" applyBorder="0"/>
    <xf numFmtId="261" fontId="251" fillId="0" borderId="0" applyBorder="0" applyProtection="0">
      <alignment horizontal="right"/>
    </xf>
    <xf numFmtId="37" fontId="249" fillId="0" borderId="0" applyFill="0" applyBorder="0" applyProtection="0">
      <alignment horizontal="right"/>
    </xf>
    <xf numFmtId="264" fontId="172" fillId="65" borderId="110" applyFill="0" applyBorder="0" applyAlignment="0" applyProtection="0">
      <alignment horizontal="right"/>
      <protection locked="0"/>
    </xf>
    <xf numFmtId="9" fontId="14" fillId="0" borderId="0" applyFont="0" applyFill="0" applyBorder="0" applyAlignment="0" applyProtection="0"/>
    <xf numFmtId="9" fontId="6" fillId="0" borderId="0" applyFont="0" applyFill="0" applyBorder="0" applyAlignment="0" applyProtection="0"/>
    <xf numFmtId="9" fontId="105" fillId="0" borderId="0" applyFont="0" applyFill="0" applyBorder="0" applyAlignment="0" applyProtection="0"/>
    <xf numFmtId="0" fontId="147" fillId="0" borderId="146">
      <alignment horizontal="center"/>
    </xf>
    <xf numFmtId="0" fontId="177" fillId="67" borderId="110">
      <alignment horizontal="center" vertical="center" wrapText="1"/>
      <protection hidden="1"/>
    </xf>
    <xf numFmtId="200" fontId="249" fillId="0" borderId="0" applyNumberFormat="0" applyFill="0">
      <alignment horizontal="left" vertical="center" wrapText="1"/>
    </xf>
    <xf numFmtId="0" fontId="183" fillId="81" borderId="110" applyNumberFormat="0" applyProtection="0">
      <alignment horizontal="center" vertical="center"/>
    </xf>
    <xf numFmtId="0" fontId="11" fillId="81" borderId="110" applyNumberFormat="0" applyProtection="0">
      <alignment horizontal="center" vertical="center"/>
    </xf>
    <xf numFmtId="0" fontId="80" fillId="0" borderId="0">
      <alignment vertical="top"/>
    </xf>
    <xf numFmtId="0" fontId="80" fillId="0" borderId="0">
      <alignment vertical="top"/>
    </xf>
    <xf numFmtId="0" fontId="80" fillId="0" borderId="0">
      <alignment vertical="top"/>
    </xf>
    <xf numFmtId="0" fontId="11" fillId="60" borderId="110" applyNumberFormat="0" applyProtection="0">
      <alignment horizontal="left" vertical="center" wrapText="1"/>
    </xf>
    <xf numFmtId="0" fontId="12" fillId="25" borderId="110" applyNumberFormat="0" applyProtection="0">
      <alignment horizontal="left"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241" fontId="194" fillId="86" borderId="151" applyNumberFormat="0" applyBorder="0" applyAlignment="0" applyProtection="0">
      <alignment vertical="center"/>
    </xf>
    <xf numFmtId="49" fontId="249" fillId="0" borderId="5">
      <alignment vertical="center"/>
    </xf>
    <xf numFmtId="171" fontId="85" fillId="0" borderId="144"/>
    <xf numFmtId="283" fontId="249" fillId="0" borderId="5">
      <alignment horizontal="right"/>
    </xf>
    <xf numFmtId="0" fontId="12" fillId="0" borderId="0"/>
    <xf numFmtId="293" fontId="246" fillId="0" borderId="0"/>
    <xf numFmtId="293" fontId="246" fillId="0" borderId="0"/>
    <xf numFmtId="289" fontId="246" fillId="0" borderId="0"/>
    <xf numFmtId="289" fontId="246" fillId="0" borderId="0"/>
    <xf numFmtId="293" fontId="246" fillId="0" borderId="0"/>
    <xf numFmtId="293" fontId="246" fillId="0" borderId="0"/>
    <xf numFmtId="293" fontId="246" fillId="0" borderId="0"/>
    <xf numFmtId="293" fontId="246" fillId="0" borderId="0"/>
    <xf numFmtId="293" fontId="246" fillId="0" borderId="0"/>
    <xf numFmtId="293" fontId="246" fillId="0" borderId="0"/>
    <xf numFmtId="293" fontId="246" fillId="0" borderId="0"/>
    <xf numFmtId="293" fontId="246" fillId="0" borderId="0"/>
    <xf numFmtId="294" fontId="246" fillId="0" borderId="0"/>
    <xf numFmtId="294" fontId="246" fillId="0" borderId="0"/>
    <xf numFmtId="295" fontId="246" fillId="0" borderId="0"/>
    <xf numFmtId="295" fontId="246" fillId="0" borderId="0"/>
    <xf numFmtId="294" fontId="246" fillId="0" borderId="0"/>
    <xf numFmtId="0" fontId="252" fillId="95" borderId="0" applyNumberFormat="0" applyBorder="0" applyAlignment="0" applyProtection="0"/>
    <xf numFmtId="0" fontId="252" fillId="96" borderId="0" applyNumberFormat="0" applyBorder="0" applyAlignment="0" applyProtection="0"/>
    <xf numFmtId="0" fontId="252" fillId="95" borderId="0" applyNumberFormat="0" applyBorder="0" applyAlignment="0" applyProtection="0"/>
    <xf numFmtId="0" fontId="252" fillId="95" borderId="0" applyNumberFormat="0" applyBorder="0" applyAlignment="0" applyProtection="0"/>
    <xf numFmtId="0" fontId="252" fillId="95" borderId="0" applyNumberFormat="0" applyBorder="0" applyAlignment="0" applyProtection="0"/>
    <xf numFmtId="0" fontId="252" fillId="95" borderId="0" applyNumberFormat="0" applyBorder="0" applyAlignment="0" applyProtection="0"/>
    <xf numFmtId="0" fontId="252" fillId="96" borderId="0" applyNumberFormat="0" applyBorder="0" applyAlignment="0" applyProtection="0"/>
    <xf numFmtId="0" fontId="244" fillId="96" borderId="0" applyNumberFormat="0" applyBorder="0" applyAlignment="0" applyProtection="0"/>
    <xf numFmtId="0" fontId="252" fillId="97" borderId="0" applyNumberFormat="0" applyBorder="0" applyAlignment="0" applyProtection="0"/>
    <xf numFmtId="0" fontId="252" fillId="98" borderId="0" applyNumberFormat="0" applyBorder="0" applyAlignment="0" applyProtection="0"/>
    <xf numFmtId="0" fontId="252" fillId="97" borderId="0" applyNumberFormat="0" applyBorder="0" applyAlignment="0" applyProtection="0"/>
    <xf numFmtId="0" fontId="252" fillId="97" borderId="0" applyNumberFormat="0" applyBorder="0" applyAlignment="0" applyProtection="0"/>
    <xf numFmtId="0" fontId="252" fillId="97" borderId="0" applyNumberFormat="0" applyBorder="0" applyAlignment="0" applyProtection="0"/>
    <xf numFmtId="0" fontId="252" fillId="97" borderId="0" applyNumberFormat="0" applyBorder="0" applyAlignment="0" applyProtection="0"/>
    <xf numFmtId="0" fontId="252" fillId="98" borderId="0" applyNumberFormat="0" applyBorder="0" applyAlignment="0" applyProtection="0"/>
    <xf numFmtId="0" fontId="244" fillId="98" borderId="0" applyNumberFormat="0" applyBorder="0" applyAlignment="0" applyProtection="0"/>
    <xf numFmtId="0" fontId="252" fillId="99" borderId="0" applyNumberFormat="0" applyBorder="0" applyAlignment="0" applyProtection="0"/>
    <xf numFmtId="0" fontId="252" fillId="100" borderId="0" applyNumberFormat="0" applyBorder="0" applyAlignment="0" applyProtection="0"/>
    <xf numFmtId="0" fontId="252" fillId="99" borderId="0" applyNumberFormat="0" applyBorder="0" applyAlignment="0" applyProtection="0"/>
    <xf numFmtId="0" fontId="252" fillId="99" borderId="0" applyNumberFormat="0" applyBorder="0" applyAlignment="0" applyProtection="0"/>
    <xf numFmtId="0" fontId="252" fillId="99" borderId="0" applyNumberFormat="0" applyBorder="0" applyAlignment="0" applyProtection="0"/>
    <xf numFmtId="0" fontId="252" fillId="99" borderId="0" applyNumberFormat="0" applyBorder="0" applyAlignment="0" applyProtection="0"/>
    <xf numFmtId="0" fontId="252" fillId="100" borderId="0" applyNumberFormat="0" applyBorder="0" applyAlignment="0" applyProtection="0"/>
    <xf numFmtId="0" fontId="244" fillId="100" borderId="0" applyNumberFormat="0" applyBorder="0" applyAlignment="0" applyProtection="0"/>
    <xf numFmtId="0" fontId="252" fillId="101" borderId="0" applyNumberFormat="0" applyBorder="0" applyAlignment="0" applyProtection="0"/>
    <xf numFmtId="0" fontId="252" fillId="102" borderId="0" applyNumberFormat="0" applyBorder="0" applyAlignment="0" applyProtection="0"/>
    <xf numFmtId="0" fontId="252" fillId="101" borderId="0" applyNumberFormat="0" applyBorder="0" applyAlignment="0" applyProtection="0"/>
    <xf numFmtId="0" fontId="252" fillId="101" borderId="0" applyNumberFormat="0" applyBorder="0" applyAlignment="0" applyProtection="0"/>
    <xf numFmtId="0" fontId="252" fillId="101" borderId="0" applyNumberFormat="0" applyBorder="0" applyAlignment="0" applyProtection="0"/>
    <xf numFmtId="0" fontId="252" fillId="101" borderId="0" applyNumberFormat="0" applyBorder="0" applyAlignment="0" applyProtection="0"/>
    <xf numFmtId="0" fontId="252" fillId="102" borderId="0" applyNumberFormat="0" applyBorder="0" applyAlignment="0" applyProtection="0"/>
    <xf numFmtId="0" fontId="244" fillId="102"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52" fillId="103" borderId="0" applyNumberFormat="0" applyBorder="0" applyAlignment="0" applyProtection="0"/>
    <xf numFmtId="0" fontId="244" fillId="103" borderId="0" applyNumberFormat="0" applyBorder="0" applyAlignment="0" applyProtection="0"/>
    <xf numFmtId="0" fontId="252" fillId="104" borderId="0" applyNumberFormat="0" applyBorder="0" applyAlignment="0" applyProtection="0"/>
    <xf numFmtId="0" fontId="252" fillId="105" borderId="0" applyNumberFormat="0" applyBorder="0" applyAlignment="0" applyProtection="0"/>
    <xf numFmtId="0" fontId="252" fillId="104" borderId="0" applyNumberFormat="0" applyBorder="0" applyAlignment="0" applyProtection="0"/>
    <xf numFmtId="0" fontId="252" fillId="104" borderId="0" applyNumberFormat="0" applyBorder="0" applyAlignment="0" applyProtection="0"/>
    <xf numFmtId="0" fontId="252" fillId="104" borderId="0" applyNumberFormat="0" applyBorder="0" applyAlignment="0" applyProtection="0"/>
    <xf numFmtId="0" fontId="252" fillId="104" borderId="0" applyNumberFormat="0" applyBorder="0" applyAlignment="0" applyProtection="0"/>
    <xf numFmtId="0" fontId="252" fillId="105" borderId="0" applyNumberFormat="0" applyBorder="0" applyAlignment="0" applyProtection="0"/>
    <xf numFmtId="0" fontId="244" fillId="105" borderId="0" applyNumberFormat="0" applyBorder="0" applyAlignment="0" applyProtection="0"/>
    <xf numFmtId="0" fontId="252" fillId="96" borderId="0" applyNumberFormat="0" applyBorder="0" applyAlignment="0" applyProtection="0"/>
    <xf numFmtId="0" fontId="252" fillId="106" borderId="0" applyNumberFormat="0" applyBorder="0" applyAlignment="0" applyProtection="0"/>
    <xf numFmtId="0" fontId="252" fillId="96" borderId="0" applyNumberFormat="0" applyBorder="0" applyAlignment="0" applyProtection="0"/>
    <xf numFmtId="0" fontId="252" fillId="96" borderId="0" applyNumberFormat="0" applyBorder="0" applyAlignment="0" applyProtection="0"/>
    <xf numFmtId="0" fontId="252" fillId="96" borderId="0" applyNumberFormat="0" applyBorder="0" applyAlignment="0" applyProtection="0"/>
    <xf numFmtId="0" fontId="252" fillId="96" borderId="0" applyNumberFormat="0" applyBorder="0" applyAlignment="0" applyProtection="0"/>
    <xf numFmtId="0" fontId="252" fillId="106" borderId="0" applyNumberFormat="0" applyBorder="0" applyAlignment="0" applyProtection="0"/>
    <xf numFmtId="0" fontId="244" fillId="106" borderId="0" applyNumberFormat="0" applyBorder="0" applyAlignment="0" applyProtection="0"/>
    <xf numFmtId="0" fontId="252" fillId="98" borderId="0" applyNumberFormat="0" applyBorder="0" applyAlignment="0" applyProtection="0"/>
    <xf numFmtId="0" fontId="252" fillId="107" borderId="0" applyNumberFormat="0" applyBorder="0" applyAlignment="0" applyProtection="0"/>
    <xf numFmtId="0" fontId="252" fillId="98" borderId="0" applyNumberFormat="0" applyBorder="0" applyAlignment="0" applyProtection="0"/>
    <xf numFmtId="0" fontId="252" fillId="98" borderId="0" applyNumberFormat="0" applyBorder="0" applyAlignment="0" applyProtection="0"/>
    <xf numFmtId="0" fontId="252" fillId="98" borderId="0" applyNumberFormat="0" applyBorder="0" applyAlignment="0" applyProtection="0"/>
    <xf numFmtId="0" fontId="252" fillId="98" borderId="0" applyNumberFormat="0" applyBorder="0" applyAlignment="0" applyProtection="0"/>
    <xf numFmtId="0" fontId="252" fillId="107" borderId="0" applyNumberFormat="0" applyBorder="0" applyAlignment="0" applyProtection="0"/>
    <xf numFmtId="0" fontId="244" fillId="107" borderId="0" applyNumberFormat="0" applyBorder="0" applyAlignment="0" applyProtection="0"/>
    <xf numFmtId="0" fontId="252" fillId="108" borderId="0" applyNumberFormat="0" applyBorder="0" applyAlignment="0" applyProtection="0"/>
    <xf numFmtId="0" fontId="252" fillId="109" borderId="0" applyNumberFormat="0" applyBorder="0" applyAlignment="0" applyProtection="0"/>
    <xf numFmtId="0" fontId="252" fillId="108" borderId="0" applyNumberFormat="0" applyBorder="0" applyAlignment="0" applyProtection="0"/>
    <xf numFmtId="0" fontId="252" fillId="108" borderId="0" applyNumberFormat="0" applyBorder="0" applyAlignment="0" applyProtection="0"/>
    <xf numFmtId="0" fontId="252" fillId="108" borderId="0" applyNumberFormat="0" applyBorder="0" applyAlignment="0" applyProtection="0"/>
    <xf numFmtId="0" fontId="252" fillId="108" borderId="0" applyNumberFormat="0" applyBorder="0" applyAlignment="0" applyProtection="0"/>
    <xf numFmtId="0" fontId="252" fillId="109" borderId="0" applyNumberFormat="0" applyBorder="0" applyAlignment="0" applyProtection="0"/>
    <xf numFmtId="0" fontId="244" fillId="109" borderId="0" applyNumberFormat="0" applyBorder="0" applyAlignment="0" applyProtection="0"/>
    <xf numFmtId="0" fontId="252" fillId="110" borderId="0" applyNumberFormat="0" applyBorder="0" applyAlignment="0" applyProtection="0"/>
    <xf numFmtId="0" fontId="252" fillId="102" borderId="0" applyNumberFormat="0" applyBorder="0" applyAlignment="0" applyProtection="0"/>
    <xf numFmtId="0" fontId="252" fillId="110" borderId="0" applyNumberFormat="0" applyBorder="0" applyAlignment="0" applyProtection="0"/>
    <xf numFmtId="0" fontId="252" fillId="110" borderId="0" applyNumberFormat="0" applyBorder="0" applyAlignment="0" applyProtection="0"/>
    <xf numFmtId="0" fontId="252" fillId="110" borderId="0" applyNumberFormat="0" applyBorder="0" applyAlignment="0" applyProtection="0"/>
    <xf numFmtId="0" fontId="252" fillId="110" borderId="0" applyNumberFormat="0" applyBorder="0" applyAlignment="0" applyProtection="0"/>
    <xf numFmtId="0" fontId="252" fillId="102" borderId="0" applyNumberFormat="0" applyBorder="0" applyAlignment="0" applyProtection="0"/>
    <xf numFmtId="0" fontId="244" fillId="102" borderId="0" applyNumberFormat="0" applyBorder="0" applyAlignment="0" applyProtection="0"/>
    <xf numFmtId="0" fontId="252" fillId="111" borderId="0" applyNumberFormat="0" applyBorder="0" applyAlignment="0" applyProtection="0"/>
    <xf numFmtId="0" fontId="252" fillId="106" borderId="0" applyNumberFormat="0" applyBorder="0" applyAlignment="0" applyProtection="0"/>
    <xf numFmtId="0" fontId="252" fillId="111" borderId="0" applyNumberFormat="0" applyBorder="0" applyAlignment="0" applyProtection="0"/>
    <xf numFmtId="0" fontId="252" fillId="111" borderId="0" applyNumberFormat="0" applyBorder="0" applyAlignment="0" applyProtection="0"/>
    <xf numFmtId="0" fontId="252" fillId="111" borderId="0" applyNumberFormat="0" applyBorder="0" applyAlignment="0" applyProtection="0"/>
    <xf numFmtId="0" fontId="252" fillId="111" borderId="0" applyNumberFormat="0" applyBorder="0" applyAlignment="0" applyProtection="0"/>
    <xf numFmtId="0" fontId="252" fillId="106" borderId="0" applyNumberFormat="0" applyBorder="0" applyAlignment="0" applyProtection="0"/>
    <xf numFmtId="0" fontId="244" fillId="106" borderId="0" applyNumberFormat="0" applyBorder="0" applyAlignment="0" applyProtection="0"/>
    <xf numFmtId="0" fontId="252" fillId="112" borderId="0" applyNumberFormat="0" applyBorder="0" applyAlignment="0" applyProtection="0"/>
    <xf numFmtId="0" fontId="252" fillId="113" borderId="0" applyNumberFormat="0" applyBorder="0" applyAlignment="0" applyProtection="0"/>
    <xf numFmtId="0" fontId="252" fillId="112" borderId="0" applyNumberFormat="0" applyBorder="0" applyAlignment="0" applyProtection="0"/>
    <xf numFmtId="0" fontId="252" fillId="112" borderId="0" applyNumberFormat="0" applyBorder="0" applyAlignment="0" applyProtection="0"/>
    <xf numFmtId="0" fontId="252" fillId="112" borderId="0" applyNumberFormat="0" applyBorder="0" applyAlignment="0" applyProtection="0"/>
    <xf numFmtId="0" fontId="252" fillId="112" borderId="0" applyNumberFormat="0" applyBorder="0" applyAlignment="0" applyProtection="0"/>
    <xf numFmtId="0" fontId="252" fillId="113" borderId="0" applyNumberFormat="0" applyBorder="0" applyAlignment="0" applyProtection="0"/>
    <xf numFmtId="0" fontId="244" fillId="113" borderId="0" applyNumberFormat="0" applyBorder="0" applyAlignment="0" applyProtection="0"/>
    <xf numFmtId="0" fontId="253" fillId="114" borderId="0" applyNumberFormat="0" applyBorder="0" applyAlignment="0" applyProtection="0"/>
    <xf numFmtId="0" fontId="253" fillId="115" borderId="0" applyNumberFormat="0" applyBorder="0" applyAlignment="0" applyProtection="0"/>
    <xf numFmtId="0" fontId="253" fillId="114" borderId="0" applyNumberFormat="0" applyBorder="0" applyAlignment="0" applyProtection="0"/>
    <xf numFmtId="0" fontId="253" fillId="115" borderId="0" applyNumberFormat="0" applyBorder="0" applyAlignment="0" applyProtection="0"/>
    <xf numFmtId="0" fontId="254" fillId="115" borderId="0" applyNumberFormat="0" applyBorder="0" applyAlignment="0" applyProtection="0"/>
    <xf numFmtId="0" fontId="253" fillId="107" borderId="0" applyNumberFormat="0" applyBorder="0" applyAlignment="0" applyProtection="0"/>
    <xf numFmtId="0" fontId="253" fillId="107" borderId="0" applyNumberFormat="0" applyBorder="0" applyAlignment="0" applyProtection="0"/>
    <xf numFmtId="0" fontId="253" fillId="107" borderId="0" applyNumberFormat="0" applyBorder="0" applyAlignment="0" applyProtection="0"/>
    <xf numFmtId="0" fontId="253" fillId="107" borderId="0" applyNumberFormat="0" applyBorder="0" applyAlignment="0" applyProtection="0"/>
    <xf numFmtId="0" fontId="254" fillId="107" borderId="0" applyNumberFormat="0" applyBorder="0" applyAlignment="0" applyProtection="0"/>
    <xf numFmtId="0" fontId="253" fillId="116" borderId="0" applyNumberFormat="0" applyBorder="0" applyAlignment="0" applyProtection="0"/>
    <xf numFmtId="0" fontId="253" fillId="109" borderId="0" applyNumberFormat="0" applyBorder="0" applyAlignment="0" applyProtection="0"/>
    <xf numFmtId="0" fontId="253" fillId="116" borderId="0" applyNumberFormat="0" applyBorder="0" applyAlignment="0" applyProtection="0"/>
    <xf numFmtId="0" fontId="253" fillId="109" borderId="0" applyNumberFormat="0" applyBorder="0" applyAlignment="0" applyProtection="0"/>
    <xf numFmtId="0" fontId="254" fillId="109" borderId="0" applyNumberFormat="0" applyBorder="0" applyAlignment="0" applyProtection="0"/>
    <xf numFmtId="0" fontId="253" fillId="102" borderId="0" applyNumberFormat="0" applyBorder="0" applyAlignment="0" applyProtection="0"/>
    <xf numFmtId="0" fontId="253" fillId="97" borderId="0" applyNumberFormat="0" applyBorder="0" applyAlignment="0" applyProtection="0"/>
    <xf numFmtId="0" fontId="253" fillId="102" borderId="0" applyNumberFormat="0" applyBorder="0" applyAlignment="0" applyProtection="0"/>
    <xf numFmtId="0" fontId="253" fillId="97" borderId="0" applyNumberFormat="0" applyBorder="0" applyAlignment="0" applyProtection="0"/>
    <xf numFmtId="0" fontId="254" fillId="97" borderId="0" applyNumberFormat="0" applyBorder="0" applyAlignment="0" applyProtection="0"/>
    <xf numFmtId="0" fontId="253" fillId="106" borderId="0" applyNumberFormat="0" applyBorder="0" applyAlignment="0" applyProtection="0"/>
    <xf numFmtId="0" fontId="253" fillId="117" borderId="0" applyNumberFormat="0" applyBorder="0" applyAlignment="0" applyProtection="0"/>
    <xf numFmtId="0" fontId="253" fillId="106" borderId="0" applyNumberFormat="0" applyBorder="0" applyAlignment="0" applyProtection="0"/>
    <xf numFmtId="0" fontId="253" fillId="117" borderId="0" applyNumberFormat="0" applyBorder="0" applyAlignment="0" applyProtection="0"/>
    <xf numFmtId="0" fontId="254" fillId="117" borderId="0" applyNumberFormat="0" applyBorder="0" applyAlignment="0" applyProtection="0"/>
    <xf numFmtId="0" fontId="253" fillId="113" borderId="0" applyNumberFormat="0" applyBorder="0" applyAlignment="0" applyProtection="0"/>
    <xf numFmtId="0" fontId="253" fillId="118" borderId="0" applyNumberFormat="0" applyBorder="0" applyAlignment="0" applyProtection="0"/>
    <xf numFmtId="0" fontId="253" fillId="113" borderId="0" applyNumberFormat="0" applyBorder="0" applyAlignment="0" applyProtection="0"/>
    <xf numFmtId="0" fontId="253" fillId="118" borderId="0" applyNumberFormat="0" applyBorder="0" applyAlignment="0" applyProtection="0"/>
    <xf numFmtId="0" fontId="254" fillId="118" borderId="0" applyNumberFormat="0" applyBorder="0" applyAlignment="0" applyProtection="0"/>
    <xf numFmtId="0" fontId="253" fillId="119" borderId="0" applyNumberFormat="0" applyBorder="0" applyAlignment="0" applyProtection="0"/>
    <xf numFmtId="0" fontId="253" fillId="120" borderId="0" applyNumberFormat="0" applyBorder="0" applyAlignment="0" applyProtection="0"/>
    <xf numFmtId="0" fontId="253" fillId="121" borderId="0" applyNumberFormat="0" applyBorder="0" applyAlignment="0" applyProtection="0"/>
    <xf numFmtId="0" fontId="253" fillId="120" borderId="0" applyNumberFormat="0" applyBorder="0" applyAlignment="0" applyProtection="0"/>
    <xf numFmtId="0" fontId="254" fillId="120" borderId="0" applyNumberFormat="0" applyBorder="0" applyAlignment="0" applyProtection="0"/>
    <xf numFmtId="0" fontId="253" fillId="122" borderId="0" applyNumberFormat="0" applyBorder="0" applyAlignment="0" applyProtection="0"/>
    <xf numFmtId="0" fontId="253" fillId="123" borderId="0" applyNumberFormat="0" applyBorder="0" applyAlignment="0" applyProtection="0"/>
    <xf numFmtId="0" fontId="253" fillId="122" borderId="0" applyNumberFormat="0" applyBorder="0" applyAlignment="0" applyProtection="0"/>
    <xf numFmtId="0" fontId="253" fillId="123" borderId="0" applyNumberFormat="0" applyBorder="0" applyAlignment="0" applyProtection="0"/>
    <xf numFmtId="0" fontId="254" fillId="123" borderId="0" applyNumberFormat="0" applyBorder="0" applyAlignment="0" applyProtection="0"/>
    <xf numFmtId="0" fontId="253" fillId="124" borderId="0" applyNumberFormat="0" applyBorder="0" applyAlignment="0" applyProtection="0"/>
    <xf numFmtId="0" fontId="253" fillId="125" borderId="0" applyNumberFormat="0" applyBorder="0" applyAlignment="0" applyProtection="0"/>
    <xf numFmtId="0" fontId="253" fillId="124" borderId="0" applyNumberFormat="0" applyBorder="0" applyAlignment="0" applyProtection="0"/>
    <xf numFmtId="0" fontId="253" fillId="125" borderId="0" applyNumberFormat="0" applyBorder="0" applyAlignment="0" applyProtection="0"/>
    <xf numFmtId="0" fontId="254" fillId="125" borderId="0" applyNumberFormat="0" applyBorder="0" applyAlignment="0" applyProtection="0"/>
    <xf numFmtId="0" fontId="253" fillId="126" borderId="0" applyNumberFormat="0" applyBorder="0" applyAlignment="0" applyProtection="0"/>
    <xf numFmtId="0" fontId="253" fillId="97" borderId="0" applyNumberFormat="0" applyBorder="0" applyAlignment="0" applyProtection="0"/>
    <xf numFmtId="0" fontId="253" fillId="126" borderId="0" applyNumberFormat="0" applyBorder="0" applyAlignment="0" applyProtection="0"/>
    <xf numFmtId="0" fontId="253" fillId="97" borderId="0" applyNumberFormat="0" applyBorder="0" applyAlignment="0" applyProtection="0"/>
    <xf numFmtId="0" fontId="254" fillId="97" borderId="0" applyNumberFormat="0" applyBorder="0" applyAlignment="0" applyProtection="0"/>
    <xf numFmtId="0" fontId="253" fillId="117" borderId="0" applyNumberFormat="0" applyBorder="0" applyAlignment="0" applyProtection="0"/>
    <xf numFmtId="0" fontId="253" fillId="117" borderId="0" applyNumberFormat="0" applyBorder="0" applyAlignment="0" applyProtection="0"/>
    <xf numFmtId="0" fontId="253" fillId="117" borderId="0" applyNumberFormat="0" applyBorder="0" applyAlignment="0" applyProtection="0"/>
    <xf numFmtId="0" fontId="253" fillId="117" borderId="0" applyNumberFormat="0" applyBorder="0" applyAlignment="0" applyProtection="0"/>
    <xf numFmtId="0" fontId="254" fillId="117" borderId="0" applyNumberFormat="0" applyBorder="0" applyAlignment="0" applyProtection="0"/>
    <xf numFmtId="0" fontId="253" fillId="118" borderId="0" applyNumberFormat="0" applyBorder="0" applyAlignment="0" applyProtection="0"/>
    <xf numFmtId="0" fontId="253" fillId="127" borderId="0" applyNumberFormat="0" applyBorder="0" applyAlignment="0" applyProtection="0"/>
    <xf numFmtId="0" fontId="253" fillId="118" borderId="0" applyNumberFormat="0" applyBorder="0" applyAlignment="0" applyProtection="0"/>
    <xf numFmtId="0" fontId="253" fillId="127" borderId="0" applyNumberFormat="0" applyBorder="0" applyAlignment="0" applyProtection="0"/>
    <xf numFmtId="0" fontId="254" fillId="127" borderId="0" applyNumberFormat="0" applyBorder="0" applyAlignment="0" applyProtection="0"/>
    <xf numFmtId="0" fontId="255" fillId="128" borderId="0" applyNumberFormat="0" applyBorder="0" applyAlignment="0" applyProtection="0"/>
    <xf numFmtId="0" fontId="256" fillId="98" borderId="0" applyNumberFormat="0" applyBorder="0" applyAlignment="0" applyProtection="0"/>
    <xf numFmtId="0" fontId="255" fillId="128" borderId="0" applyNumberFormat="0" applyBorder="0" applyAlignment="0" applyProtection="0"/>
    <xf numFmtId="0" fontId="256" fillId="98" borderId="0" applyNumberFormat="0" applyBorder="0" applyAlignment="0" applyProtection="0"/>
    <xf numFmtId="0" fontId="257" fillId="98" borderId="0" applyNumberFormat="0" applyBorder="0" applyAlignment="0" applyProtection="0"/>
    <xf numFmtId="0" fontId="258" fillId="129" borderId="152" applyNumberFormat="0" applyAlignment="0" applyProtection="0"/>
    <xf numFmtId="0" fontId="259" fillId="130" borderId="125" applyNumberFormat="0" applyAlignment="0" applyProtection="0"/>
    <xf numFmtId="0" fontId="258" fillId="129" borderId="152" applyNumberFormat="0" applyAlignment="0" applyProtection="0"/>
    <xf numFmtId="0" fontId="259" fillId="130" borderId="125" applyNumberFormat="0" applyAlignment="0" applyProtection="0"/>
    <xf numFmtId="0" fontId="260" fillId="130" borderId="125" applyNumberFormat="0" applyAlignment="0" applyProtection="0"/>
    <xf numFmtId="0" fontId="261" fillId="115" borderId="16" applyNumberFormat="0" applyAlignment="0" applyProtection="0"/>
    <xf numFmtId="0" fontId="261" fillId="131" borderId="16" applyNumberFormat="0" applyAlignment="0" applyProtection="0"/>
    <xf numFmtId="0" fontId="261" fillId="115" borderId="16" applyNumberFormat="0" applyAlignment="0" applyProtection="0"/>
    <xf numFmtId="0" fontId="261" fillId="131" borderId="16" applyNumberFormat="0" applyAlignment="0" applyProtection="0"/>
    <xf numFmtId="0" fontId="262" fillId="131" borderId="16" applyNumberFormat="0" applyAlignment="0" applyProtection="0"/>
    <xf numFmtId="296" fontId="263" fillId="0" borderId="0" applyFill="0" applyBorder="0" applyAlignment="0" applyProtection="0"/>
    <xf numFmtId="296" fontId="263" fillId="0" borderId="0" applyFill="0" applyBorder="0" applyAlignment="0" applyProtection="0"/>
    <xf numFmtId="297" fontId="245" fillId="0" borderId="0" applyFill="0" applyBorder="0" applyAlignment="0" applyProtection="0"/>
    <xf numFmtId="297" fontId="245" fillId="0" borderId="0" applyFill="0" applyBorder="0" applyAlignment="0" applyProtection="0"/>
    <xf numFmtId="296" fontId="245" fillId="0" borderId="0" applyFill="0" applyBorder="0" applyAlignment="0" applyProtection="0"/>
    <xf numFmtId="297" fontId="245" fillId="0" borderId="0" applyFill="0" applyBorder="0" applyAlignment="0" applyProtection="0"/>
    <xf numFmtId="296" fontId="245" fillId="0" borderId="0" applyFill="0" applyBorder="0" applyAlignment="0" applyProtection="0"/>
    <xf numFmtId="296" fontId="263" fillId="0" borderId="0" applyFill="0" applyBorder="0" applyAlignment="0" applyProtection="0"/>
    <xf numFmtId="297" fontId="245" fillId="0" borderId="0" applyFill="0" applyBorder="0" applyAlignment="0" applyProtection="0"/>
    <xf numFmtId="297" fontId="245" fillId="0" borderId="0" applyFill="0" applyBorder="0" applyAlignment="0" applyProtection="0"/>
    <xf numFmtId="296" fontId="245" fillId="0" borderId="0" applyFill="0" applyBorder="0" applyAlignment="0" applyProtection="0"/>
    <xf numFmtId="296" fontId="263" fillId="0" borderId="0" applyFill="0" applyBorder="0" applyAlignment="0" applyProtection="0"/>
    <xf numFmtId="297" fontId="245" fillId="0" borderId="0" applyFill="0" applyBorder="0" applyAlignment="0" applyProtection="0"/>
    <xf numFmtId="296" fontId="245" fillId="0" borderId="0" applyFill="0" applyBorder="0" applyAlignment="0" applyProtection="0"/>
    <xf numFmtId="297" fontId="245" fillId="0" borderId="0" applyFill="0" applyBorder="0" applyAlignment="0" applyProtection="0"/>
    <xf numFmtId="297" fontId="245" fillId="0" borderId="0" applyFill="0" applyBorder="0" applyAlignment="0" applyProtection="0"/>
    <xf numFmtId="296" fontId="245" fillId="0" borderId="0" applyFill="0" applyBorder="0" applyAlignment="0" applyProtection="0"/>
    <xf numFmtId="296" fontId="245" fillId="0" borderId="0" applyFill="0" applyBorder="0" applyAlignment="0" applyProtection="0"/>
    <xf numFmtId="296" fontId="245" fillId="0" borderId="0" applyFill="0" applyBorder="0" applyAlignment="0" applyProtection="0"/>
    <xf numFmtId="296" fontId="245" fillId="0" borderId="0" applyFill="0" applyBorder="0" applyAlignment="0" applyProtection="0"/>
    <xf numFmtId="3" fontId="263" fillId="0" borderId="0" applyFill="0" applyBorder="0" applyAlignment="0" applyProtection="0"/>
    <xf numFmtId="3" fontId="245" fillId="0" borderId="0" applyFill="0" applyBorder="0" applyAlignment="0" applyProtection="0"/>
    <xf numFmtId="3" fontId="245" fillId="0" borderId="0" applyFill="0" applyBorder="0" applyAlignment="0" applyProtection="0"/>
    <xf numFmtId="290" fontId="263" fillId="0" borderId="0" applyFill="0" applyBorder="0" applyAlignment="0" applyProtection="0"/>
    <xf numFmtId="290" fontId="263" fillId="0" borderId="0" applyFill="0" applyBorder="0" applyAlignment="0" applyProtection="0"/>
    <xf numFmtId="298" fontId="245" fillId="0" borderId="0" applyFill="0" applyBorder="0" applyAlignment="0" applyProtection="0"/>
    <xf numFmtId="298" fontId="245" fillId="0" borderId="0" applyFill="0" applyBorder="0" applyAlignment="0" applyProtection="0"/>
    <xf numFmtId="290" fontId="245" fillId="0" borderId="0" applyFill="0" applyBorder="0" applyAlignment="0" applyProtection="0"/>
    <xf numFmtId="298" fontId="245" fillId="0" borderId="0" applyFill="0" applyBorder="0" applyAlignment="0" applyProtection="0"/>
    <xf numFmtId="290" fontId="245" fillId="0" borderId="0" applyFill="0" applyBorder="0" applyAlignment="0" applyProtection="0"/>
    <xf numFmtId="298" fontId="245" fillId="0" borderId="0" applyFill="0" applyBorder="0" applyAlignment="0" applyProtection="0"/>
    <xf numFmtId="298" fontId="245" fillId="0" borderId="0" applyFill="0" applyBorder="0" applyAlignment="0" applyProtection="0"/>
    <xf numFmtId="299" fontId="263" fillId="0" borderId="0" applyFill="0" applyBorder="0" applyAlignment="0" applyProtection="0"/>
    <xf numFmtId="299" fontId="245" fillId="0" borderId="0" applyFill="0" applyBorder="0" applyAlignment="0" applyProtection="0"/>
    <xf numFmtId="299" fontId="245" fillId="0" borderId="0" applyFill="0" applyBorder="0" applyAlignment="0" applyProtection="0"/>
    <xf numFmtId="14" fontId="263" fillId="0" borderId="0" applyFill="0" applyBorder="0" applyAlignment="0" applyProtection="0"/>
    <xf numFmtId="14" fontId="245" fillId="0" borderId="0" applyFill="0" applyBorder="0" applyAlignment="0" applyProtection="0"/>
    <xf numFmtId="14" fontId="245" fillId="0" borderId="0" applyFill="0" applyBorder="0" applyAlignment="0" applyProtection="0"/>
    <xf numFmtId="0" fontId="267" fillId="100" borderId="0" applyNumberFormat="0" applyBorder="0" applyAlignment="0" applyProtection="0"/>
    <xf numFmtId="0" fontId="264" fillId="0" borderId="0" applyNumberFormat="0" applyFill="0" applyBorder="0" applyAlignment="0" applyProtection="0"/>
    <xf numFmtId="0" fontId="265" fillId="0" borderId="0" applyNumberFormat="0" applyFill="0" applyBorder="0" applyAlignment="0" applyProtection="0"/>
    <xf numFmtId="0" fontId="264" fillId="0" borderId="0" applyNumberFormat="0" applyFill="0" applyBorder="0" applyAlignment="0" applyProtection="0"/>
    <xf numFmtId="0" fontId="265" fillId="0" borderId="0" applyNumberFormat="0" applyFill="0" applyBorder="0" applyAlignment="0" applyProtection="0"/>
    <xf numFmtId="0" fontId="266" fillId="0" borderId="0" applyNumberFormat="0" applyFill="0" applyBorder="0" applyAlignment="0" applyProtection="0"/>
    <xf numFmtId="2" fontId="263" fillId="0" borderId="0" applyFill="0" applyBorder="0" applyAlignment="0" applyProtection="0"/>
    <xf numFmtId="2" fontId="245" fillId="0" borderId="0" applyFill="0" applyBorder="0" applyAlignment="0" applyProtection="0"/>
    <xf numFmtId="2" fontId="245" fillId="0" borderId="0" applyFill="0" applyBorder="0" applyAlignment="0" applyProtection="0"/>
    <xf numFmtId="0" fontId="267" fillId="132" borderId="0" applyNumberFormat="0" applyBorder="0" applyAlignment="0" applyProtection="0"/>
    <xf numFmtId="0" fontId="267" fillId="100" borderId="0" applyNumberFormat="0" applyBorder="0" applyAlignment="0" applyProtection="0"/>
    <xf numFmtId="0" fontId="267" fillId="132" borderId="0" applyNumberFormat="0" applyBorder="0" applyAlignment="0" applyProtection="0"/>
    <xf numFmtId="0" fontId="267" fillId="100" borderId="0" applyNumberFormat="0" applyBorder="0" applyAlignment="0" applyProtection="0"/>
    <xf numFmtId="0" fontId="268" fillId="100" borderId="0" applyNumberFormat="0" applyBorder="0" applyAlignment="0" applyProtection="0"/>
    <xf numFmtId="0" fontId="247" fillId="130" borderId="0" applyNumberFormat="0" applyBorder="0" applyAlignment="0" applyProtection="0"/>
    <xf numFmtId="0" fontId="247" fillId="130" borderId="0" applyNumberFormat="0" applyBorder="0" applyAlignment="0" applyProtection="0"/>
    <xf numFmtId="0" fontId="269" fillId="0" borderId="153" applyNumberFormat="0" applyFill="0" applyAlignment="0" applyProtection="0"/>
    <xf numFmtId="0" fontId="269" fillId="0" borderId="153" applyNumberFormat="0" applyFill="0" applyAlignment="0" applyProtection="0"/>
    <xf numFmtId="0" fontId="270" fillId="0" borderId="17" applyNumberFormat="0" applyFill="0" applyAlignment="0" applyProtection="0"/>
    <xf numFmtId="0" fontId="245" fillId="0" borderId="0" applyNumberFormat="0" applyFill="0" applyAlignment="0" applyProtection="0"/>
    <xf numFmtId="0" fontId="270" fillId="0" borderId="17" applyNumberFormat="0" applyFill="0" applyAlignment="0" applyProtection="0"/>
    <xf numFmtId="0" fontId="271" fillId="0" borderId="154" applyNumberFormat="0" applyFill="0" applyAlignment="0" applyProtection="0"/>
    <xf numFmtId="0" fontId="271" fillId="0" borderId="154" applyNumberFormat="0" applyFill="0" applyAlignment="0" applyProtection="0"/>
    <xf numFmtId="0" fontId="272" fillId="0" borderId="18" applyNumberFormat="0" applyFill="0" applyAlignment="0" applyProtection="0"/>
    <xf numFmtId="0" fontId="245" fillId="0" borderId="0" applyNumberFormat="0" applyFill="0" applyAlignment="0" applyProtection="0"/>
    <xf numFmtId="0" fontId="272" fillId="0" borderId="18" applyNumberFormat="0" applyFill="0" applyAlignment="0" applyProtection="0"/>
    <xf numFmtId="0" fontId="273" fillId="0" borderId="155" applyNumberFormat="0" applyFill="0" applyAlignment="0" applyProtection="0"/>
    <xf numFmtId="0" fontId="274" fillId="0" borderId="156" applyNumberFormat="0" applyFill="0" applyAlignment="0" applyProtection="0"/>
    <xf numFmtId="0" fontId="273" fillId="0" borderId="155" applyNumberFormat="0" applyFill="0" applyAlignment="0" applyProtection="0"/>
    <xf numFmtId="0" fontId="274" fillId="0" borderId="156" applyNumberFormat="0" applyFill="0" applyAlignment="0" applyProtection="0"/>
    <xf numFmtId="0" fontId="275" fillId="0" borderId="156" applyNumberFormat="0" applyFill="0" applyAlignment="0" applyProtection="0"/>
    <xf numFmtId="0" fontId="273" fillId="0" borderId="0" applyNumberFormat="0" applyFill="0" applyBorder="0" applyAlignment="0" applyProtection="0"/>
    <xf numFmtId="0" fontId="274" fillId="0" borderId="0" applyNumberFormat="0" applyFill="0" applyBorder="0" applyAlignment="0" applyProtection="0"/>
    <xf numFmtId="0" fontId="273" fillId="0" borderId="0" applyNumberFormat="0" applyFill="0" applyBorder="0" applyAlignment="0" applyProtection="0"/>
    <xf numFmtId="0" fontId="274" fillId="0" borderId="0" applyNumberFormat="0" applyFill="0" applyBorder="0" applyAlignment="0" applyProtection="0"/>
    <xf numFmtId="0" fontId="275" fillId="0" borderId="0" applyNumberFormat="0" applyFill="0" applyBorder="0" applyAlignment="0" applyProtection="0"/>
    <xf numFmtId="0" fontId="276" fillId="0" borderId="0" applyNumberFormat="0" applyFill="0" applyBorder="0" applyAlignment="0" applyProtection="0"/>
    <xf numFmtId="0" fontId="243" fillId="0" borderId="0" applyNumberFormat="0" applyFill="0" applyBorder="0" applyAlignment="0" applyProtection="0"/>
    <xf numFmtId="0" fontId="247" fillId="133" borderId="0" applyNumberFormat="0" applyBorder="0" applyAlignment="0" applyProtection="0"/>
    <xf numFmtId="0" fontId="247" fillId="133" borderId="0" applyNumberFormat="0" applyBorder="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8" fillId="105" borderId="152" applyNumberFormat="0" applyAlignment="0" applyProtection="0"/>
    <xf numFmtId="0" fontId="277" fillId="105" borderId="125" applyNumberFormat="0" applyAlignment="0" applyProtection="0"/>
    <xf numFmtId="0" fontId="278" fillId="105" borderId="152"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9"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77" fillId="105" borderId="125" applyNumberFormat="0" applyAlignment="0" applyProtection="0"/>
    <xf numFmtId="0" fontId="280" fillId="0" borderId="157" applyNumberFormat="0" applyFill="0" applyAlignment="0" applyProtection="0"/>
    <xf numFmtId="0" fontId="281" fillId="0" borderId="20" applyNumberFormat="0" applyFill="0" applyAlignment="0" applyProtection="0"/>
    <xf numFmtId="0" fontId="280" fillId="0" borderId="157" applyNumberFormat="0" applyFill="0" applyAlignment="0" applyProtection="0"/>
    <xf numFmtId="0" fontId="281" fillId="0" borderId="20" applyNumberFormat="0" applyFill="0" applyAlignment="0" applyProtection="0"/>
    <xf numFmtId="0" fontId="282" fillId="0" borderId="20" applyNumberFormat="0" applyFill="0" applyAlignment="0" applyProtection="0"/>
    <xf numFmtId="300" fontId="246" fillId="0" borderId="0"/>
    <xf numFmtId="300" fontId="246" fillId="0" borderId="0"/>
    <xf numFmtId="301" fontId="246" fillId="0" borderId="0"/>
    <xf numFmtId="301" fontId="246" fillId="0" borderId="0"/>
    <xf numFmtId="300" fontId="246" fillId="0" borderId="0"/>
    <xf numFmtId="300" fontId="246" fillId="0" borderId="0"/>
    <xf numFmtId="300" fontId="246" fillId="0" borderId="0"/>
    <xf numFmtId="300" fontId="246" fillId="0" borderId="0"/>
    <xf numFmtId="300" fontId="246" fillId="0" borderId="0"/>
    <xf numFmtId="300" fontId="246" fillId="0" borderId="0"/>
    <xf numFmtId="300" fontId="246" fillId="0" borderId="0"/>
    <xf numFmtId="300" fontId="246" fillId="0" borderId="0"/>
    <xf numFmtId="0" fontId="283" fillId="134" borderId="0" applyNumberFormat="0" applyBorder="0" applyAlignment="0" applyProtection="0"/>
    <xf numFmtId="0" fontId="284" fillId="135" borderId="0" applyNumberFormat="0" applyBorder="0" applyAlignment="0" applyProtection="0"/>
    <xf numFmtId="0" fontId="283" fillId="134" borderId="0" applyNumberFormat="0" applyBorder="0" applyAlignment="0" applyProtection="0"/>
    <xf numFmtId="0" fontId="284" fillId="135" borderId="0" applyNumberFormat="0" applyBorder="0" applyAlignment="0" applyProtection="0"/>
    <xf numFmtId="0" fontId="285" fillId="135" borderId="0" applyNumberFormat="0" applyBorder="0" applyAlignment="0" applyProtection="0"/>
    <xf numFmtId="302" fontId="246" fillId="0" borderId="0"/>
    <xf numFmtId="302" fontId="246" fillId="0" borderId="0"/>
    <xf numFmtId="0" fontId="246" fillId="0" borderId="0"/>
    <xf numFmtId="0" fontId="252" fillId="0" borderId="0"/>
    <xf numFmtId="0" fontId="246" fillId="0" borderId="0"/>
    <xf numFmtId="0" fontId="246" fillId="0" borderId="0"/>
    <xf numFmtId="0" fontId="252" fillId="0" borderId="0"/>
    <xf numFmtId="0" fontId="246" fillId="0" borderId="0"/>
    <xf numFmtId="0" fontId="252" fillId="0" borderId="0"/>
    <xf numFmtId="0" fontId="252" fillId="0" borderId="0"/>
    <xf numFmtId="0" fontId="286" fillId="0" borderId="0"/>
    <xf numFmtId="0" fontId="246" fillId="0" borderId="0"/>
    <xf numFmtId="0" fontId="252" fillId="0" borderId="0"/>
    <xf numFmtId="0" fontId="252" fillId="0" borderId="0"/>
    <xf numFmtId="0" fontId="252" fillId="0" borderId="0"/>
    <xf numFmtId="0" fontId="252" fillId="0" borderId="0"/>
    <xf numFmtId="0" fontId="252" fillId="0" borderId="0"/>
    <xf numFmtId="0" fontId="246"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52" fillId="0" borderId="0"/>
    <xf numFmtId="0" fontId="246" fillId="0" borderId="0"/>
    <xf numFmtId="0" fontId="252" fillId="0" borderId="0"/>
    <xf numFmtId="0" fontId="252" fillId="0" borderId="0"/>
    <xf numFmtId="0" fontId="246" fillId="0" borderId="0"/>
    <xf numFmtId="0" fontId="246" fillId="0" borderId="0"/>
    <xf numFmtId="0" fontId="252" fillId="0" borderId="0"/>
    <xf numFmtId="0" fontId="246" fillId="0" borderId="0"/>
    <xf numFmtId="0" fontId="252" fillId="0" borderId="0"/>
    <xf numFmtId="0" fontId="263" fillId="133" borderId="158" applyNumberFormat="0" applyAlignment="0" applyProtection="0"/>
    <xf numFmtId="0" fontId="245" fillId="133" borderId="127" applyNumberFormat="0" applyAlignment="0" applyProtection="0"/>
    <xf numFmtId="0" fontId="245" fillId="133" borderId="158" applyNumberFormat="0" applyAlignment="0" applyProtection="0"/>
    <xf numFmtId="0" fontId="245" fillId="133" borderId="158" applyNumberFormat="0" applyAlignment="0" applyProtection="0"/>
    <xf numFmtId="0" fontId="245" fillId="133" borderId="158" applyNumberFormat="0" applyAlignment="0" applyProtection="0"/>
    <xf numFmtId="0" fontId="245" fillId="133" borderId="158" applyNumberFormat="0" applyAlignment="0" applyProtection="0"/>
    <xf numFmtId="0" fontId="245" fillId="133" borderId="127" applyNumberFormat="0" applyAlignment="0" applyProtection="0"/>
    <xf numFmtId="0" fontId="287" fillId="129" borderId="128" applyNumberFormat="0" applyAlignment="0" applyProtection="0"/>
    <xf numFmtId="0" fontId="287" fillId="130" borderId="128" applyNumberFormat="0" applyAlignment="0" applyProtection="0"/>
    <xf numFmtId="0" fontId="287" fillId="129" borderId="128" applyNumberFormat="0" applyAlignment="0" applyProtection="0"/>
    <xf numFmtId="0" fontId="287" fillId="130" borderId="128" applyNumberFormat="0" applyAlignment="0" applyProtection="0"/>
    <xf numFmtId="0" fontId="288" fillId="130" borderId="128" applyNumberFormat="0" applyAlignment="0" applyProtection="0"/>
    <xf numFmtId="9" fontId="263" fillId="0" borderId="0" applyFill="0" applyBorder="0" applyAlignment="0" applyProtection="0"/>
    <xf numFmtId="10" fontId="263" fillId="0" borderId="0" applyFill="0" applyBorder="0" applyAlignment="0" applyProtection="0"/>
    <xf numFmtId="10"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63"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63"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63"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0" fontId="245" fillId="0" borderId="0" applyNumberFormat="0" applyFill="0" applyBorder="0" applyAlignment="0" applyProtection="0"/>
    <xf numFmtId="0" fontId="289" fillId="0" borderId="0" applyNumberFormat="0" applyFill="0" applyBorder="0" applyAlignment="0" applyProtection="0"/>
    <xf numFmtId="0" fontId="290" fillId="0" borderId="0" applyNumberFormat="0" applyFill="0" applyBorder="0" applyAlignment="0" applyProtection="0"/>
    <xf numFmtId="0" fontId="289" fillId="0" borderId="0" applyNumberFormat="0" applyFill="0" applyBorder="0" applyAlignment="0" applyProtection="0"/>
    <xf numFmtId="0" fontId="290" fillId="0" borderId="0" applyNumberFormat="0" applyFill="0" applyBorder="0" applyAlignment="0" applyProtection="0"/>
    <xf numFmtId="0" fontId="291" fillId="0" borderId="159" applyNumberFormat="0" applyFill="0" applyAlignment="0" applyProtection="0"/>
    <xf numFmtId="0" fontId="245" fillId="0" borderId="0" applyNumberFormat="0" applyBorder="0" applyAlignment="0" applyProtection="0"/>
    <xf numFmtId="0" fontId="291" fillId="0" borderId="159" applyNumberFormat="0" applyFill="0" applyAlignment="0" applyProtection="0"/>
    <xf numFmtId="0" fontId="291" fillId="0" borderId="129" applyNumberFormat="0" applyFill="0" applyAlignment="0" applyProtection="0"/>
    <xf numFmtId="0" fontId="245" fillId="0" borderId="0" applyNumberFormat="0" applyBorder="0" applyAlignment="0" applyProtection="0"/>
    <xf numFmtId="0" fontId="291" fillId="0" borderId="129" applyNumberFormat="0" applyFill="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3" fillId="0" borderId="0" applyNumberFormat="0" applyFill="0" applyBorder="0" applyAlignment="0" applyProtection="0"/>
    <xf numFmtId="170" fontId="12" fillId="0" borderId="0" applyFont="0" applyFill="0" applyBorder="0" applyAlignment="0" applyProtection="0"/>
    <xf numFmtId="0" fontId="137" fillId="0" borderId="0" applyNumberFormat="0" applyFill="0" applyBorder="0" applyAlignment="0" applyProtection="0">
      <alignment vertical="top"/>
      <protection locked="0"/>
    </xf>
    <xf numFmtId="169" fontId="12" fillId="0" borderId="0" applyFont="0" applyFill="0" applyBorder="0" applyAlignment="0" applyProtection="0"/>
    <xf numFmtId="9" fontId="12" fillId="0" borderId="0" applyFont="0" applyFill="0" applyBorder="0" applyAlignment="0" applyProtection="0"/>
    <xf numFmtId="0" fontId="246" fillId="0" borderId="0"/>
    <xf numFmtId="0" fontId="245" fillId="0" borderId="0" applyNumberFormat="0" applyFill="0" applyBorder="0" applyAlignment="0" applyProtection="0"/>
    <xf numFmtId="0" fontId="245" fillId="0" borderId="0" applyNumberFormat="0" applyFill="0" applyBorder="0" applyAlignment="0" applyProtection="0"/>
    <xf numFmtId="43" fontId="6" fillId="0" borderId="0" applyFont="0" applyFill="0" applyBorder="0" applyAlignment="0" applyProtection="0"/>
    <xf numFmtId="0" fontId="6" fillId="0" borderId="0"/>
    <xf numFmtId="3" fontId="12" fillId="0" borderId="0" applyFont="0" applyFill="0" applyBorder="0" applyAlignment="0" applyProtection="0"/>
    <xf numFmtId="5" fontId="12" fillId="0" borderId="0" applyFont="0" applyFill="0" applyBorder="0" applyAlignment="0" applyProtection="0"/>
    <xf numFmtId="14" fontId="12" fillId="0" borderId="0" applyFont="0" applyFill="0" applyBorder="0" applyAlignment="0" applyProtection="0"/>
    <xf numFmtId="2" fontId="12" fillId="0" borderId="0" applyFont="0" applyFill="0" applyBorder="0" applyAlignment="0" applyProtection="0"/>
    <xf numFmtId="0" fontId="294" fillId="0" borderId="0" applyNumberFormat="0" applyFont="0" applyFill="0" applyAlignment="0" applyProtection="0"/>
    <xf numFmtId="0" fontId="47" fillId="0" borderId="0" applyNumberFormat="0" applyFont="0" applyFill="0" applyAlignment="0" applyProtection="0"/>
    <xf numFmtId="0" fontId="12" fillId="0" borderId="0"/>
    <xf numFmtId="9" fontId="12" fillId="0" borderId="0" applyFont="0" applyFill="0" applyBorder="0" applyAlignment="0" applyProtection="0"/>
    <xf numFmtId="0" fontId="158" fillId="0" borderId="0" applyNumberFormat="0" applyBorder="0" applyAlignment="0"/>
    <xf numFmtId="0" fontId="12" fillId="0" borderId="160" applyNumberFormat="0" applyFont="0" applyBorder="0" applyAlignment="0" applyProtection="0"/>
    <xf numFmtId="0" fontId="6" fillId="0" borderId="0"/>
    <xf numFmtId="0" fontId="6" fillId="0" borderId="0"/>
    <xf numFmtId="43" fontId="6" fillId="0" borderId="0" applyFont="0" applyFill="0" applyBorder="0" applyAlignment="0" applyProtection="0"/>
    <xf numFmtId="0" fontId="216" fillId="0" borderId="0" applyNumberFormat="0" applyBorder="0" applyAlignment="0"/>
    <xf numFmtId="0" fontId="241" fillId="0" borderId="0" applyNumberFormat="0" applyBorder="0" applyAlignment="0"/>
    <xf numFmtId="9" fontId="12" fillId="0" borderId="0" applyFont="0" applyFill="0" applyBorder="0" applyAlignment="0" applyProtection="0"/>
    <xf numFmtId="9" fontId="12"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25" applyNumberFormat="0" applyAlignment="0" applyProtection="0"/>
    <xf numFmtId="0" fontId="18" fillId="22" borderId="16" applyNumberFormat="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26" applyNumberFormat="0" applyFill="0" applyAlignment="0" applyProtection="0"/>
    <xf numFmtId="0" fontId="24" fillId="0" borderId="0" applyNumberFormat="0" applyFill="0" applyBorder="0" applyAlignment="0" applyProtection="0"/>
    <xf numFmtId="0" fontId="25" fillId="8" borderId="12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2" fillId="24" borderId="127" applyNumberFormat="0" applyFont="0" applyAlignment="0" applyProtection="0"/>
    <xf numFmtId="0" fontId="28" fillId="21" borderId="128" applyNumberFormat="0" applyAlignment="0" applyProtection="0"/>
    <xf numFmtId="9" fontId="12" fillId="0" borderId="0" applyFont="0" applyFill="0" applyBorder="0" applyAlignment="0" applyProtection="0"/>
    <xf numFmtId="0" fontId="29" fillId="0" borderId="0" applyNumberFormat="0" applyFill="0" applyBorder="0" applyAlignment="0" applyProtection="0"/>
    <xf numFmtId="0" fontId="30" fillId="0" borderId="129" applyNumberFormat="0" applyFill="0" applyAlignment="0" applyProtection="0"/>
    <xf numFmtId="0" fontId="31" fillId="0" borderId="0" applyNumberFormat="0" applyFill="0" applyBorder="0" applyAlignment="0" applyProtection="0"/>
    <xf numFmtId="0" fontId="240" fillId="0" borderId="0" applyNumberFormat="0" applyFill="0" applyBorder="0" applyAlignment="0" applyProtection="0"/>
    <xf numFmtId="0" fontId="63" fillId="0" borderId="57" applyNumberFormat="0" applyFill="0" applyAlignment="0" applyProtection="0"/>
    <xf numFmtId="0" fontId="62" fillId="0" borderId="56" applyNumberFormat="0" applyFill="0" applyAlignment="0" applyProtection="0"/>
    <xf numFmtId="0" fontId="64" fillId="0" borderId="58" applyNumberFormat="0" applyFill="0" applyAlignment="0" applyProtection="0"/>
    <xf numFmtId="0" fontId="64" fillId="0" borderId="0" applyNumberFormat="0" applyFill="0" applyBorder="0" applyAlignment="0" applyProtection="0"/>
    <xf numFmtId="0" fontId="65" fillId="29" borderId="0" applyNumberFormat="0" applyBorder="0" applyAlignment="0" applyProtection="0"/>
    <xf numFmtId="0" fontId="66" fillId="30" borderId="0" applyNumberFormat="0" applyBorder="0" applyAlignment="0" applyProtection="0"/>
    <xf numFmtId="0" fontId="67" fillId="31" borderId="0" applyNumberFormat="0" applyBorder="0" applyAlignment="0" applyProtection="0"/>
    <xf numFmtId="0" fontId="68" fillId="32" borderId="59" applyNumberFormat="0" applyAlignment="0" applyProtection="0"/>
    <xf numFmtId="0" fontId="69" fillId="33" borderId="60" applyNumberFormat="0" applyAlignment="0" applyProtection="0"/>
    <xf numFmtId="0" fontId="70" fillId="33" borderId="59" applyNumberFormat="0" applyAlignment="0" applyProtection="0"/>
    <xf numFmtId="0" fontId="71" fillId="0" borderId="61" applyNumberFormat="0" applyFill="0" applyAlignment="0" applyProtection="0"/>
    <xf numFmtId="0" fontId="72" fillId="34" borderId="62" applyNumberFormat="0" applyAlignment="0" applyProtection="0"/>
    <xf numFmtId="0" fontId="73" fillId="0" borderId="0" applyNumberFormat="0" applyFill="0" applyBorder="0" applyAlignment="0" applyProtection="0"/>
    <xf numFmtId="0" fontId="6" fillId="35" borderId="63" applyNumberFormat="0" applyFont="0" applyAlignment="0" applyProtection="0"/>
    <xf numFmtId="0" fontId="74" fillId="0" borderId="0" applyNumberFormat="0" applyFill="0" applyBorder="0" applyAlignment="0" applyProtection="0"/>
    <xf numFmtId="0" fontId="3" fillId="0" borderId="64" applyNumberFormat="0" applyFill="0" applyAlignment="0" applyProtection="0"/>
    <xf numFmtId="0" fontId="75" fillId="36"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75" fillId="39" borderId="0" applyNumberFormat="0" applyBorder="0" applyAlignment="0" applyProtection="0"/>
    <xf numFmtId="0" fontId="75" fillId="40"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75" fillId="43" borderId="0" applyNumberFormat="0" applyBorder="0" applyAlignment="0" applyProtection="0"/>
    <xf numFmtId="0" fontId="75" fillId="44"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75" fillId="47" borderId="0" applyNumberFormat="0" applyBorder="0" applyAlignment="0" applyProtection="0"/>
    <xf numFmtId="0" fontId="75" fillId="48"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75" fillId="51" borderId="0" applyNumberFormat="0" applyBorder="0" applyAlignment="0" applyProtection="0"/>
    <xf numFmtId="0" fontId="75" fillId="52"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75" fillId="55" borderId="0" applyNumberFormat="0" applyBorder="0" applyAlignment="0" applyProtection="0"/>
    <xf numFmtId="0" fontId="75" fillId="56"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75" fillId="59"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8" fillId="22" borderId="16" applyNumberFormat="0" applyAlignment="0" applyProtection="0"/>
    <xf numFmtId="43" fontId="1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3" fontId="12" fillId="0" borderId="0" applyFont="0" applyFill="0" applyBorder="0" applyAlignment="0" applyProtection="0"/>
    <xf numFmtId="44" fontId="12"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2" fillId="0" borderId="0" applyFont="0" applyFill="0" applyBorder="0" applyAlignment="0" applyProtection="0"/>
    <xf numFmtId="5" fontId="12" fillId="0" borderId="0" applyFont="0" applyFill="0" applyBorder="0" applyAlignment="0" applyProtection="0"/>
    <xf numFmtId="14" fontId="12" fillId="0" borderId="0" applyFont="0" applyFill="0" applyBorder="0" applyAlignment="0" applyProtection="0"/>
    <xf numFmtId="0" fontId="20" fillId="0" borderId="0" applyNumberFormat="0" applyFill="0" applyBorder="0" applyAlignment="0" applyProtection="0"/>
    <xf numFmtId="2" fontId="12" fillId="0" borderId="0" applyFont="0" applyFill="0" applyBorder="0" applyAlignment="0" applyProtection="0"/>
    <xf numFmtId="0" fontId="21" fillId="5" borderId="0" applyNumberFormat="0" applyBorder="0" applyAlignment="0" applyProtection="0"/>
    <xf numFmtId="0" fontId="294" fillId="0" borderId="0" applyNumberFormat="0" applyFont="0" applyFill="0" applyAlignment="0" applyProtection="0"/>
    <xf numFmtId="0" fontId="47" fillId="0" borderId="0" applyNumberFormat="0" applyFont="0" applyFill="0" applyAlignment="0" applyProtection="0"/>
    <xf numFmtId="0" fontId="24" fillId="0" borderId="126" applyNumberFormat="0" applyFill="0" applyAlignment="0" applyProtection="0"/>
    <xf numFmtId="0" fontId="24" fillId="0" borderId="0" applyNumberFormat="0" applyFill="0" applyBorder="0" applyAlignment="0" applyProtection="0"/>
    <xf numFmtId="0" fontId="295" fillId="0" borderId="0" applyNumberFormat="0" applyFill="0" applyBorder="0" applyAlignment="0" applyProtection="0">
      <alignment vertical="top"/>
      <protection locked="0"/>
    </xf>
    <xf numFmtId="0" fontId="26" fillId="0" borderId="20" applyNumberFormat="0" applyFill="0" applyAlignment="0" applyProtection="0"/>
    <xf numFmtId="0" fontId="27" fillId="23" borderId="0" applyNumberFormat="0" applyBorder="0" applyAlignment="0" applyProtection="0"/>
    <xf numFmtId="0" fontId="12" fillId="0" borderId="0"/>
    <xf numFmtId="0" fontId="296" fillId="0" borderId="0"/>
    <xf numFmtId="0" fontId="6" fillId="0" borderId="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01" fillId="0" borderId="0" applyNumberFormat="0" applyFont="0" applyFill="0" applyBorder="0" applyAlignment="0" applyProtection="0">
      <alignment horizontal="left"/>
    </xf>
    <xf numFmtId="0" fontId="29" fillId="0" borderId="0" applyNumberFormat="0" applyFill="0" applyBorder="0" applyAlignment="0" applyProtection="0"/>
    <xf numFmtId="0" fontId="12" fillId="0" borderId="160" applyNumberFormat="0" applyFont="0" applyBorder="0" applyAlignment="0" applyProtection="0"/>
    <xf numFmtId="0" fontId="12" fillId="0" borderId="160" applyNumberFormat="0" applyFont="0" applyBorder="0" applyAlignment="0" applyProtection="0"/>
    <xf numFmtId="0" fontId="31" fillId="0" borderId="0" applyNumberFormat="0" applyFill="0" applyBorder="0" applyAlignment="0" applyProtection="0"/>
    <xf numFmtId="0" fontId="6" fillId="0" borderId="0"/>
    <xf numFmtId="303" fontId="12" fillId="0" borderId="0"/>
    <xf numFmtId="179" fontId="12" fillId="0" borderId="0"/>
    <xf numFmtId="289" fontId="12" fillId="0" borderId="0"/>
    <xf numFmtId="179" fontId="12" fillId="0" borderId="0"/>
    <xf numFmtId="179" fontId="12" fillId="0" borderId="0"/>
    <xf numFmtId="179" fontId="12" fillId="0" borderId="0"/>
    <xf numFmtId="179" fontId="12" fillId="0" borderId="0"/>
    <xf numFmtId="294" fontId="12" fillId="0" borderId="0"/>
    <xf numFmtId="295" fontId="12" fillId="0" borderId="0"/>
    <xf numFmtId="303" fontId="14" fillId="3" borderId="0" applyNumberFormat="0" applyBorder="0" applyAlignment="0" applyProtection="0"/>
    <xf numFmtId="303" fontId="6" fillId="37" borderId="0" applyNumberFormat="0" applyBorder="0" applyAlignment="0" applyProtection="0"/>
    <xf numFmtId="303" fontId="14" fillId="4" borderId="0" applyNumberFormat="0" applyBorder="0" applyAlignment="0" applyProtection="0"/>
    <xf numFmtId="303" fontId="6" fillId="41" borderId="0" applyNumberFormat="0" applyBorder="0" applyAlignment="0" applyProtection="0"/>
    <xf numFmtId="303" fontId="14" fillId="5" borderId="0" applyNumberFormat="0" applyBorder="0" applyAlignment="0" applyProtection="0"/>
    <xf numFmtId="303" fontId="6" fillId="45" borderId="0" applyNumberFormat="0" applyBorder="0" applyAlignment="0" applyProtection="0"/>
    <xf numFmtId="303" fontId="14" fillId="6" borderId="0" applyNumberFormat="0" applyBorder="0" applyAlignment="0" applyProtection="0"/>
    <xf numFmtId="303" fontId="6" fillId="49" borderId="0" applyNumberFormat="0" applyBorder="0" applyAlignment="0" applyProtection="0"/>
    <xf numFmtId="303" fontId="14" fillId="7" borderId="0" applyNumberFormat="0" applyBorder="0" applyAlignment="0" applyProtection="0"/>
    <xf numFmtId="303" fontId="6" fillId="53" borderId="0" applyNumberFormat="0" applyBorder="0" applyAlignment="0" applyProtection="0"/>
    <xf numFmtId="303" fontId="14" fillId="8" borderId="0" applyNumberFormat="0" applyBorder="0" applyAlignment="0" applyProtection="0"/>
    <xf numFmtId="303" fontId="6" fillId="57" borderId="0" applyNumberFormat="0" applyBorder="0" applyAlignment="0" applyProtection="0"/>
    <xf numFmtId="303" fontId="14" fillId="9" borderId="0" applyNumberFormat="0" applyBorder="0" applyAlignment="0" applyProtection="0"/>
    <xf numFmtId="303" fontId="6" fillId="38" borderId="0" applyNumberFormat="0" applyBorder="0" applyAlignment="0" applyProtection="0"/>
    <xf numFmtId="303" fontId="14" fillId="10" borderId="0" applyNumberFormat="0" applyBorder="0" applyAlignment="0" applyProtection="0"/>
    <xf numFmtId="303" fontId="6" fillId="42" borderId="0" applyNumberFormat="0" applyBorder="0" applyAlignment="0" applyProtection="0"/>
    <xf numFmtId="303" fontId="14" fillId="11" borderId="0" applyNumberFormat="0" applyBorder="0" applyAlignment="0" applyProtection="0"/>
    <xf numFmtId="303" fontId="6" fillId="46" borderId="0" applyNumberFormat="0" applyBorder="0" applyAlignment="0" applyProtection="0"/>
    <xf numFmtId="303" fontId="14" fillId="6" borderId="0" applyNumberFormat="0" applyBorder="0" applyAlignment="0" applyProtection="0"/>
    <xf numFmtId="303" fontId="6" fillId="50" borderId="0" applyNumberFormat="0" applyBorder="0" applyAlignment="0" applyProtection="0"/>
    <xf numFmtId="303" fontId="14" fillId="9" borderId="0" applyNumberFormat="0" applyBorder="0" applyAlignment="0" applyProtection="0"/>
    <xf numFmtId="303" fontId="6" fillId="54" borderId="0" applyNumberFormat="0" applyBorder="0" applyAlignment="0" applyProtection="0"/>
    <xf numFmtId="303" fontId="14" fillId="12" borderId="0" applyNumberFormat="0" applyBorder="0" applyAlignment="0" applyProtection="0"/>
    <xf numFmtId="303" fontId="6" fillId="58" borderId="0" applyNumberFormat="0" applyBorder="0" applyAlignment="0" applyProtection="0"/>
    <xf numFmtId="303" fontId="15" fillId="13" borderId="0" applyNumberFormat="0" applyBorder="0" applyAlignment="0" applyProtection="0"/>
    <xf numFmtId="303" fontId="75" fillId="39" borderId="0" applyNumberFormat="0" applyBorder="0" applyAlignment="0" applyProtection="0"/>
    <xf numFmtId="303" fontId="15" fillId="10" borderId="0" applyNumberFormat="0" applyBorder="0" applyAlignment="0" applyProtection="0"/>
    <xf numFmtId="303" fontId="75" fillId="43" borderId="0" applyNumberFormat="0" applyBorder="0" applyAlignment="0" applyProtection="0"/>
    <xf numFmtId="303" fontId="15" fillId="11" borderId="0" applyNumberFormat="0" applyBorder="0" applyAlignment="0" applyProtection="0"/>
    <xf numFmtId="303" fontId="75" fillId="47" borderId="0" applyNumberFormat="0" applyBorder="0" applyAlignment="0" applyProtection="0"/>
    <xf numFmtId="303" fontId="15" fillId="14" borderId="0" applyNumberFormat="0" applyBorder="0" applyAlignment="0" applyProtection="0"/>
    <xf numFmtId="303" fontId="75" fillId="51" borderId="0" applyNumberFormat="0" applyBorder="0" applyAlignment="0" applyProtection="0"/>
    <xf numFmtId="303" fontId="15" fillId="15" borderId="0" applyNumberFormat="0" applyBorder="0" applyAlignment="0" applyProtection="0"/>
    <xf numFmtId="303" fontId="75" fillId="55" borderId="0" applyNumberFormat="0" applyBorder="0" applyAlignment="0" applyProtection="0"/>
    <xf numFmtId="303" fontId="15" fillId="16" borderId="0" applyNumberFormat="0" applyBorder="0" applyAlignment="0" applyProtection="0"/>
    <xf numFmtId="303" fontId="75" fillId="59" borderId="0" applyNumberFormat="0" applyBorder="0" applyAlignment="0" applyProtection="0"/>
    <xf numFmtId="303" fontId="15" fillId="17" borderId="0" applyNumberFormat="0" applyBorder="0" applyAlignment="0" applyProtection="0"/>
    <xf numFmtId="303" fontId="75" fillId="36" borderId="0" applyNumberFormat="0" applyBorder="0" applyAlignment="0" applyProtection="0"/>
    <xf numFmtId="303" fontId="15" fillId="18" borderId="0" applyNumberFormat="0" applyBorder="0" applyAlignment="0" applyProtection="0"/>
    <xf numFmtId="303" fontId="75" fillId="40" borderId="0" applyNumberFormat="0" applyBorder="0" applyAlignment="0" applyProtection="0"/>
    <xf numFmtId="303" fontId="15" fillId="19" borderId="0" applyNumberFormat="0" applyBorder="0" applyAlignment="0" applyProtection="0"/>
    <xf numFmtId="303" fontId="75" fillId="44" borderId="0" applyNumberFormat="0" applyBorder="0" applyAlignment="0" applyProtection="0"/>
    <xf numFmtId="303" fontId="15" fillId="14" borderId="0" applyNumberFormat="0" applyBorder="0" applyAlignment="0" applyProtection="0"/>
    <xf numFmtId="303" fontId="75" fillId="48" borderId="0" applyNumberFormat="0" applyBorder="0" applyAlignment="0" applyProtection="0"/>
    <xf numFmtId="303" fontId="15" fillId="15" borderId="0" applyNumberFormat="0" applyBorder="0" applyAlignment="0" applyProtection="0"/>
    <xf numFmtId="303" fontId="75" fillId="52" borderId="0" applyNumberFormat="0" applyBorder="0" applyAlignment="0" applyProtection="0"/>
    <xf numFmtId="303" fontId="15" fillId="20" borderId="0" applyNumberFormat="0" applyBorder="0" applyAlignment="0" applyProtection="0"/>
    <xf numFmtId="303" fontId="75" fillId="56" borderId="0" applyNumberFormat="0" applyBorder="0" applyAlignment="0" applyProtection="0"/>
    <xf numFmtId="303" fontId="16" fillId="4" borderId="0" applyNumberFormat="0" applyBorder="0" applyAlignment="0" applyProtection="0"/>
    <xf numFmtId="303" fontId="66" fillId="30" borderId="0" applyNumberFormat="0" applyBorder="0" applyAlignment="0" applyProtection="0"/>
    <xf numFmtId="303" fontId="17" fillId="21" borderId="125" applyNumberFormat="0" applyAlignment="0" applyProtection="0"/>
    <xf numFmtId="303" fontId="70" fillId="33" borderId="59" applyNumberFormat="0" applyAlignment="0" applyProtection="0"/>
    <xf numFmtId="303" fontId="18" fillId="22" borderId="16" applyNumberFormat="0" applyAlignment="0" applyProtection="0"/>
    <xf numFmtId="303" fontId="72" fillId="34" borderId="62" applyNumberFormat="0" applyAlignment="0" applyProtection="0"/>
    <xf numFmtId="169" fontId="6" fillId="0" borderId="0" applyFont="0" applyFill="0" applyBorder="0" applyAlignment="0" applyProtection="0"/>
    <xf numFmtId="303" fontId="20" fillId="0" borderId="0" applyNumberFormat="0" applyFill="0" applyBorder="0" applyAlignment="0" applyProtection="0"/>
    <xf numFmtId="303" fontId="74" fillId="0" borderId="0" applyNumberFormat="0" applyFill="0" applyBorder="0" applyAlignment="0" applyProtection="0"/>
    <xf numFmtId="303" fontId="21" fillId="5" borderId="0" applyNumberFormat="0" applyBorder="0" applyAlignment="0" applyProtection="0"/>
    <xf numFmtId="303" fontId="65" fillId="29" borderId="0" applyNumberFormat="0" applyBorder="0" applyAlignment="0" applyProtection="0"/>
    <xf numFmtId="38" fontId="108" fillId="70" borderId="0" applyNumberFormat="0" applyBorder="0" applyAlignment="0" applyProtection="0"/>
    <xf numFmtId="303" fontId="22" fillId="0" borderId="17" applyNumberFormat="0" applyFill="0" applyAlignment="0" applyProtection="0"/>
    <xf numFmtId="303" fontId="62" fillId="0" borderId="56" applyNumberFormat="0" applyFill="0" applyAlignment="0" applyProtection="0"/>
    <xf numFmtId="303" fontId="23" fillId="0" borderId="18" applyNumberFormat="0" applyFill="0" applyAlignment="0" applyProtection="0"/>
    <xf numFmtId="303" fontId="63" fillId="0" borderId="57" applyNumberFormat="0" applyFill="0" applyAlignment="0" applyProtection="0"/>
    <xf numFmtId="303" fontId="24" fillId="0" borderId="126" applyNumberFormat="0" applyFill="0" applyAlignment="0" applyProtection="0"/>
    <xf numFmtId="303" fontId="64" fillId="0" borderId="58" applyNumberFormat="0" applyFill="0" applyAlignment="0" applyProtection="0"/>
    <xf numFmtId="303" fontId="24" fillId="0" borderId="0" applyNumberFormat="0" applyFill="0" applyBorder="0" applyAlignment="0" applyProtection="0"/>
    <xf numFmtId="303" fontId="64" fillId="0" borderId="0" applyNumberFormat="0" applyFill="0" applyBorder="0" applyAlignment="0" applyProtection="0"/>
    <xf numFmtId="303" fontId="137" fillId="0" borderId="0" applyNumberFormat="0" applyFill="0" applyBorder="0" applyAlignment="0" applyProtection="0">
      <alignment vertical="top"/>
      <protection locked="0"/>
    </xf>
    <xf numFmtId="303" fontId="25" fillId="8" borderId="125" applyNumberFormat="0" applyAlignment="0" applyProtection="0"/>
    <xf numFmtId="10" fontId="108" fillId="65" borderId="110" applyNumberFormat="0" applyBorder="0" applyAlignment="0" applyProtection="0"/>
    <xf numFmtId="303" fontId="68" fillId="32" borderId="59" applyNumberFormat="0" applyAlignment="0" applyProtection="0"/>
    <xf numFmtId="303" fontId="26" fillId="0" borderId="20" applyNumberFormat="0" applyFill="0" applyAlignment="0" applyProtection="0"/>
    <xf numFmtId="303" fontId="71" fillId="0" borderId="61" applyNumberFormat="0" applyFill="0" applyAlignment="0" applyProtection="0"/>
    <xf numFmtId="300" fontId="12" fillId="0" borderId="0"/>
    <xf numFmtId="181" fontId="12" fillId="0" borderId="0"/>
    <xf numFmtId="300" fontId="12" fillId="0" borderId="0"/>
    <xf numFmtId="300" fontId="12" fillId="0" borderId="0"/>
    <xf numFmtId="300" fontId="12" fillId="0" borderId="0"/>
    <xf numFmtId="300" fontId="12" fillId="0" borderId="0"/>
    <xf numFmtId="303" fontId="27" fillId="23" borderId="0" applyNumberFormat="0" applyBorder="0" applyAlignment="0" applyProtection="0"/>
    <xf numFmtId="303" fontId="67" fillId="31" borderId="0" applyNumberFormat="0" applyBorder="0" applyAlignment="0" applyProtection="0"/>
    <xf numFmtId="304" fontId="12" fillId="0" borderId="0"/>
    <xf numFmtId="0" fontId="6" fillId="0" borderId="0"/>
    <xf numFmtId="303" fontId="12" fillId="0" borderId="0"/>
    <xf numFmtId="303" fontId="6" fillId="0" borderId="0"/>
    <xf numFmtId="303" fontId="6" fillId="0" borderId="0"/>
    <xf numFmtId="303" fontId="6" fillId="0" borderId="0"/>
    <xf numFmtId="303" fontId="6" fillId="0" borderId="0"/>
    <xf numFmtId="0" fontId="6" fillId="0" borderId="0"/>
    <xf numFmtId="0" fontId="6" fillId="0" borderId="0"/>
    <xf numFmtId="303" fontId="12" fillId="24" borderId="127" applyNumberFormat="0" applyFont="0" applyAlignment="0" applyProtection="0"/>
    <xf numFmtId="303" fontId="6" fillId="35" borderId="63" applyNumberFormat="0" applyFont="0" applyAlignment="0" applyProtection="0"/>
    <xf numFmtId="303" fontId="28" fillId="21" borderId="128" applyNumberFormat="0" applyAlignment="0" applyProtection="0"/>
    <xf numFmtId="303" fontId="69" fillId="33" borderId="60" applyNumberFormat="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303" fontId="29" fillId="0" borderId="0" applyNumberFormat="0" applyFill="0" applyBorder="0" applyAlignment="0" applyProtection="0"/>
    <xf numFmtId="303" fontId="240" fillId="0" borderId="0" applyNumberFormat="0" applyFill="0" applyBorder="0" applyAlignment="0" applyProtection="0"/>
    <xf numFmtId="303" fontId="30" fillId="0" borderId="129" applyNumberFormat="0" applyFill="0" applyAlignment="0" applyProtection="0"/>
    <xf numFmtId="303" fontId="3" fillId="0" borderId="64" applyNumberFormat="0" applyFill="0" applyAlignment="0" applyProtection="0"/>
    <xf numFmtId="303" fontId="31" fillId="0" borderId="0" applyNumberFormat="0" applyFill="0" applyBorder="0" applyAlignment="0" applyProtection="0"/>
    <xf numFmtId="303" fontId="73" fillId="0" borderId="0" applyNumberFormat="0" applyFill="0" applyBorder="0" applyAlignment="0" applyProtection="0"/>
    <xf numFmtId="0" fontId="6" fillId="0" borderId="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34" fillId="37" borderId="0" applyNumberFormat="0" applyBorder="0" applyAlignment="0" applyProtection="0"/>
    <xf numFmtId="0" fontId="19" fillId="3"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34" fillId="41" borderId="0" applyNumberFormat="0" applyBorder="0" applyAlignment="0" applyProtection="0"/>
    <xf numFmtId="0" fontId="19" fillId="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34" fillId="45" borderId="0" applyNumberFormat="0" applyBorder="0" applyAlignment="0" applyProtection="0"/>
    <xf numFmtId="0" fontId="19" fillId="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34" fillId="49" borderId="0" applyNumberFormat="0" applyBorder="0" applyAlignment="0" applyProtection="0"/>
    <xf numFmtId="0" fontId="19" fillId="6"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34" fillId="53" borderId="0" applyNumberFormat="0" applyBorder="0" applyAlignment="0" applyProtection="0"/>
    <xf numFmtId="0" fontId="19" fillId="7"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34" fillId="57" borderId="0" applyNumberFormat="0" applyBorder="0" applyAlignment="0" applyProtection="0"/>
    <xf numFmtId="0" fontId="19" fillId="8"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34" fillId="38" borderId="0" applyNumberFormat="0" applyBorder="0" applyAlignment="0" applyProtection="0"/>
    <xf numFmtId="0" fontId="19" fillId="9"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34" fillId="42" borderId="0" applyNumberFormat="0" applyBorder="0" applyAlignment="0" applyProtection="0"/>
    <xf numFmtId="0" fontId="19" fillId="1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34" fillId="46" borderId="0" applyNumberFormat="0" applyBorder="0" applyAlignment="0" applyProtection="0"/>
    <xf numFmtId="0" fontId="19" fillId="11"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34" fillId="50" borderId="0" applyNumberFormat="0" applyBorder="0" applyAlignment="0" applyProtection="0"/>
    <xf numFmtId="0" fontId="19" fillId="6"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34" fillId="54" borderId="0" applyNumberFormat="0" applyBorder="0" applyAlignment="0" applyProtection="0"/>
    <xf numFmtId="0" fontId="19" fillId="9"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34" fillId="58" borderId="0" applyNumberFormat="0" applyBorder="0" applyAlignment="0" applyProtection="0"/>
    <xf numFmtId="0" fontId="19" fillId="12"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7" fillId="13"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39"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7" fillId="10"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3"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7" fillId="11"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47"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7" fillId="14"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1"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7" fillId="1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5"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7" fillId="16"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59"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7" fillId="17"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36"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7" fillId="18"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0"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7" fillId="19"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4"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7" fillId="14"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48"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7" fillId="15"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2"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7" fillId="20"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8" fillId="56"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300" fillId="4"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299" fillId="30" borderId="0" applyNumberFormat="0" applyBorder="0" applyAlignment="0" applyProtection="0"/>
    <xf numFmtId="0" fontId="301" fillId="33" borderId="59" applyNumberFormat="0" applyAlignment="0" applyProtection="0"/>
    <xf numFmtId="0" fontId="301" fillId="33" borderId="59" applyNumberFormat="0" applyAlignment="0" applyProtection="0"/>
    <xf numFmtId="0" fontId="301" fillId="33" borderId="59" applyNumberFormat="0" applyAlignment="0" applyProtection="0"/>
    <xf numFmtId="0" fontId="301" fillId="33" borderId="59" applyNumberFormat="0" applyAlignment="0" applyProtection="0"/>
    <xf numFmtId="0" fontId="301" fillId="33" borderId="59" applyNumberFormat="0" applyAlignment="0" applyProtection="0"/>
    <xf numFmtId="0" fontId="301" fillId="33" borderId="59" applyNumberFormat="0" applyAlignment="0" applyProtection="0"/>
    <xf numFmtId="0" fontId="302" fillId="21" borderId="125" applyNumberFormat="0" applyAlignment="0" applyProtection="0"/>
    <xf numFmtId="0" fontId="301" fillId="33" borderId="59" applyNumberFormat="0" applyAlignment="0" applyProtection="0"/>
    <xf numFmtId="0" fontId="301" fillId="33" borderId="59" applyNumberFormat="0" applyAlignment="0" applyProtection="0"/>
    <xf numFmtId="0" fontId="301" fillId="33" borderId="59" applyNumberFormat="0" applyAlignment="0" applyProtection="0"/>
    <xf numFmtId="0" fontId="242" fillId="34" borderId="62" applyNumberFormat="0" applyAlignment="0" applyProtection="0"/>
    <xf numFmtId="0" fontId="242" fillId="34" borderId="62" applyNumberFormat="0" applyAlignment="0" applyProtection="0"/>
    <xf numFmtId="0" fontId="242" fillId="34" borderId="62" applyNumberFormat="0" applyAlignment="0" applyProtection="0"/>
    <xf numFmtId="0" fontId="242" fillId="34" borderId="62" applyNumberFormat="0" applyAlignment="0" applyProtection="0"/>
    <xf numFmtId="0" fontId="242" fillId="34" borderId="62" applyNumberFormat="0" applyAlignment="0" applyProtection="0"/>
    <xf numFmtId="0" fontId="242" fillId="34" borderId="62" applyNumberFormat="0" applyAlignment="0" applyProtection="0"/>
    <xf numFmtId="0" fontId="185" fillId="22" borderId="16" applyNumberFormat="0" applyAlignment="0" applyProtection="0"/>
    <xf numFmtId="0" fontId="242" fillId="34" borderId="62" applyNumberFormat="0" applyAlignment="0" applyProtection="0"/>
    <xf numFmtId="0" fontId="242" fillId="34" borderId="62" applyNumberFormat="0" applyAlignment="0" applyProtection="0"/>
    <xf numFmtId="0" fontId="242" fillId="34" borderId="62" applyNumberFormat="0" applyAlignment="0" applyProtection="0"/>
    <xf numFmtId="43" fontId="80" fillId="0" borderId="0" applyFont="0" applyFill="0" applyBorder="0" applyAlignment="0" applyProtection="0"/>
    <xf numFmtId="44" fontId="12" fillId="0" borderId="0" applyFon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4"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6" fillId="5"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5" fillId="29" borderId="0" applyNumberFormat="0" applyBorder="0" applyAlignment="0" applyProtection="0"/>
    <xf numFmtId="0" fontId="307" fillId="0" borderId="56" applyNumberFormat="0" applyFill="0" applyAlignment="0" applyProtection="0"/>
    <xf numFmtId="0" fontId="307" fillId="0" borderId="56" applyNumberFormat="0" applyFill="0" applyAlignment="0" applyProtection="0"/>
    <xf numFmtId="0" fontId="307" fillId="0" borderId="56" applyNumberFormat="0" applyFill="0" applyAlignment="0" applyProtection="0"/>
    <xf numFmtId="0" fontId="307" fillId="0" borderId="56" applyNumberFormat="0" applyFill="0" applyAlignment="0" applyProtection="0"/>
    <xf numFmtId="0" fontId="307" fillId="0" borderId="56" applyNumberFormat="0" applyFill="0" applyAlignment="0" applyProtection="0"/>
    <xf numFmtId="0" fontId="307" fillId="0" borderId="56" applyNumberFormat="0" applyFill="0" applyAlignment="0" applyProtection="0"/>
    <xf numFmtId="0" fontId="308" fillId="0" borderId="17" applyNumberFormat="0" applyFill="0" applyAlignment="0" applyProtection="0"/>
    <xf numFmtId="0" fontId="307" fillId="0" borderId="56" applyNumberFormat="0" applyFill="0" applyAlignment="0" applyProtection="0"/>
    <xf numFmtId="0" fontId="307" fillId="0" borderId="56"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10" fillId="0" borderId="18" applyNumberFormat="0" applyFill="0" applyAlignment="0" applyProtection="0"/>
    <xf numFmtId="0" fontId="309" fillId="0" borderId="57" applyNumberFormat="0" applyFill="0" applyAlignment="0" applyProtection="0"/>
    <xf numFmtId="0" fontId="309" fillId="0" borderId="57"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2" fillId="0" borderId="126"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58" applyNumberFormat="0" applyFill="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2"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1" fillId="0" borderId="0" applyNumberFormat="0" applyFill="0" applyBorder="0" applyAlignment="0" applyProtection="0"/>
    <xf numFmtId="0" fontId="313" fillId="8" borderId="125" applyNumberFormat="0" applyAlignment="0" applyProtection="0"/>
    <xf numFmtId="0" fontId="314" fillId="0" borderId="61"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5" fillId="0" borderId="20"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4" fillId="0" borderId="61" applyNumberFormat="0" applyFill="0" applyAlignment="0" applyProtection="0"/>
    <xf numFmtId="0" fontId="316" fillId="31"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317" fillId="23"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316" fillId="31" borderId="0" applyNumberFormat="0" applyBorder="0" applyAlignment="0" applyProtection="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80" fillId="0" borderId="0"/>
    <xf numFmtId="0" fontId="80" fillId="0" borderId="0"/>
    <xf numFmtId="0" fontId="6" fillId="0" borderId="0"/>
    <xf numFmtId="0" fontId="80" fillId="0" borderId="0"/>
    <xf numFmtId="0" fontId="80" fillId="0" borderId="0"/>
    <xf numFmtId="0" fontId="80" fillId="0" borderId="0"/>
    <xf numFmtId="0" fontId="80"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91" fillId="24" borderId="127" applyNumberFormat="0" applyFont="0" applyAlignment="0" applyProtection="0"/>
    <xf numFmtId="0" fontId="34"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19" fillId="35" borderId="63" applyNumberFormat="0" applyFont="0" applyAlignment="0" applyProtection="0"/>
    <xf numFmtId="0" fontId="34" fillId="35" borderId="63" applyNumberFormat="0" applyFont="0" applyAlignment="0" applyProtection="0"/>
    <xf numFmtId="0" fontId="318" fillId="33" borderId="60" applyNumberFormat="0" applyAlignment="0" applyProtection="0"/>
    <xf numFmtId="0" fontId="318" fillId="33" borderId="60" applyNumberFormat="0" applyAlignment="0" applyProtection="0"/>
    <xf numFmtId="0" fontId="318" fillId="33" borderId="60" applyNumberFormat="0" applyAlignment="0" applyProtection="0"/>
    <xf numFmtId="0" fontId="318" fillId="33" borderId="60" applyNumberFormat="0" applyAlignment="0" applyProtection="0"/>
    <xf numFmtId="0" fontId="318" fillId="33" borderId="60" applyNumberFormat="0" applyAlignment="0" applyProtection="0"/>
    <xf numFmtId="0" fontId="318" fillId="33" borderId="60" applyNumberFormat="0" applyAlignment="0" applyProtection="0"/>
    <xf numFmtId="0" fontId="319" fillId="21" borderId="128" applyNumberFormat="0" applyAlignment="0" applyProtection="0"/>
    <xf numFmtId="0" fontId="318" fillId="33" borderId="60" applyNumberFormat="0" applyAlignment="0" applyProtection="0"/>
    <xf numFmtId="0" fontId="318" fillId="33" borderId="60" applyNumberFormat="0" applyAlignment="0" applyProtection="0"/>
    <xf numFmtId="0" fontId="318" fillId="33" borderId="60" applyNumberFormat="0" applyAlignment="0" applyProtection="0"/>
    <xf numFmtId="9" fontId="14" fillId="0" borderId="0" applyFont="0" applyFill="0" applyBorder="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186" fillId="0" borderId="129" applyNumberFormat="0" applyFill="0" applyAlignment="0" applyProtection="0"/>
    <xf numFmtId="0" fontId="43" fillId="0" borderId="64" applyNumberFormat="0" applyFill="0" applyAlignment="0" applyProtection="0"/>
    <xf numFmtId="0" fontId="43" fillId="0" borderId="64"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20"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248" fillId="37" borderId="161" applyNumberFormat="0" applyAlignment="0" applyProtection="0">
      <alignment horizontal="right" vertical="center"/>
    </xf>
    <xf numFmtId="0" fontId="321" fillId="136" borderId="161" applyNumberFormat="0">
      <alignment horizontal="center" vertical="center"/>
    </xf>
    <xf numFmtId="0" fontId="12" fillId="0" borderId="0"/>
    <xf numFmtId="0" fontId="25" fillId="8" borderId="125" applyNumberFormat="0" applyAlignment="0" applyProtection="0"/>
    <xf numFmtId="9" fontId="12" fillId="0" borderId="0" applyFont="0" applyFill="0" applyBorder="0" applyAlignment="0" applyProtection="0"/>
    <xf numFmtId="0" fontId="6" fillId="0" borderId="0"/>
    <xf numFmtId="0" fontId="6" fillId="0" borderId="0"/>
    <xf numFmtId="0" fontId="6" fillId="0" borderId="0"/>
    <xf numFmtId="0" fontId="313" fillId="8" borderId="125" applyNumberFormat="0" applyAlignment="0" applyProtection="0"/>
    <xf numFmtId="0" fontId="12" fillId="0" borderId="0"/>
    <xf numFmtId="0" fontId="6" fillId="0" borderId="0"/>
    <xf numFmtId="0" fontId="12" fillId="0" borderId="0"/>
    <xf numFmtId="1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170" fontId="12" fillId="0" borderId="0" applyFont="0" applyFill="0" applyBorder="0" applyAlignment="0" applyProtection="0"/>
    <xf numFmtId="16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0" fontId="30" fillId="0" borderId="129" applyNumberFormat="0" applyFill="0" applyAlignment="0" applyProtection="0"/>
    <xf numFmtId="14" fontId="12"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30" fillId="0" borderId="129" applyNumberFormat="0" applyFill="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30" fillId="0" borderId="129" applyNumberFormat="0" applyFill="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0" fontId="313" fillId="8" borderId="125" applyNumberFormat="0" applyAlignment="0" applyProtection="0"/>
    <xf numFmtId="9" fontId="245" fillId="0" borderId="0" applyFill="0" applyBorder="0" applyAlignment="0" applyProtection="0"/>
    <xf numFmtId="0" fontId="252" fillId="137" borderId="0" applyNumberFormat="0" applyBorder="0" applyAlignment="0" applyProtection="0"/>
    <xf numFmtId="0" fontId="252" fillId="138" borderId="0" applyNumberFormat="0" applyBorder="0" applyAlignment="0" applyProtection="0"/>
    <xf numFmtId="0" fontId="252" fillId="139" borderId="0" applyNumberFormat="0" applyBorder="0" applyAlignment="0" applyProtection="0"/>
    <xf numFmtId="0" fontId="252" fillId="140" borderId="0" applyNumberFormat="0" applyBorder="0" applyAlignment="0" applyProtection="0"/>
    <xf numFmtId="0" fontId="252" fillId="141" borderId="0" applyNumberFormat="0" applyBorder="0" applyAlignment="0" applyProtection="0"/>
    <xf numFmtId="0" fontId="252" fillId="142" borderId="0" applyNumberFormat="0" applyBorder="0" applyAlignment="0" applyProtection="0"/>
    <xf numFmtId="0" fontId="252" fillId="143" borderId="0" applyNumberFormat="0" applyBorder="0" applyAlignment="0" applyProtection="0"/>
    <xf numFmtId="0" fontId="253" fillId="144" borderId="0" applyNumberFormat="0" applyBorder="0" applyAlignment="0" applyProtection="0"/>
    <xf numFmtId="0" fontId="253" fillId="145" borderId="0" applyNumberFormat="0" applyBorder="0" applyAlignment="0" applyProtection="0"/>
    <xf numFmtId="0" fontId="253" fillId="146" borderId="0" applyNumberFormat="0" applyBorder="0" applyAlignment="0" applyProtection="0"/>
    <xf numFmtId="0" fontId="253" fillId="147" borderId="0" applyNumberFormat="0" applyBorder="0" applyAlignment="0" applyProtection="0"/>
    <xf numFmtId="0" fontId="253" fillId="148" borderId="0" applyNumberFormat="0" applyBorder="0" applyAlignment="0" applyProtection="0"/>
    <xf numFmtId="0" fontId="253" fillId="149" borderId="0" applyNumberFormat="0" applyBorder="0" applyAlignment="0" applyProtection="0"/>
    <xf numFmtId="0" fontId="253" fillId="150" borderId="0" applyNumberFormat="0" applyBorder="0" applyAlignment="0" applyProtection="0"/>
    <xf numFmtId="0" fontId="255" fillId="151" borderId="0" applyNumberFormat="0" applyBorder="0" applyAlignment="0" applyProtection="0"/>
    <xf numFmtId="0" fontId="322" fillId="152" borderId="162" applyNumberFormat="0" applyAlignment="0" applyProtection="0"/>
    <xf numFmtId="0" fontId="261" fillId="153" borderId="16" applyNumberFormat="0" applyAlignment="0" applyProtection="0"/>
    <xf numFmtId="0" fontId="323" fillId="0" borderId="0" applyNumberFormat="0" applyFill="0" applyBorder="0" applyAlignment="0" applyProtection="0"/>
    <xf numFmtId="0" fontId="324" fillId="154" borderId="0" applyNumberFormat="0" applyBorder="0" applyAlignment="0" applyProtection="0"/>
    <xf numFmtId="0" fontId="247" fillId="155" borderId="0" applyNumberFormat="0" applyBorder="0" applyAlignment="0" applyProtection="0"/>
    <xf numFmtId="0" fontId="278" fillId="105" borderId="162" applyNumberFormat="0" applyAlignment="0" applyProtection="0"/>
    <xf numFmtId="0" fontId="325" fillId="0" borderId="163" applyNumberFormat="0" applyFill="0" applyAlignment="0" applyProtection="0"/>
    <xf numFmtId="0" fontId="326" fillId="156" borderId="0" applyNumberFormat="0" applyBorder="0" applyAlignment="0" applyProtection="0"/>
    <xf numFmtId="9" fontId="245" fillId="0" borderId="0" applyFill="0" applyBorder="0" applyAlignment="0" applyProtection="0"/>
    <xf numFmtId="0" fontId="245" fillId="133" borderId="164" applyNumberFormat="0" applyAlignment="0" applyProtection="0"/>
    <xf numFmtId="0" fontId="287" fillId="152" borderId="128" applyNumberFormat="0" applyAlignment="0" applyProtection="0"/>
    <xf numFmtId="9" fontId="245" fillId="0" borderId="0" applyFill="0" applyBorder="0" applyAlignment="0" applyProtection="0"/>
    <xf numFmtId="0" fontId="324" fillId="157"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25" applyNumberFormat="0" applyAlignment="0" applyProtection="0"/>
    <xf numFmtId="0" fontId="18" fillId="22" borderId="16" applyNumberFormat="0" applyAlignment="0" applyProtection="0"/>
    <xf numFmtId="170" fontId="12" fillId="0" borderId="0" applyFont="0" applyFill="0" applyBorder="0" applyAlignment="0" applyProtection="0"/>
    <xf numFmtId="169" fontId="12"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26" applyNumberFormat="0" applyFill="0" applyAlignment="0" applyProtection="0"/>
    <xf numFmtId="0" fontId="24" fillId="0" borderId="0" applyNumberFormat="0" applyFill="0" applyBorder="0" applyAlignment="0" applyProtection="0"/>
    <xf numFmtId="0" fontId="25" fillId="8" borderId="12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28" fillId="21" borderId="128" applyNumberFormat="0" applyAlignment="0" applyProtection="0"/>
    <xf numFmtId="9" fontId="12" fillId="0" borderId="0" applyFont="0" applyFill="0" applyBorder="0" applyAlignment="0" applyProtection="0"/>
    <xf numFmtId="0" fontId="29" fillId="0" borderId="0" applyNumberFormat="0" applyFill="0" applyBorder="0" applyAlignment="0" applyProtection="0"/>
    <xf numFmtId="0" fontId="30" fillId="0" borderId="129" applyNumberFormat="0" applyFill="0" applyAlignment="0" applyProtection="0"/>
    <xf numFmtId="0" fontId="31" fillId="0" borderId="0" applyNumberFormat="0" applyFill="0" applyBorder="0" applyAlignment="0" applyProtection="0"/>
    <xf numFmtId="0" fontId="240" fillId="0" borderId="0" applyNumberFormat="0" applyFill="0" applyBorder="0" applyAlignment="0" applyProtection="0"/>
    <xf numFmtId="0" fontId="63" fillId="0" borderId="57" applyNumberFormat="0" applyFill="0" applyAlignment="0" applyProtection="0"/>
    <xf numFmtId="0" fontId="62" fillId="0" borderId="56" applyNumberFormat="0" applyFill="0" applyAlignment="0" applyProtection="0"/>
    <xf numFmtId="0" fontId="64" fillId="0" borderId="58" applyNumberFormat="0" applyFill="0" applyAlignment="0" applyProtection="0"/>
    <xf numFmtId="0" fontId="64" fillId="0" borderId="0" applyNumberFormat="0" applyFill="0" applyBorder="0" applyAlignment="0" applyProtection="0"/>
    <xf numFmtId="0" fontId="65" fillId="29" borderId="0" applyNumberFormat="0" applyBorder="0" applyAlignment="0" applyProtection="0"/>
    <xf numFmtId="0" fontId="66" fillId="30" borderId="0" applyNumberFormat="0" applyBorder="0" applyAlignment="0" applyProtection="0"/>
    <xf numFmtId="0" fontId="67" fillId="31" borderId="0" applyNumberFormat="0" applyBorder="0" applyAlignment="0" applyProtection="0"/>
    <xf numFmtId="0" fontId="68" fillId="32" borderId="59" applyNumberFormat="0" applyAlignment="0" applyProtection="0"/>
    <xf numFmtId="0" fontId="69" fillId="33" borderId="60" applyNumberFormat="0" applyAlignment="0" applyProtection="0"/>
    <xf numFmtId="0" fontId="70" fillId="33" borderId="59" applyNumberFormat="0" applyAlignment="0" applyProtection="0"/>
    <xf numFmtId="0" fontId="71" fillId="0" borderId="61" applyNumberFormat="0" applyFill="0" applyAlignment="0" applyProtection="0"/>
    <xf numFmtId="0" fontId="72" fillId="34" borderId="62" applyNumberFormat="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3" fillId="0" borderId="64" applyNumberFormat="0" applyFill="0" applyAlignment="0" applyProtection="0"/>
    <xf numFmtId="0" fontId="75" fillId="36" borderId="0" applyNumberFormat="0" applyBorder="0" applyAlignment="0" applyProtection="0"/>
    <xf numFmtId="0" fontId="75" fillId="39" borderId="0" applyNumberFormat="0" applyBorder="0" applyAlignment="0" applyProtection="0"/>
    <xf numFmtId="0" fontId="75" fillId="40" borderId="0" applyNumberFormat="0" applyBorder="0" applyAlignment="0" applyProtection="0"/>
    <xf numFmtId="0" fontId="75" fillId="43" borderId="0" applyNumberFormat="0" applyBorder="0" applyAlignment="0" applyProtection="0"/>
    <xf numFmtId="0" fontId="75" fillId="44" borderId="0" applyNumberFormat="0" applyBorder="0" applyAlignment="0" applyProtection="0"/>
    <xf numFmtId="0" fontId="75" fillId="47" borderId="0" applyNumberFormat="0" applyBorder="0" applyAlignment="0" applyProtection="0"/>
    <xf numFmtId="0" fontId="75" fillId="48" borderId="0" applyNumberFormat="0" applyBorder="0" applyAlignment="0" applyProtection="0"/>
    <xf numFmtId="0" fontId="75" fillId="51" borderId="0" applyNumberFormat="0" applyBorder="0" applyAlignment="0" applyProtection="0"/>
    <xf numFmtId="0" fontId="75" fillId="52" borderId="0" applyNumberFormat="0" applyBorder="0" applyAlignment="0" applyProtection="0"/>
    <xf numFmtId="0" fontId="75" fillId="55" borderId="0" applyNumberFormat="0" applyBorder="0" applyAlignment="0" applyProtection="0"/>
    <xf numFmtId="0" fontId="75" fillId="56" borderId="0" applyNumberFormat="0" applyBorder="0" applyAlignment="0" applyProtection="0"/>
    <xf numFmtId="0" fontId="75" fillId="59" borderId="0" applyNumberFormat="0" applyBorder="0" applyAlignment="0" applyProtection="0"/>
    <xf numFmtId="9" fontId="245" fillId="0" borderId="0" applyFill="0" applyBorder="0" applyAlignment="0" applyProtection="0"/>
    <xf numFmtId="9" fontId="245" fillId="0" borderId="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3" fontId="12" fillId="0" borderId="0" applyFont="0" applyFill="0" applyBorder="0" applyAlignment="0" applyProtection="0"/>
    <xf numFmtId="44" fontId="14" fillId="0" borderId="0" applyFont="0" applyFill="0" applyBorder="0" applyAlignment="0" applyProtection="0"/>
    <xf numFmtId="5" fontId="12" fillId="0" borderId="0" applyFont="0" applyFill="0" applyBorder="0" applyAlignment="0" applyProtection="0"/>
    <xf numFmtId="14" fontId="12" fillId="0" borderId="0" applyFont="0" applyFill="0" applyBorder="0" applyAlignment="0" applyProtection="0"/>
    <xf numFmtId="2" fontId="12"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245" fillId="0" borderId="0" applyFill="0" applyBorder="0" applyAlignment="0" applyProtection="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9" fontId="245" fillId="0" borderId="0" applyFill="0" applyBorder="0" applyAlignment="0" applyProtection="0"/>
    <xf numFmtId="170"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9" fontId="12" fillId="0" borderId="0"/>
    <xf numFmtId="289" fontId="12" fillId="0" borderId="0"/>
    <xf numFmtId="179" fontId="12" fillId="0" borderId="0"/>
    <xf numFmtId="179" fontId="12" fillId="0" borderId="0"/>
    <xf numFmtId="179" fontId="12" fillId="0" borderId="0"/>
    <xf numFmtId="179" fontId="12" fillId="0" borderId="0"/>
    <xf numFmtId="294" fontId="12" fillId="0" borderId="0"/>
    <xf numFmtId="295" fontId="12" fillId="0" borderId="0"/>
    <xf numFmtId="38" fontId="108" fillId="70" borderId="0" applyNumberFormat="0" applyBorder="0" applyAlignment="0" applyProtection="0"/>
    <xf numFmtId="10" fontId="108" fillId="65" borderId="110" applyNumberFormat="0" applyBorder="0" applyAlignment="0" applyProtection="0"/>
    <xf numFmtId="300" fontId="12" fillId="0" borderId="0"/>
    <xf numFmtId="181" fontId="12" fillId="0" borderId="0"/>
    <xf numFmtId="300" fontId="12" fillId="0" borderId="0"/>
    <xf numFmtId="300" fontId="12" fillId="0" borderId="0"/>
    <xf numFmtId="300" fontId="12" fillId="0" borderId="0"/>
    <xf numFmtId="300" fontId="12" fillId="0" borderId="0"/>
    <xf numFmtId="304" fontId="12" fillId="0" borderId="0"/>
    <xf numFmtId="10"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9" fontId="12" fillId="0" borderId="0" applyFont="0" applyFill="0" applyBorder="0" applyAlignment="0" applyProtection="0"/>
    <xf numFmtId="9" fontId="245" fillId="0" borderId="0" applyFill="0" applyBorder="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6" fillId="0" borderId="0"/>
    <xf numFmtId="0" fontId="12" fillId="60" borderId="125" applyNumberFormat="0">
      <alignment horizontal="centerContinuous" vertical="center" wrapText="1"/>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9" fontId="245" fillId="0" borderId="0" applyFill="0" applyBorder="0" applyAlignment="0" applyProtection="0"/>
    <xf numFmtId="0" fontId="6" fillId="0" borderId="0"/>
    <xf numFmtId="0" fontId="22" fillId="0" borderId="17" applyNumberFormat="0" applyFill="0" applyAlignment="0" applyProtection="0"/>
    <xf numFmtId="0" fontId="23" fillId="0" borderId="18" applyNumberFormat="0" applyFill="0" applyAlignment="0" applyProtection="0"/>
    <xf numFmtId="0" fontId="30" fillId="0" borderId="129" applyNumberFormat="0" applyFill="0" applyAlignment="0" applyProtection="0"/>
    <xf numFmtId="9" fontId="1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6"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297" fillId="13" borderId="0" applyNumberFormat="0" applyBorder="0" applyAlignment="0" applyProtection="0"/>
    <xf numFmtId="0" fontId="297" fillId="10" borderId="0" applyNumberFormat="0" applyBorder="0" applyAlignment="0" applyProtection="0"/>
    <xf numFmtId="0" fontId="297" fillId="11"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16" borderId="0" applyNumberFormat="0" applyBorder="0" applyAlignment="0" applyProtection="0"/>
    <xf numFmtId="0" fontId="297" fillId="17" borderId="0" applyNumberFormat="0" applyBorder="0" applyAlignment="0" applyProtection="0"/>
    <xf numFmtId="0" fontId="297" fillId="18" borderId="0" applyNumberFormat="0" applyBorder="0" applyAlignment="0" applyProtection="0"/>
    <xf numFmtId="0" fontId="297" fillId="19"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20" borderId="0" applyNumberFormat="0" applyBorder="0" applyAlignment="0" applyProtection="0"/>
    <xf numFmtId="0" fontId="300" fillId="4" borderId="0" applyNumberFormat="0" applyBorder="0" applyAlignment="0" applyProtection="0"/>
    <xf numFmtId="0" fontId="302" fillId="21" borderId="125" applyNumberFormat="0" applyAlignment="0" applyProtection="0"/>
    <xf numFmtId="0" fontId="185" fillId="22" borderId="16" applyNumberFormat="0" applyAlignment="0" applyProtection="0"/>
    <xf numFmtId="0" fontId="304" fillId="0" borderId="0" applyNumberFormat="0" applyFill="0" applyBorder="0" applyAlignment="0" applyProtection="0"/>
    <xf numFmtId="0" fontId="306" fillId="5" borderId="0" applyNumberFormat="0" applyBorder="0" applyAlignment="0" applyProtection="0"/>
    <xf numFmtId="0" fontId="312" fillId="0" borderId="126" applyNumberFormat="0" applyFill="0" applyAlignment="0" applyProtection="0"/>
    <xf numFmtId="0" fontId="312" fillId="0" borderId="0" applyNumberFormat="0" applyFill="0" applyBorder="0" applyAlignment="0" applyProtection="0"/>
    <xf numFmtId="0" fontId="313" fillId="8" borderId="125" applyNumberFormat="0" applyAlignment="0" applyProtection="0"/>
    <xf numFmtId="0" fontId="315" fillId="0" borderId="20" applyNumberFormat="0" applyFill="0" applyAlignment="0" applyProtection="0"/>
    <xf numFmtId="0" fontId="317" fillId="23" borderId="0" applyNumberFormat="0" applyBorder="0" applyAlignment="0" applyProtection="0"/>
    <xf numFmtId="0" fontId="319" fillId="21" borderId="128" applyNumberFormat="0" applyAlignment="0" applyProtection="0"/>
    <xf numFmtId="0" fontId="320" fillId="0" borderId="0" applyNumberFormat="0" applyFill="0" applyBorder="0" applyAlignment="0" applyProtection="0"/>
    <xf numFmtId="0" fontId="12" fillId="0" borderId="0"/>
    <xf numFmtId="170" fontId="12" fillId="0" borderId="0" applyFont="0" applyFill="0" applyBorder="0" applyAlignment="0" applyProtection="0"/>
    <xf numFmtId="169" fontId="12" fillId="0" borderId="0" applyFont="0" applyFill="0" applyBorder="0" applyAlignment="0" applyProtection="0"/>
    <xf numFmtId="0" fontId="6" fillId="0" borderId="0"/>
    <xf numFmtId="0" fontId="12" fillId="0" borderId="0"/>
    <xf numFmtId="9" fontId="12" fillId="0" borderId="0" applyFont="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0" fontId="25" fillId="8" borderId="125" applyNumberFormat="0" applyAlignment="0" applyProtection="0"/>
    <xf numFmtId="9" fontId="245" fillId="0" borderId="0" applyFill="0" applyBorder="0" applyAlignment="0" applyProtection="0"/>
    <xf numFmtId="0" fontId="12" fillId="0" borderId="0"/>
    <xf numFmtId="9" fontId="12" fillId="0" borderId="0" applyFont="0" applyFill="0" applyBorder="0" applyAlignment="0" applyProtection="0"/>
    <xf numFmtId="9" fontId="245" fillId="0" borderId="0" applyFill="0" applyBorder="0" applyAlignment="0" applyProtection="0"/>
    <xf numFmtId="9" fontId="245" fillId="0" borderId="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45" fillId="0" borderId="0" applyFill="0" applyBorder="0" applyAlignment="0" applyProtection="0"/>
    <xf numFmtId="0" fontId="25" fillId="8" borderId="125" applyNumberFormat="0" applyAlignment="0" applyProtection="0"/>
    <xf numFmtId="0" fontId="25" fillId="8" borderId="125" applyNumberFormat="0" applyAlignment="0" applyProtection="0"/>
    <xf numFmtId="0" fontId="12" fillId="0" borderId="0"/>
    <xf numFmtId="9" fontId="245" fillId="0" borderId="0" applyFill="0" applyBorder="0" applyAlignment="0" applyProtection="0"/>
    <xf numFmtId="9" fontId="245" fillId="0" borderId="0" applyFill="0" applyBorder="0" applyAlignment="0" applyProtection="0"/>
    <xf numFmtId="0" fontId="25" fillId="8" borderId="125" applyNumberFormat="0" applyAlignment="0" applyProtection="0"/>
    <xf numFmtId="9" fontId="245" fillId="0" borderId="0" applyFill="0" applyBorder="0" applyAlignment="0" applyProtection="0"/>
    <xf numFmtId="0" fontId="12" fillId="0" borderId="0"/>
    <xf numFmtId="9" fontId="245" fillId="0" borderId="0" applyFill="0" applyBorder="0" applyAlignment="0" applyProtection="0"/>
    <xf numFmtId="9" fontId="245" fillId="0" borderId="0" applyFill="0" applyBorder="0" applyAlignment="0" applyProtection="0"/>
    <xf numFmtId="0" fontId="12" fillId="0" borderId="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245" fillId="0" borderId="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313" fillId="8" borderId="125" applyNumberFormat="0" applyAlignment="0" applyProtection="0"/>
    <xf numFmtId="9" fontId="12" fillId="0" borderId="0" applyFont="0" applyFill="0" applyBorder="0" applyAlignment="0" applyProtection="0"/>
    <xf numFmtId="0" fontId="297" fillId="13" borderId="0" applyNumberFormat="0" applyBorder="0" applyAlignment="0" applyProtection="0"/>
    <xf numFmtId="0" fontId="297" fillId="10" borderId="0" applyNumberFormat="0" applyBorder="0" applyAlignment="0" applyProtection="0"/>
    <xf numFmtId="0" fontId="297" fillId="11"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16" borderId="0" applyNumberFormat="0" applyBorder="0" applyAlignment="0" applyProtection="0"/>
    <xf numFmtId="0" fontId="297" fillId="17" borderId="0" applyNumberFormat="0" applyBorder="0" applyAlignment="0" applyProtection="0"/>
    <xf numFmtId="0" fontId="297" fillId="18" borderId="0" applyNumberFormat="0" applyBorder="0" applyAlignment="0" applyProtection="0"/>
    <xf numFmtId="0" fontId="297" fillId="19"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20" borderId="0" applyNumberFormat="0" applyBorder="0" applyAlignment="0" applyProtection="0"/>
    <xf numFmtId="9" fontId="245" fillId="0" borderId="0" applyFill="0" applyBorder="0" applyAlignment="0" applyProtection="0"/>
    <xf numFmtId="9" fontId="12" fillId="0" borderId="0" applyFont="0" applyFill="0" applyBorder="0" applyAlignment="0" applyProtection="0"/>
    <xf numFmtId="0" fontId="6" fillId="0" borderId="0"/>
    <xf numFmtId="0" fontId="25" fillId="8" borderId="125" applyNumberFormat="0" applyAlignment="0" applyProtection="0"/>
    <xf numFmtId="0" fontId="25" fillId="8" borderId="125" applyNumberFormat="0" applyAlignment="0" applyProtection="0"/>
    <xf numFmtId="9" fontId="12" fillId="0" borderId="0" applyFont="0" applyFill="0" applyBorder="0" applyAlignment="0" applyProtection="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9" fontId="12" fillId="0" borderId="0" applyFont="0" applyFill="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241" fontId="194" fillId="86" borderId="151" applyNumberFormat="0" applyBorder="0" applyAlignment="0" applyProtection="0">
      <alignment vertical="center"/>
    </xf>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0" fontId="25" fillId="8" borderId="125" applyNumberFormat="0" applyAlignment="0" applyProtection="0"/>
    <xf numFmtId="170"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8" borderId="12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313" fillId="8" borderId="125" applyNumberFormat="0" applyAlignment="0" applyProtection="0"/>
    <xf numFmtId="9" fontId="6" fillId="0" borderId="0" applyFont="0" applyFill="0" applyBorder="0" applyAlignment="0" applyProtection="0"/>
    <xf numFmtId="0" fontId="6" fillId="45" borderId="0" applyNumberFormat="0" applyBorder="0" applyAlignment="0" applyProtection="0"/>
    <xf numFmtId="0" fontId="6" fillId="0" borderId="0"/>
    <xf numFmtId="0" fontId="313" fillId="8" borderId="125" applyNumberFormat="0" applyAlignment="0" applyProtection="0"/>
    <xf numFmtId="0" fontId="313" fillId="8" borderId="125" applyNumberFormat="0" applyAlignment="0" applyProtection="0"/>
    <xf numFmtId="0" fontId="313" fillId="8" borderId="125" applyNumberFormat="0" applyAlignment="0" applyProtection="0"/>
    <xf numFmtId="0" fontId="6" fillId="35" borderId="63" applyNumberFormat="0" applyFont="0" applyAlignment="0" applyProtection="0"/>
    <xf numFmtId="0" fontId="312" fillId="0" borderId="126" applyNumberFormat="0" applyFill="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312" fillId="0" borderId="126" applyNumberFormat="0" applyFill="0" applyAlignment="0" applyProtection="0"/>
    <xf numFmtId="0" fontId="313" fillId="8" borderId="125" applyNumberFormat="0" applyAlignment="0" applyProtection="0"/>
    <xf numFmtId="0" fontId="313" fillId="8" borderId="125" applyNumberFormat="0" applyAlignment="0" applyProtection="0"/>
    <xf numFmtId="0" fontId="19" fillId="3" borderId="0" applyNumberFormat="0" applyBorder="0" applyAlignment="0" applyProtection="0"/>
    <xf numFmtId="0" fontId="6" fillId="0" borderId="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9" fontId="6" fillId="0" borderId="0" applyFont="0" applyFill="0" applyBorder="0" applyAlignment="0" applyProtection="0"/>
    <xf numFmtId="0" fontId="6" fillId="0" borderId="0"/>
    <xf numFmtId="0" fontId="6" fillId="0" borderId="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6"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6" fillId="0" borderId="0"/>
    <xf numFmtId="0" fontId="312" fillId="0" borderId="126" applyNumberFormat="0" applyFill="0" applyAlignment="0" applyProtection="0"/>
    <xf numFmtId="9" fontId="6" fillId="0" borderId="0" applyFont="0" applyFill="0" applyBorder="0" applyAlignment="0" applyProtection="0"/>
    <xf numFmtId="0" fontId="300" fillId="4" borderId="0" applyNumberFormat="0" applyBorder="0" applyAlignment="0" applyProtection="0"/>
    <xf numFmtId="0" fontId="302" fillId="21" borderId="125" applyNumberFormat="0" applyAlignment="0" applyProtection="0"/>
    <xf numFmtId="0" fontId="185" fillId="22" borderId="16" applyNumberFormat="0" applyAlignment="0" applyProtection="0"/>
    <xf numFmtId="0" fontId="304" fillId="0" borderId="0" applyNumberFormat="0" applyFill="0" applyBorder="0" applyAlignment="0" applyProtection="0"/>
    <xf numFmtId="0" fontId="306" fillId="5" borderId="0" applyNumberFormat="0" applyBorder="0" applyAlignment="0" applyProtection="0"/>
    <xf numFmtId="0" fontId="294" fillId="0" borderId="0" applyNumberFormat="0" applyFont="0" applyFill="0" applyAlignment="0" applyProtection="0"/>
    <xf numFmtId="0" fontId="47" fillId="0" borderId="0" applyNumberFormat="0" applyFont="0" applyFill="0" applyAlignment="0" applyProtection="0"/>
    <xf numFmtId="0" fontId="312" fillId="0" borderId="126" applyNumberFormat="0" applyFill="0" applyAlignment="0" applyProtection="0"/>
    <xf numFmtId="0" fontId="312" fillId="0" borderId="0" applyNumberFormat="0" applyFill="0" applyBorder="0" applyAlignment="0" applyProtection="0"/>
    <xf numFmtId="0" fontId="313" fillId="8" borderId="125" applyNumberFormat="0" applyAlignment="0" applyProtection="0"/>
    <xf numFmtId="0" fontId="315" fillId="0" borderId="20" applyNumberFormat="0" applyFill="0" applyAlignment="0" applyProtection="0"/>
    <xf numFmtId="0" fontId="317" fillId="23" borderId="0" applyNumberFormat="0" applyBorder="0" applyAlignment="0" applyProtection="0"/>
    <xf numFmtId="0" fontId="319" fillId="21" borderId="128" applyNumberFormat="0" applyAlignment="0" applyProtection="0"/>
    <xf numFmtId="0" fontId="6" fillId="0" borderId="0"/>
    <xf numFmtId="0" fontId="320" fillId="0" borderId="0" applyNumberFormat="0" applyFill="0" applyBorder="0" applyAlignment="0" applyProtection="0"/>
    <xf numFmtId="0" fontId="38" fillId="0" borderId="0" applyNumberForma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170" fontId="12"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179" fontId="12" fillId="0" borderId="0"/>
    <xf numFmtId="300" fontId="12" fillId="0" borderId="0"/>
    <xf numFmtId="179" fontId="12" fillId="0" borderId="0"/>
    <xf numFmtId="300" fontId="12" fillId="0" borderId="0"/>
    <xf numFmtId="179" fontId="12" fillId="0" borderId="0"/>
    <xf numFmtId="300" fontId="12" fillId="0" borderId="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12" fillId="0" borderId="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6"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297" fillId="13" borderId="0" applyNumberFormat="0" applyBorder="0" applyAlignment="0" applyProtection="0"/>
    <xf numFmtId="0" fontId="297" fillId="10" borderId="0" applyNumberFormat="0" applyBorder="0" applyAlignment="0" applyProtection="0"/>
    <xf numFmtId="0" fontId="297" fillId="11"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16" borderId="0" applyNumberFormat="0" applyBorder="0" applyAlignment="0" applyProtection="0"/>
    <xf numFmtId="0" fontId="297" fillId="17" borderId="0" applyNumberFormat="0" applyBorder="0" applyAlignment="0" applyProtection="0"/>
    <xf numFmtId="0" fontId="297" fillId="18" borderId="0" applyNumberFormat="0" applyBorder="0" applyAlignment="0" applyProtection="0"/>
    <xf numFmtId="0" fontId="297" fillId="19" borderId="0" applyNumberFormat="0" applyBorder="0" applyAlignment="0" applyProtection="0"/>
    <xf numFmtId="0" fontId="297" fillId="14" borderId="0" applyNumberFormat="0" applyBorder="0" applyAlignment="0" applyProtection="0"/>
    <xf numFmtId="0" fontId="297" fillId="15" borderId="0" applyNumberFormat="0" applyBorder="0" applyAlignment="0" applyProtection="0"/>
    <xf numFmtId="0" fontId="297" fillId="20" borderId="0" applyNumberFormat="0" applyBorder="0" applyAlignment="0" applyProtection="0"/>
    <xf numFmtId="0" fontId="300" fillId="4" borderId="0" applyNumberFormat="0" applyBorder="0" applyAlignment="0" applyProtection="0"/>
    <xf numFmtId="0" fontId="302" fillId="21" borderId="125" applyNumberFormat="0" applyAlignment="0" applyProtection="0"/>
    <xf numFmtId="0" fontId="185" fillId="22" borderId="16" applyNumberFormat="0" applyAlignment="0" applyProtection="0"/>
    <xf numFmtId="0" fontId="304" fillId="0" borderId="0" applyNumberFormat="0" applyFill="0" applyBorder="0" applyAlignment="0" applyProtection="0"/>
    <xf numFmtId="0" fontId="306" fillId="5" borderId="0" applyNumberFormat="0" applyBorder="0" applyAlignment="0" applyProtection="0"/>
    <xf numFmtId="0" fontId="294" fillId="0" borderId="0" applyNumberFormat="0" applyFont="0" applyFill="0" applyAlignment="0" applyProtection="0"/>
    <xf numFmtId="0" fontId="47" fillId="0" borderId="0" applyNumberFormat="0" applyFont="0" applyFill="0" applyAlignment="0" applyProtection="0"/>
    <xf numFmtId="0" fontId="312" fillId="0" borderId="126" applyNumberFormat="0" applyFill="0" applyAlignment="0" applyProtection="0"/>
    <xf numFmtId="0" fontId="312" fillId="0" borderId="0" applyNumberFormat="0" applyFill="0" applyBorder="0" applyAlignment="0" applyProtection="0"/>
    <xf numFmtId="0" fontId="313" fillId="8" borderId="125" applyNumberFormat="0" applyAlignment="0" applyProtection="0"/>
    <xf numFmtId="0" fontId="315" fillId="0" borderId="20" applyNumberFormat="0" applyFill="0" applyAlignment="0" applyProtection="0"/>
    <xf numFmtId="0" fontId="317" fillId="23" borderId="0" applyNumberFormat="0" applyBorder="0" applyAlignment="0" applyProtection="0"/>
    <xf numFmtId="0" fontId="319" fillId="21" borderId="128" applyNumberFormat="0" applyAlignment="0" applyProtection="0"/>
    <xf numFmtId="0" fontId="320" fillId="0" borderId="0" applyNumberForma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258" fillId="129" borderId="152" applyNumberFormat="0" applyAlignment="0" applyProtection="0"/>
    <xf numFmtId="0" fontId="267" fillId="132" borderId="0" applyNumberFormat="0" applyBorder="0" applyAlignment="0" applyProtection="0"/>
    <xf numFmtId="0" fontId="278" fillId="105" borderId="152" applyNumberFormat="0" applyAlignment="0" applyProtection="0"/>
    <xf numFmtId="0" fontId="280" fillId="0" borderId="157" applyNumberFormat="0" applyFill="0" applyAlignment="0" applyProtection="0"/>
    <xf numFmtId="0" fontId="287" fillId="129" borderId="128" applyNumberFormat="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24" fillId="0" borderId="126" applyNumberFormat="0" applyFill="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24" fillId="0" borderId="126" applyNumberFormat="0" applyFill="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303" fontId="24" fillId="0" borderId="126" applyNumberFormat="0" applyFill="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0" fontId="312" fillId="0" borderId="126"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2"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4" fillId="0" borderId="126" applyNumberFormat="0" applyFill="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312" fillId="0" borderId="126" applyNumberFormat="0" applyFill="0" applyAlignment="0" applyProtection="0"/>
    <xf numFmtId="0" fontId="6"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0" fontId="312" fillId="0" borderId="126" applyNumberFormat="0" applyFill="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312" fillId="0" borderId="126" applyNumberFormat="0" applyFill="0" applyAlignment="0" applyProtection="0"/>
    <xf numFmtId="0" fontId="6" fillId="0" borderId="0"/>
    <xf numFmtId="9" fontId="6" fillId="0" borderId="0" applyFont="0" applyFill="0" applyBorder="0" applyAlignment="0" applyProtection="0"/>
    <xf numFmtId="0" fontId="6" fillId="0" borderId="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6" fillId="0" borderId="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258" fillId="129" borderId="152" applyNumberFormat="0" applyAlignment="0" applyProtection="0"/>
    <xf numFmtId="0" fontId="267" fillId="132" borderId="0" applyNumberFormat="0" applyBorder="0" applyAlignment="0" applyProtection="0"/>
    <xf numFmtId="0" fontId="278" fillId="105" borderId="152" applyNumberFormat="0" applyAlignment="0" applyProtection="0"/>
    <xf numFmtId="0" fontId="280" fillId="0" borderId="157" applyNumberFormat="0" applyFill="0" applyAlignment="0" applyProtection="0"/>
    <xf numFmtId="0" fontId="287" fillId="129" borderId="128" applyNumberFormat="0" applyAlignment="0" applyProtection="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24" fillId="0" borderId="126" applyNumberFormat="0" applyFill="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24" fillId="0" borderId="126" applyNumberFormat="0" applyFill="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303" fontId="24" fillId="0" borderId="126" applyNumberFormat="0" applyFill="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0" fontId="312" fillId="0" borderId="126"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2" fillId="0" borderId="0"/>
    <xf numFmtId="0" fontId="6" fillId="0" borderId="0"/>
    <xf numFmtId="0" fontId="6" fillId="0" borderId="0"/>
    <xf numFmtId="0" fontId="6" fillId="0" borderId="0"/>
    <xf numFmtId="0" fontId="6" fillId="0" borderId="0"/>
    <xf numFmtId="0" fontId="6" fillId="0" borderId="0"/>
    <xf numFmtId="0" fontId="12" fillId="61" borderId="125" applyNumberFormat="0">
      <alignment horizontal="left" vertical="center"/>
    </xf>
    <xf numFmtId="0" fontId="30" fillId="0" borderId="129" applyNumberFormat="0" applyFill="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30" fillId="0" borderId="129" applyNumberFormat="0" applyFill="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4" fillId="0" borderId="126" applyNumberFormat="0" applyFill="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0" fontId="30" fillId="0" borderId="129" applyNumberFormat="0" applyFill="0" applyAlignment="0" applyProtection="0"/>
    <xf numFmtId="0" fontId="6" fillId="0" borderId="0"/>
    <xf numFmtId="170" fontId="6" fillId="0" borderId="0" applyFont="0" applyFill="0" applyBorder="0" applyAlignment="0" applyProtection="0"/>
    <xf numFmtId="0" fontId="30" fillId="0" borderId="129" applyNumberFormat="0" applyFill="0" applyAlignment="0" applyProtection="0"/>
    <xf numFmtId="0" fontId="312" fillId="0" borderId="126" applyNumberFormat="0" applyFill="0" applyAlignment="0" applyProtection="0"/>
    <xf numFmtId="0" fontId="6"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0" fontId="312" fillId="0" borderId="126" applyNumberFormat="0" applyFill="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312" fillId="0" borderId="126" applyNumberFormat="0" applyFill="0" applyAlignment="0" applyProtection="0"/>
    <xf numFmtId="0" fontId="6" fillId="0" borderId="0"/>
    <xf numFmtId="9" fontId="6" fillId="0" borderId="0" applyFont="0" applyFill="0" applyBorder="0" applyAlignment="0" applyProtection="0"/>
    <xf numFmtId="0" fontId="6" fillId="0" borderId="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6" fillId="0" borderId="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241" fontId="194" fillId="86" borderId="151" applyNumberFormat="0" applyBorder="0" applyAlignment="0" applyProtection="0">
      <alignment vertical="center"/>
    </xf>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327" fillId="0" borderId="0" applyNumberFormat="0" applyFill="0" applyBorder="0" applyAlignment="0" applyProtection="0"/>
    <xf numFmtId="0" fontId="6" fillId="0" borderId="0"/>
    <xf numFmtId="0" fontId="313" fillId="8" borderId="125" applyNumberFormat="0" applyAlignment="0" applyProtection="0"/>
    <xf numFmtId="9" fontId="12" fillId="0" borderId="0" applyFont="0" applyFill="0" applyBorder="0" applyAlignment="0" applyProtection="0"/>
    <xf numFmtId="0" fontId="313" fillId="8" borderId="125" applyNumberFormat="0" applyAlignment="0" applyProtection="0"/>
    <xf numFmtId="9" fontId="12" fillId="0" borderId="0" applyFont="0" applyFill="0" applyBorder="0" applyAlignment="0" applyProtection="0"/>
    <xf numFmtId="0" fontId="313" fillId="8" borderId="125" applyNumberFormat="0" applyAlignment="0" applyProtection="0"/>
    <xf numFmtId="0" fontId="6" fillId="0" borderId="0"/>
    <xf numFmtId="0" fontId="313" fillId="8" borderId="125" applyNumberFormat="0" applyAlignment="0" applyProtection="0"/>
    <xf numFmtId="0" fontId="313" fillId="8" borderId="125" applyNumberFormat="0" applyAlignment="0" applyProtection="0"/>
    <xf numFmtId="0" fontId="313" fillId="8" borderId="125" applyNumberFormat="0" applyAlignment="0" applyProtection="0"/>
    <xf numFmtId="0" fontId="313" fillId="8" borderId="125" applyNumberFormat="0" applyAlignment="0" applyProtection="0"/>
    <xf numFmtId="170" fontId="6" fillId="0" borderId="0" applyFont="0" applyFill="0" applyBorder="0" applyAlignment="0" applyProtection="0"/>
    <xf numFmtId="9" fontId="6" fillId="0" borderId="0" applyFont="0" applyFill="0" applyBorder="0" applyAlignment="0" applyProtection="0"/>
    <xf numFmtId="0" fontId="313" fillId="8" borderId="125" applyNumberFormat="0" applyAlignment="0" applyProtection="0"/>
    <xf numFmtId="0" fontId="313" fillId="8" borderId="125" applyNumberFormat="0" applyAlignment="0" applyProtection="0"/>
    <xf numFmtId="0" fontId="313" fillId="8" borderId="125"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37" borderId="0" applyNumberFormat="0" applyBorder="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6" fillId="41"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312" fillId="0" borderId="126" applyNumberFormat="0" applyFill="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0" borderId="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9"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6" fillId="0" borderId="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24"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24" fillId="0" borderId="126" applyNumberFormat="0" applyFill="0" applyAlignment="0" applyProtection="0"/>
    <xf numFmtId="0" fontId="24"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24" fillId="0" borderId="126" applyNumberFormat="0" applyFill="0" applyAlignment="0" applyProtection="0"/>
    <xf numFmtId="0" fontId="24" fillId="0" borderId="126" applyNumberFormat="0" applyFill="0" applyAlignment="0" applyProtection="0"/>
    <xf numFmtId="0" fontId="24"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312" fillId="0" borderId="126" applyNumberFormat="0" applyFill="0" applyAlignment="0" applyProtection="0"/>
    <xf numFmtId="0" fontId="24" fillId="0" borderId="126" applyNumberFormat="0" applyFill="0" applyAlignment="0" applyProtection="0"/>
    <xf numFmtId="0" fontId="24" fillId="0" borderId="126" applyNumberFormat="0" applyFill="0" applyAlignment="0" applyProtection="0"/>
    <xf numFmtId="0" fontId="24" fillId="0" borderId="126" applyNumberFormat="0" applyFill="0" applyAlignment="0" applyProtection="0"/>
    <xf numFmtId="303" fontId="24" fillId="0" borderId="126" applyNumberFormat="0" applyFill="0" applyAlignment="0" applyProtection="0"/>
    <xf numFmtId="303" fontId="24" fillId="0" borderId="126" applyNumberFormat="0" applyFill="0" applyAlignment="0" applyProtection="0"/>
    <xf numFmtId="303" fontId="24" fillId="0" borderId="126"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0" fillId="0" borderId="129" applyNumberFormat="0" applyFill="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303" fontId="6" fillId="37" borderId="0" applyNumberFormat="0" applyBorder="0" applyAlignment="0" applyProtection="0"/>
    <xf numFmtId="303" fontId="6" fillId="41" borderId="0" applyNumberFormat="0" applyBorder="0" applyAlignment="0" applyProtection="0"/>
    <xf numFmtId="303" fontId="6" fillId="45" borderId="0" applyNumberFormat="0" applyBorder="0" applyAlignment="0" applyProtection="0"/>
    <xf numFmtId="303" fontId="6" fillId="49" borderId="0" applyNumberFormat="0" applyBorder="0" applyAlignment="0" applyProtection="0"/>
    <xf numFmtId="303" fontId="6" fillId="53" borderId="0" applyNumberFormat="0" applyBorder="0" applyAlignment="0" applyProtection="0"/>
    <xf numFmtId="303" fontId="6" fillId="57" borderId="0" applyNumberFormat="0" applyBorder="0" applyAlignment="0" applyProtection="0"/>
    <xf numFmtId="303" fontId="6" fillId="38" borderId="0" applyNumberFormat="0" applyBorder="0" applyAlignment="0" applyProtection="0"/>
    <xf numFmtId="303" fontId="6" fillId="42" borderId="0" applyNumberFormat="0" applyBorder="0" applyAlignment="0" applyProtection="0"/>
    <xf numFmtId="303" fontId="6" fillId="46" borderId="0" applyNumberFormat="0" applyBorder="0" applyAlignment="0" applyProtection="0"/>
    <xf numFmtId="303" fontId="6" fillId="50" borderId="0" applyNumberFormat="0" applyBorder="0" applyAlignment="0" applyProtection="0"/>
    <xf numFmtId="303" fontId="6" fillId="54" borderId="0" applyNumberFormat="0" applyBorder="0" applyAlignment="0" applyProtection="0"/>
    <xf numFmtId="303" fontId="6" fillId="58" borderId="0" applyNumberFormat="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5" borderId="63" applyNumberFormat="0" applyFont="0" applyAlignment="0" applyProtection="0"/>
    <xf numFmtId="0" fontId="6" fillId="37" borderId="0" applyNumberFormat="0" applyBorder="0" applyAlignment="0" applyProtection="0"/>
    <xf numFmtId="0" fontId="6" fillId="38"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49" borderId="0" applyNumberFormat="0" applyBorder="0" applyAlignment="0" applyProtection="0"/>
    <xf numFmtId="0" fontId="6" fillId="50" borderId="0" applyNumberFormat="0" applyBorder="0" applyAlignment="0" applyProtection="0"/>
    <xf numFmtId="0" fontId="6" fillId="53" borderId="0" applyNumberFormat="0" applyBorder="0" applyAlignment="0" applyProtection="0"/>
    <xf numFmtId="0" fontId="6" fillId="54" borderId="0" applyNumberFormat="0" applyBorder="0" applyAlignment="0" applyProtection="0"/>
    <xf numFmtId="0" fontId="6" fillId="57" borderId="0" applyNumberFormat="0" applyBorder="0" applyAlignment="0" applyProtection="0"/>
    <xf numFmtId="0" fontId="6" fillId="58" borderId="0" applyNumberFormat="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6" fillId="0" borderId="0"/>
    <xf numFmtId="170"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45" borderId="0" applyNumberFormat="0" applyBorder="0" applyAlignment="0" applyProtection="0"/>
    <xf numFmtId="0" fontId="6" fillId="0" borderId="0"/>
    <xf numFmtId="0" fontId="6" fillId="35" borderId="63" applyNumberFormat="0" applyFont="0" applyAlignment="0" applyProtection="0"/>
    <xf numFmtId="170" fontId="6" fillId="0" borderId="0" applyFont="0" applyFill="0" applyBorder="0" applyAlignment="0" applyProtection="0"/>
    <xf numFmtId="9" fontId="6" fillId="0" borderId="0" applyFont="0" applyFill="0" applyBorder="0" applyAlignment="0" applyProtection="0"/>
    <xf numFmtId="0" fontId="6" fillId="37" borderId="0" applyNumberFormat="0" applyBorder="0" applyAlignment="0" applyProtection="0"/>
    <xf numFmtId="0" fontId="6" fillId="41" borderId="0" applyNumberFormat="0" applyBorder="0" applyAlignment="0" applyProtection="0"/>
    <xf numFmtId="9" fontId="6" fillId="0" borderId="0" applyFont="0" applyFill="0" applyBorder="0" applyAlignment="0" applyProtection="0"/>
    <xf numFmtId="16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6" fillId="0" borderId="0"/>
    <xf numFmtId="170" fontId="6" fillId="0" borderId="0" applyFont="0" applyFill="0" applyBorder="0" applyAlignment="0" applyProtection="0"/>
    <xf numFmtId="170" fontId="6" fillId="0" borderId="0" applyFont="0" applyFill="0" applyBorder="0" applyAlignment="0" applyProtection="0"/>
    <xf numFmtId="0" fontId="6" fillId="58" borderId="0" applyNumberFormat="0" applyBorder="0" applyAlignment="0" applyProtection="0"/>
    <xf numFmtId="0" fontId="6" fillId="54" borderId="0" applyNumberFormat="0" applyBorder="0" applyAlignment="0" applyProtection="0"/>
    <xf numFmtId="0" fontId="6" fillId="50" borderId="0" applyNumberFormat="0" applyBorder="0" applyAlignment="0" applyProtection="0"/>
    <xf numFmtId="0" fontId="6" fillId="46" borderId="0" applyNumberFormat="0" applyBorder="0" applyAlignment="0" applyProtection="0"/>
    <xf numFmtId="0" fontId="6" fillId="42" borderId="0" applyNumberFormat="0" applyBorder="0" applyAlignment="0" applyProtection="0"/>
    <xf numFmtId="0" fontId="6" fillId="38" borderId="0" applyNumberFormat="0" applyBorder="0" applyAlignment="0" applyProtection="0"/>
    <xf numFmtId="0" fontId="6" fillId="57" borderId="0" applyNumberFormat="0" applyBorder="0" applyAlignment="0" applyProtection="0"/>
    <xf numFmtId="0" fontId="6" fillId="53" borderId="0" applyNumberFormat="0" applyBorder="0" applyAlignment="0" applyProtection="0"/>
    <xf numFmtId="0" fontId="6" fillId="49" borderId="0" applyNumberFormat="0" applyBorder="0" applyAlignment="0" applyProtection="0"/>
    <xf numFmtId="9"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17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37" borderId="0" applyNumberFormat="0" applyBorder="0" applyAlignment="0" applyProtection="0"/>
    <xf numFmtId="9" fontId="6" fillId="0" borderId="0" applyFont="0" applyFill="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41" fontId="194" fillId="86" borderId="151" applyNumberFormat="0" applyBorder="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41" fontId="194" fillId="86" borderId="151" applyNumberFormat="0" applyBorder="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16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35" borderId="63"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0" borderId="0"/>
    <xf numFmtId="0" fontId="6" fillId="0" borderId="0"/>
    <xf numFmtId="0" fontId="6" fillId="37" borderId="0" applyNumberFormat="0" applyBorder="0" applyAlignment="0" applyProtection="0"/>
    <xf numFmtId="0" fontId="6" fillId="38" borderId="0" applyNumberFormat="0" applyBorder="0" applyAlignment="0" applyProtection="0"/>
    <xf numFmtId="0" fontId="6" fillId="0" borderId="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0" borderId="0"/>
    <xf numFmtId="0" fontId="6" fillId="0" borderId="0"/>
    <xf numFmtId="0" fontId="6" fillId="49" borderId="0" applyNumberFormat="0" applyBorder="0" applyAlignment="0" applyProtection="0"/>
    <xf numFmtId="0" fontId="6" fillId="50" borderId="0" applyNumberFormat="0" applyBorder="0" applyAlignment="0" applyProtection="0"/>
    <xf numFmtId="0" fontId="6" fillId="0" borderId="0"/>
    <xf numFmtId="0" fontId="6" fillId="0" borderId="0"/>
    <xf numFmtId="0" fontId="6" fillId="53" borderId="0" applyNumberFormat="0" applyBorder="0" applyAlignment="0" applyProtection="0"/>
    <xf numFmtId="0" fontId="6" fillId="54" borderId="0" applyNumberFormat="0" applyBorder="0" applyAlignment="0" applyProtection="0"/>
    <xf numFmtId="0" fontId="6" fillId="0" borderId="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0" borderId="0"/>
    <xf numFmtId="0" fontId="6" fillId="0" borderId="0"/>
    <xf numFmtId="0" fontId="6" fillId="37" borderId="0" applyNumberFormat="0" applyBorder="0" applyAlignment="0" applyProtection="0"/>
    <xf numFmtId="0" fontId="6" fillId="38" borderId="0" applyNumberFormat="0" applyBorder="0" applyAlignment="0" applyProtection="0"/>
    <xf numFmtId="0" fontId="6" fillId="0" borderId="0"/>
    <xf numFmtId="0" fontId="6" fillId="41" borderId="0" applyNumberFormat="0" applyBorder="0" applyAlignment="0" applyProtection="0"/>
    <xf numFmtId="0" fontId="6" fillId="42" borderId="0" applyNumberFormat="0" applyBorder="0" applyAlignment="0" applyProtection="0"/>
    <xf numFmtId="0" fontId="6" fillId="45" borderId="0" applyNumberFormat="0" applyBorder="0" applyAlignment="0" applyProtection="0"/>
    <xf numFmtId="0" fontId="6" fillId="46" borderId="0" applyNumberFormat="0" applyBorder="0" applyAlignment="0" applyProtection="0"/>
    <xf numFmtId="0" fontId="6" fillId="0" borderId="0"/>
    <xf numFmtId="0" fontId="6" fillId="0" borderId="0"/>
    <xf numFmtId="0" fontId="6" fillId="49" borderId="0" applyNumberFormat="0" applyBorder="0" applyAlignment="0" applyProtection="0"/>
    <xf numFmtId="0" fontId="6" fillId="50" borderId="0" applyNumberFormat="0" applyBorder="0" applyAlignment="0" applyProtection="0"/>
    <xf numFmtId="0" fontId="6" fillId="0" borderId="0"/>
    <xf numFmtId="0" fontId="6" fillId="0" borderId="0"/>
    <xf numFmtId="0" fontId="6" fillId="53" borderId="0" applyNumberFormat="0" applyBorder="0" applyAlignment="0" applyProtection="0"/>
    <xf numFmtId="0" fontId="6" fillId="54" borderId="0" applyNumberFormat="0" applyBorder="0" applyAlignment="0" applyProtection="0"/>
    <xf numFmtId="0" fontId="6" fillId="0" borderId="0"/>
    <xf numFmtId="0" fontId="6" fillId="57" borderId="0" applyNumberFormat="0" applyBorder="0" applyAlignment="0" applyProtection="0"/>
    <xf numFmtId="0" fontId="6" fillId="58"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0" fontId="6"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9" fontId="12" fillId="0" borderId="0" applyFont="0" applyFill="0" applyBorder="0" applyAlignment="0" applyProtection="0"/>
    <xf numFmtId="0" fontId="25" fillId="8" borderId="125"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41" fontId="194" fillId="86" borderId="151" applyNumberFormat="0" applyBorder="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0" fontId="91"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25" fillId="8" borderId="125"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4" fontId="91" fillId="0" borderId="0" applyFont="0" applyFill="0" applyBorder="0" applyAlignment="0" applyProtection="0"/>
    <xf numFmtId="43" fontId="91" fillId="0" borderId="0" applyFont="0" applyFill="0" applyBorder="0" applyAlignment="0" applyProtection="0"/>
    <xf numFmtId="170" fontId="12" fillId="0" borderId="0" applyFont="0" applyFill="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303"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303"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303"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303"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303"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303" fontId="6" fillId="57"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303"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303"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303"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303"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303" fontId="6" fillId="54"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303" fontId="6" fillId="58"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303"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303" fontId="6" fillId="35" borderId="63"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9" fontId="12" fillId="0" borderId="0" applyFont="0" applyFill="0" applyBorder="0" applyAlignment="0" applyProtection="0"/>
    <xf numFmtId="9" fontId="12" fillId="0" borderId="0" applyFont="0" applyFill="0" applyBorder="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208" fontId="90" fillId="63" borderId="145"/>
    <xf numFmtId="208" fontId="90" fillId="63" borderId="145"/>
    <xf numFmtId="0" fontId="83" fillId="0" borderId="103" applyNumberFormat="0" applyFont="0" applyFill="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00" fillId="33" borderId="59" applyNumberFormat="0" applyAlignment="0" applyProtection="0"/>
    <xf numFmtId="0" fontId="100" fillId="33" borderId="59" applyNumberFormat="0" applyAlignment="0" applyProtection="0"/>
    <xf numFmtId="170" fontId="328" fillId="0" borderId="0" applyFont="0" applyFill="0" applyBorder="0" applyAlignment="0" applyProtection="0"/>
    <xf numFmtId="166" fontId="113" fillId="0" borderId="147">
      <protection locked="0"/>
    </xf>
    <xf numFmtId="166" fontId="113" fillId="0" borderId="147">
      <protection locked="0"/>
    </xf>
    <xf numFmtId="0" fontId="12" fillId="0" borderId="0"/>
    <xf numFmtId="0" fontId="12" fillId="0" borderId="0"/>
    <xf numFmtId="0" fontId="12" fillId="0" borderId="0"/>
    <xf numFmtId="0" fontId="12" fillId="0" borderId="0"/>
    <xf numFmtId="0" fontId="12" fillId="0" borderId="0"/>
    <xf numFmtId="0" fontId="12" fillId="0" borderId="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25" fillId="8" borderId="125" applyNumberFormat="0" applyAlignment="0" applyProtection="0"/>
    <xf numFmtId="0" fontId="25" fillId="8" borderId="125" applyNumberFormat="0" applyAlignment="0" applyProtection="0"/>
    <xf numFmtId="0" fontId="142" fillId="32" borderId="59" applyNumberFormat="0" applyAlignment="0" applyProtection="0"/>
    <xf numFmtId="0" fontId="142" fillId="32" borderId="59" applyNumberFormat="0" applyAlignment="0" applyProtection="0"/>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147" fillId="73" borderId="143">
      <alignment horizontal="left" vertical="center" wrapText="1"/>
    </xf>
    <xf numFmtId="257" fontId="12"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0" fontId="9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0" fontId="147" fillId="73" borderId="143">
      <alignment horizontal="left" vertical="center" wrapText="1"/>
    </xf>
    <xf numFmtId="0" fontId="147" fillId="73" borderId="143">
      <alignment horizontal="left" vertical="center" wrapText="1"/>
    </xf>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6" fontId="113" fillId="0" borderId="147">
      <protection locked="0"/>
    </xf>
    <xf numFmtId="166" fontId="113" fillId="0" borderId="147">
      <protection locked="0"/>
    </xf>
    <xf numFmtId="166" fontId="113" fillId="0" borderId="147">
      <protection locked="0"/>
    </xf>
    <xf numFmtId="166" fontId="113" fillId="0" borderId="147">
      <protection locked="0"/>
    </xf>
    <xf numFmtId="166" fontId="113" fillId="0" borderId="147">
      <protection locked="0"/>
    </xf>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208" fontId="90" fillId="63" borderId="145"/>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208" fontId="90" fillId="63" borderId="145"/>
    <xf numFmtId="0" fontId="83" fillId="0" borderId="103" applyNumberFormat="0" applyFont="0" applyFill="0" applyAlignment="0" applyProtection="0"/>
    <xf numFmtId="208" fontId="90" fillId="63" borderId="145"/>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208" fontId="90" fillId="63" borderId="145"/>
    <xf numFmtId="208" fontId="90" fillId="63" borderId="145"/>
    <xf numFmtId="0" fontId="14" fillId="24" borderId="127" applyNumberFormat="0" applyFont="0" applyAlignment="0" applyProtection="0"/>
    <xf numFmtId="0" fontId="14" fillId="24" borderId="127"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28" fillId="21" borderId="128" applyNumberFormat="0" applyAlignment="0" applyProtection="0"/>
    <xf numFmtId="0" fontId="28" fillId="21" borderId="128" applyNumberFormat="0" applyAlignment="0" applyProtection="0"/>
    <xf numFmtId="0" fontId="166" fillId="33" borderId="60" applyNumberFormat="0" applyAlignment="0" applyProtection="0"/>
    <xf numFmtId="0" fontId="166" fillId="33" borderId="60" applyNumberFormat="0" applyAlignment="0" applyProtection="0"/>
    <xf numFmtId="0" fontId="14" fillId="24" borderId="127" applyNumberFormat="0" applyFont="0" applyAlignment="0" applyProtection="0"/>
    <xf numFmtId="0" fontId="14" fillId="24" borderId="127" applyNumberFormat="0" applyFont="0" applyAlignment="0" applyProtection="0"/>
    <xf numFmtId="9" fontId="12" fillId="0" borderId="0" applyFont="0" applyFill="0" applyBorder="0" applyAlignment="0" applyProtection="0"/>
    <xf numFmtId="0" fontId="28" fillId="21" borderId="128" applyNumberFormat="0" applyAlignment="0" applyProtection="0"/>
    <xf numFmtId="0" fontId="28" fillId="21" borderId="128" applyNumberFormat="0" applyAlignment="0" applyProtection="0"/>
    <xf numFmtId="241" fontId="194" fillId="86" borderId="151" applyNumberFormat="0" applyBorder="0" applyAlignment="0" applyProtection="0">
      <alignment vertical="center"/>
    </xf>
    <xf numFmtId="0" fontId="30" fillId="0" borderId="129" applyNumberFormat="0" applyFill="0" applyAlignment="0" applyProtection="0"/>
    <xf numFmtId="0" fontId="30" fillId="0" borderId="129"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30" fillId="0" borderId="129" applyNumberFormat="0" applyFill="0" applyAlignment="0" applyProtection="0"/>
    <xf numFmtId="0" fontId="30" fillId="0" borderId="129" applyNumberFormat="0" applyFill="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241" fontId="194" fillId="86" borderId="151" applyNumberFormat="0" applyBorder="0" applyAlignment="0" applyProtection="0">
      <alignment vertical="center"/>
    </xf>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0" fontId="30" fillId="0" borderId="129" applyNumberFormat="0" applyFill="0" applyAlignment="0" applyProtection="0"/>
    <xf numFmtId="0" fontId="30" fillId="0" borderId="129"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0" fontId="12" fillId="60" borderId="125" applyNumberFormat="0">
      <alignment horizontal="centerContinuous" vertical="center" wrapText="1"/>
    </xf>
    <xf numFmtId="0" fontId="12" fillId="61" borderId="125" applyNumberFormat="0">
      <alignment horizontal="left" vertical="center"/>
    </xf>
    <xf numFmtId="241" fontId="194" fillId="86" borderId="151" applyNumberFormat="0" applyBorder="0" applyAlignment="0" applyProtection="0">
      <alignment vertical="center"/>
    </xf>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208" fontId="90" fillId="63" borderId="145"/>
    <xf numFmtId="208" fontId="90" fillId="63" borderId="145"/>
    <xf numFmtId="0" fontId="83" fillId="0" borderId="103" applyNumberFormat="0" applyFont="0" applyFill="0" applyAlignment="0" applyProtection="0"/>
    <xf numFmtId="208" fontId="90" fillId="63" borderId="145"/>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166" fontId="113" fillId="0" borderId="147">
      <protection locked="0"/>
    </xf>
    <xf numFmtId="166" fontId="113" fillId="0" borderId="147">
      <protection locked="0"/>
    </xf>
    <xf numFmtId="166" fontId="113" fillId="0" borderId="147">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147" fillId="73" borderId="143">
      <alignment horizontal="left" vertical="center" wrapText="1"/>
    </xf>
    <xf numFmtId="0" fontId="147" fillId="73" borderId="143">
      <alignment horizontal="left" vertical="center" wrapText="1"/>
    </xf>
    <xf numFmtId="257" fontId="12"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0" fontId="147" fillId="73" borderId="143">
      <alignment horizontal="left" vertical="center" wrapText="1"/>
    </xf>
    <xf numFmtId="0" fontId="147" fillId="73" borderId="143">
      <alignment horizontal="left" vertical="center" wrapText="1"/>
    </xf>
    <xf numFmtId="0" fontId="147" fillId="73" borderId="143">
      <alignment horizontal="left" vertical="center" wrapText="1"/>
    </xf>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6" fontId="113" fillId="0" borderId="147">
      <protection locked="0"/>
    </xf>
    <xf numFmtId="166" fontId="113" fillId="0" borderId="147">
      <protection locked="0"/>
    </xf>
    <xf numFmtId="166" fontId="113" fillId="0" borderId="147">
      <protection locked="0"/>
    </xf>
    <xf numFmtId="166" fontId="113" fillId="0" borderId="147">
      <protection locked="0"/>
    </xf>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208" fontId="90" fillId="63" borderId="145"/>
    <xf numFmtId="0" fontId="83" fillId="0" borderId="103" applyNumberFormat="0" applyFont="0" applyFill="0" applyAlignment="0" applyProtection="0"/>
    <xf numFmtId="0" fontId="83" fillId="0" borderId="103" applyNumberFormat="0" applyFont="0" applyFill="0" applyAlignment="0" applyProtection="0"/>
    <xf numFmtId="208" fontId="90" fillId="63" borderId="145"/>
    <xf numFmtId="208" fontId="90" fillId="63" borderId="145"/>
    <xf numFmtId="208" fontId="90" fillId="63" borderId="145"/>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30" fillId="0" borderId="129" applyNumberFormat="0" applyFill="0" applyAlignment="0" applyProtection="0"/>
    <xf numFmtId="0" fontId="12" fillId="61" borderId="125" applyNumberFormat="0">
      <alignment horizontal="left" vertical="center"/>
    </xf>
    <xf numFmtId="0" fontId="12" fillId="60" borderId="125" applyNumberFormat="0">
      <alignment horizontal="centerContinuous" vertical="center" wrapText="1"/>
    </xf>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30" fillId="0" borderId="129" applyNumberFormat="0" applyFill="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30" fillId="0" borderId="129" applyNumberFormat="0" applyFill="0" applyAlignment="0" applyProtection="0"/>
    <xf numFmtId="0" fontId="30" fillId="0" borderId="129" applyNumberFormat="0" applyFill="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28" fillId="21" borderId="128" applyNumberFormat="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0" fontId="12" fillId="60" borderId="125" applyNumberFormat="0">
      <alignment horizontal="centerContinuous" vertical="center" wrapText="1"/>
    </xf>
    <xf numFmtId="0" fontId="12" fillId="61" borderId="125" applyNumberFormat="0">
      <alignment horizontal="left" vertical="center"/>
    </xf>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0" fontId="30" fillId="0" borderId="129" applyNumberFormat="0" applyFill="0" applyAlignment="0" applyProtection="0"/>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241" fontId="194" fillId="86" borderId="151" applyNumberFormat="0" applyBorder="0" applyAlignment="0" applyProtection="0">
      <alignment vertical="center"/>
    </xf>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208" fontId="90" fillId="63" borderId="145"/>
    <xf numFmtId="208" fontId="90" fillId="63" borderId="145"/>
    <xf numFmtId="208" fontId="90" fillId="63" borderId="145"/>
    <xf numFmtId="0" fontId="83" fillId="0" borderId="103" applyNumberFormat="0" applyFont="0" applyFill="0" applyAlignment="0" applyProtection="0"/>
    <xf numFmtId="0" fontId="83" fillId="0" borderId="103" applyNumberFormat="0" applyFont="0" applyFill="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166" fontId="113" fillId="0" borderId="147">
      <protection locked="0"/>
    </xf>
    <xf numFmtId="166" fontId="113" fillId="0" borderId="147">
      <protection locked="0"/>
    </xf>
    <xf numFmtId="166" fontId="113" fillId="0" borderId="147">
      <protection locked="0"/>
    </xf>
    <xf numFmtId="0" fontId="12" fillId="0" borderId="0"/>
    <xf numFmtId="0" fontId="12" fillId="0" borderId="0"/>
    <xf numFmtId="0" fontId="12" fillId="0" borderId="0"/>
    <xf numFmtId="0" fontId="12" fillId="0" borderId="0"/>
    <xf numFmtId="0" fontId="12" fillId="0" borderId="0"/>
    <xf numFmtId="0" fontId="12" fillId="0" borderId="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147" fillId="73" borderId="143">
      <alignment horizontal="left" vertical="center" wrapText="1"/>
    </xf>
    <xf numFmtId="0" fontId="147" fillId="73" borderId="143">
      <alignment horizontal="left" vertical="center" wrapText="1"/>
    </xf>
    <xf numFmtId="257" fontId="12" fillId="0" borderId="0"/>
    <xf numFmtId="257" fontId="12" fillId="0" borderId="0"/>
    <xf numFmtId="257" fontId="12" fillId="0" borderId="0"/>
    <xf numFmtId="257" fontId="12" fillId="0" borderId="0"/>
    <xf numFmtId="257" fontId="12" fillId="0" borderId="0"/>
    <xf numFmtId="25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12" fillId="0" borderId="0"/>
    <xf numFmtId="257" fontId="12" fillId="0" borderId="0"/>
    <xf numFmtId="257" fontId="12" fillId="0" borderId="0"/>
    <xf numFmtId="257" fontId="12" fillId="0" borderId="0"/>
    <xf numFmtId="257" fontId="12" fillId="0" borderId="0"/>
    <xf numFmtId="257" fontId="12" fillId="0" borderId="0"/>
    <xf numFmtId="0" fontId="147" fillId="73" borderId="143">
      <alignment horizontal="left" vertical="center" wrapText="1"/>
    </xf>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147" fillId="73" borderId="143">
      <alignment horizontal="left" vertical="center" wrapText="1"/>
    </xf>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0" fontId="25" fillId="8" borderId="125" applyNumberFormat="0" applyAlignment="0" applyProtection="0"/>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1" fontId="121" fillId="69" borderId="118" applyNumberFormat="0" applyBorder="0" applyAlignment="0">
      <alignment horizontal="centerContinuous" vertical="center"/>
      <protection locked="0"/>
    </xf>
    <xf numFmtId="0" fontId="12" fillId="0" borderId="0"/>
    <xf numFmtId="0" fontId="12" fillId="0" borderId="0"/>
    <xf numFmtId="0" fontId="12" fillId="0" borderId="0"/>
    <xf numFmtId="0" fontId="12" fillId="0" borderId="0"/>
    <xf numFmtId="0" fontId="12" fillId="0" borderId="0"/>
    <xf numFmtId="0" fontId="12" fillId="0" borderId="0"/>
    <xf numFmtId="166" fontId="113" fillId="0" borderId="147">
      <protection locked="0"/>
    </xf>
    <xf numFmtId="166" fontId="113" fillId="0" borderId="147">
      <protection locked="0"/>
    </xf>
    <xf numFmtId="166" fontId="113" fillId="0" borderId="147">
      <protection locked="0"/>
    </xf>
    <xf numFmtId="166" fontId="113" fillId="0" borderId="147">
      <protection locked="0"/>
    </xf>
    <xf numFmtId="166" fontId="113" fillId="0" borderId="147">
      <protection locked="0"/>
    </xf>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208" fontId="90" fillId="63" borderId="145"/>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17" fillId="21" borderId="125" applyNumberFormat="0" applyAlignment="0" applyProtection="0"/>
    <xf numFmtId="0" fontId="83" fillId="0" borderId="103" applyNumberFormat="0" applyFont="0" applyFill="0" applyAlignment="0" applyProtection="0"/>
    <xf numFmtId="208" fontId="90" fillId="63" borderId="145"/>
    <xf numFmtId="0" fontId="83" fillId="0" borderId="103" applyNumberFormat="0" applyFont="0" applyFill="0" applyAlignment="0" applyProtection="0"/>
    <xf numFmtId="0" fontId="17" fillId="21" borderId="125" applyNumberFormat="0" applyAlignment="0" applyProtection="0"/>
    <xf numFmtId="0" fontId="17" fillId="21" borderId="125" applyNumberFormat="0" applyAlignment="0" applyProtection="0"/>
    <xf numFmtId="208" fontId="90" fillId="63" borderId="145"/>
    <xf numFmtId="0" fontId="83" fillId="0" borderId="103" applyNumberFormat="0" applyFont="0" applyFill="0" applyAlignment="0" applyProtection="0"/>
    <xf numFmtId="208" fontId="90" fillId="63" borderId="145"/>
    <xf numFmtId="208" fontId="90" fillId="63" borderId="145"/>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14" fillId="24" borderId="127" applyNumberFormat="0" applyFont="0" applyAlignment="0" applyProtection="0"/>
    <xf numFmtId="0" fontId="28" fillId="21" borderId="128" applyNumberFormat="0" applyAlignment="0" applyProtection="0"/>
    <xf numFmtId="0" fontId="28" fillId="21" borderId="128" applyNumberFormat="0" applyAlignment="0" applyProtection="0"/>
    <xf numFmtId="0" fontId="14" fillId="24" borderId="127" applyNumberFormat="0" applyFont="0" applyAlignment="0" applyProtection="0"/>
    <xf numFmtId="0" fontId="14" fillId="24" borderId="127" applyNumberFormat="0" applyFon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0" fontId="28" fillId="21" borderId="128" applyNumberFormat="0" applyAlignment="0" applyProtection="0"/>
    <xf numFmtId="241" fontId="194" fillId="86" borderId="151" applyNumberFormat="0" applyBorder="0" applyAlignment="0" applyProtection="0">
      <alignment vertical="center"/>
    </xf>
    <xf numFmtId="0" fontId="30" fillId="0" borderId="129" applyNumberFormat="0" applyFill="0" applyAlignment="0" applyProtection="0"/>
    <xf numFmtId="0" fontId="30" fillId="0" borderId="129" applyNumberFormat="0" applyFill="0" applyAlignment="0" applyProtection="0"/>
    <xf numFmtId="241" fontId="194" fillId="86" borderId="151" applyNumberFormat="0" applyBorder="0" applyAlignment="0" applyProtection="0">
      <alignment vertical="center"/>
    </xf>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0" fontId="30" fillId="0" borderId="129" applyNumberFormat="0" applyFill="0" applyAlignment="0" applyProtection="0"/>
    <xf numFmtId="0" fontId="30" fillId="0" borderId="129"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241" fontId="194" fillId="86" borderId="151" applyNumberFormat="0" applyBorder="0" applyAlignment="0" applyProtection="0">
      <alignment vertical="center"/>
    </xf>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0" fontId="30" fillId="0" borderId="129" applyNumberFormat="0" applyFill="0" applyAlignment="0" applyProtection="0"/>
    <xf numFmtId="0" fontId="30" fillId="0" borderId="129"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0" fontId="12" fillId="61" borderId="125" applyNumberFormat="0">
      <alignment horizontal="left" vertical="center"/>
    </xf>
    <xf numFmtId="0" fontId="12" fillId="60" borderId="125" applyNumberFormat="0">
      <alignment horizontal="centerContinuous" vertical="center" wrapText="1"/>
    </xf>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5" fontId="83" fillId="0" borderId="0" applyFont="0" applyFill="0" applyBorder="0" applyAlignment="0" applyProtection="0"/>
    <xf numFmtId="8" fontId="83" fillId="0" borderId="0" applyFont="0" applyFill="0" applyBorder="0" applyAlignment="0" applyProtection="0"/>
    <xf numFmtId="0" fontId="12" fillId="60" borderId="172" applyNumberFormat="0">
      <alignment horizontal="centerContinuous" vertical="center" wrapText="1"/>
    </xf>
    <xf numFmtId="0" fontId="12" fillId="61" borderId="172" applyNumberFormat="0">
      <alignment horizontal="left" vertical="center"/>
    </xf>
    <xf numFmtId="43" fontId="82" fillId="0" borderId="0" applyFont="0" applyFill="0" applyBorder="0" applyAlignment="0" applyProtection="0"/>
    <xf numFmtId="41" fontId="80" fillId="0" borderId="0" applyFont="0" applyFill="0" applyBorder="0" applyAlignment="0" applyProtection="0"/>
    <xf numFmtId="42" fontId="87" fillId="0" borderId="0" applyFont="0"/>
    <xf numFmtId="42" fontId="87" fillId="0" borderId="65" applyFont="0"/>
    <xf numFmtId="41" fontId="87" fillId="0" borderId="0" applyFont="0"/>
    <xf numFmtId="6" fontId="88" fillId="0" borderId="88" applyNumberFormat="0" applyFont="0" applyBorder="0" applyProtection="0">
      <alignment horizontal="right"/>
    </xf>
    <xf numFmtId="0" fontId="83" fillId="0" borderId="173" applyNumberFormat="0" applyFont="0" applyFill="0" applyAlignment="0" applyProtection="0"/>
    <xf numFmtId="0" fontId="17" fillId="21" borderId="172" applyNumberFormat="0" applyAlignment="0" applyProtection="0"/>
    <xf numFmtId="0" fontId="17" fillId="21" borderId="172" applyNumberFormat="0" applyAlignment="0" applyProtection="0"/>
    <xf numFmtId="0" fontId="17" fillId="21" borderId="172" applyNumberFormat="0" applyAlignment="0" applyProtection="0"/>
    <xf numFmtId="0" fontId="17" fillId="21" borderId="172" applyNumberFormat="0" applyAlignment="0" applyProtection="0"/>
    <xf numFmtId="41" fontId="103" fillId="0" borderId="0" applyFont="0" applyBorder="0">
      <alignment horizontal="right"/>
    </xf>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330"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43" fontId="328"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3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4" borderId="127" applyNumberFormat="0" applyFont="0" applyAlignment="0" applyProtection="0"/>
    <xf numFmtId="8" fontId="113" fillId="0" borderId="174">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2" fontId="116" fillId="0" borderId="0"/>
    <xf numFmtId="42" fontId="80" fillId="0" borderId="0"/>
    <xf numFmtId="42" fontId="118" fillId="0" borderId="0" applyFill="0" applyBorder="0" applyAlignment="0" applyProtection="0"/>
    <xf numFmtId="0" fontId="25" fillId="8" borderId="172" applyNumberFormat="0" applyAlignment="0" applyProtection="0"/>
    <xf numFmtId="1" fontId="121" fillId="69" borderId="175" applyNumberFormat="0" applyBorder="0" applyAlignment="0">
      <alignment horizontal="centerContinuous" vertical="center"/>
      <protection locked="0"/>
    </xf>
    <xf numFmtId="0" fontId="47" fillId="0" borderId="171">
      <alignment horizontal="left" vertical="center"/>
    </xf>
    <xf numFmtId="0" fontId="22" fillId="0" borderId="176" applyNumberFormat="0" applyFill="0" applyAlignment="0" applyProtection="0"/>
    <xf numFmtId="0" fontId="23" fillId="0" borderId="177" applyNumberFormat="0" applyFill="0" applyAlignment="0" applyProtection="0"/>
    <xf numFmtId="0" fontId="24" fillId="0" borderId="178" applyNumberFormat="0" applyFill="0" applyAlignment="0" applyProtection="0"/>
    <xf numFmtId="0" fontId="25" fillId="8" borderId="172" applyNumberFormat="0" applyAlignment="0" applyProtection="0"/>
    <xf numFmtId="0" fontId="25" fillId="8" borderId="172" applyNumberFormat="0" applyAlignment="0" applyProtection="0"/>
    <xf numFmtId="0" fontId="25" fillId="8" borderId="172" applyNumberFormat="0" applyAlignment="0" applyProtection="0"/>
    <xf numFmtId="0" fontId="147" fillId="73" borderId="179">
      <alignment horizontal="left" vertical="center" wrapText="1"/>
    </xf>
    <xf numFmtId="0" fontId="12" fillId="0" borderId="110"/>
    <xf numFmtId="257" fontId="12" fillId="0" borderId="0"/>
    <xf numFmtId="257" fontId="12" fillId="0" borderId="0"/>
    <xf numFmtId="257" fontId="6" fillId="0" borderId="0"/>
    <xf numFmtId="257" fontId="6" fillId="0" borderId="0"/>
    <xf numFmtId="257" fontId="6" fillId="0" borderId="0"/>
    <xf numFmtId="0" fontId="12" fillId="0" borderId="0"/>
    <xf numFmtId="257" fontId="6" fillId="0" borderId="0"/>
    <xf numFmtId="0" fontId="14" fillId="24" borderId="127" applyNumberFormat="0" applyFont="0" applyAlignment="0" applyProtection="0"/>
    <xf numFmtId="260" fontId="164" fillId="0" borderId="171" applyBorder="0"/>
    <xf numFmtId="261" fontId="251" fillId="0" borderId="0" applyBorder="0" applyProtection="0">
      <alignment horizontal="right"/>
    </xf>
    <xf numFmtId="0" fontId="28" fillId="21" borderId="180" applyNumberFormat="0" applyAlignment="0" applyProtection="0"/>
    <xf numFmtId="0" fontId="28" fillId="21" borderId="180" applyNumberFormat="0" applyAlignment="0" applyProtection="0"/>
    <xf numFmtId="0" fontId="28" fillId="21" borderId="180" applyNumberFormat="0" applyAlignment="0" applyProtection="0"/>
    <xf numFmtId="42" fontId="178" fillId="0" borderId="0" applyFill="0" applyBorder="0" applyAlignment="0" applyProtection="0"/>
    <xf numFmtId="41" fontId="179" fillId="0" borderId="0"/>
    <xf numFmtId="41" fontId="12" fillId="0" borderId="0" applyFont="0" applyFill="0" applyBorder="0" applyAlignment="0" applyProtection="0"/>
    <xf numFmtId="44" fontId="12" fillId="0" borderId="0" applyFont="0" applyFill="0" applyBorder="0" applyAlignment="0" applyProtection="0"/>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257" fontId="11" fillId="82" borderId="110" applyNumberFormat="0" applyProtection="0">
      <alignment horizontal="center" vertical="center" wrapText="1"/>
    </xf>
    <xf numFmtId="43" fontId="79" fillId="0" borderId="0" applyFont="0" applyFill="0" applyBorder="0" applyAlignment="0" applyProtection="0"/>
    <xf numFmtId="44" fontId="12" fillId="0" borderId="0" applyFont="0" applyFill="0" applyBorder="0" applyAlignment="0" applyProtection="0"/>
    <xf numFmtId="241" fontId="194" fillId="86" borderId="181" applyNumberFormat="0" applyBorder="0" applyAlignment="0" applyProtection="0">
      <alignment vertical="center"/>
    </xf>
    <xf numFmtId="0" fontId="30" fillId="0" borderId="182" applyNumberFormat="0" applyFill="0" applyAlignment="0" applyProtection="0"/>
    <xf numFmtId="0" fontId="30" fillId="0" borderId="182" applyNumberFormat="0" applyFill="0" applyAlignment="0" applyProtection="0"/>
    <xf numFmtId="0" fontId="30" fillId="0" borderId="182" applyNumberFormat="0" applyFill="0" applyAlignment="0" applyProtection="0"/>
    <xf numFmtId="6" fontId="193" fillId="0" borderId="65" applyFill="0" applyAlignment="0" applyProtection="0"/>
    <xf numFmtId="171" fontId="85" fillId="0" borderId="183"/>
  </cellStyleXfs>
  <cellXfs count="963">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Border="1" applyAlignment="1">
      <alignment vertical="top"/>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178" fontId="51" fillId="2" borderId="0" xfId="40" applyNumberFormat="1" applyFont="1" applyFill="1" applyBorder="1" applyAlignment="1">
      <alignment vertical="center"/>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8" fontId="212" fillId="90" borderId="140" xfId="40" applyNumberFormat="1" applyFont="1" applyFill="1" applyBorder="1" applyAlignment="1">
      <alignment horizontal="left" vertical="center"/>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8" fontId="91" fillId="2" borderId="116" xfId="0" applyNumberFormat="1" applyFont="1" applyFill="1" applyBorder="1" applyAlignment="1">
      <alignment horizontal="center"/>
    </xf>
    <xf numFmtId="8" fontId="91" fillId="2" borderId="117"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8" fontId="41" fillId="2" borderId="103" xfId="0" applyNumberFormat="1" applyFont="1" applyFill="1" applyBorder="1" applyAlignment="1" applyProtection="1">
      <alignment horizontal="center"/>
    </xf>
    <xf numFmtId="288"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8" fontId="41" fillId="2" borderId="37" xfId="0" applyNumberFormat="1" applyFont="1" applyFill="1" applyBorder="1" applyAlignment="1" applyProtection="1">
      <alignment horizontal="center"/>
    </xf>
    <xf numFmtId="288"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8" fontId="41" fillId="2" borderId="55" xfId="0" applyNumberFormat="1" applyFont="1" applyFill="1" applyBorder="1" applyAlignment="1" applyProtection="1">
      <alignment horizontal="center"/>
    </xf>
    <xf numFmtId="288"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0" fontId="0" fillId="2" borderId="0" xfId="0" applyFill="1" applyBorder="1" applyAlignment="1">
      <alignment horizontal="left" vertical="center"/>
    </xf>
    <xf numFmtId="0" fontId="0" fillId="2" borderId="0" xfId="0" quotePrefix="1" applyFill="1" applyBorder="1" applyAlignment="1">
      <alignment horizontal="left" vertical="center"/>
    </xf>
    <xf numFmtId="0" fontId="0" fillId="2" borderId="165" xfId="0" applyFill="1" applyBorder="1"/>
    <xf numFmtId="0" fontId="0" fillId="2" borderId="110" xfId="0" applyFill="1" applyBorder="1" applyAlignment="1">
      <alignment horizontal="center" vertical="center"/>
    </xf>
    <xf numFmtId="10" fontId="41" fillId="28" borderId="0" xfId="0" applyNumberFormat="1" applyFont="1" applyFill="1" applyBorder="1" applyAlignment="1">
      <alignment horizontal="center" vertical="center"/>
    </xf>
    <xf numFmtId="2" fontId="0" fillId="2" borderId="166" xfId="0" applyNumberFormat="1" applyFill="1" applyBorder="1" applyAlignment="1">
      <alignment horizontal="center" vertical="center"/>
    </xf>
    <xf numFmtId="10" fontId="0" fillId="2" borderId="165" xfId="72" applyNumberFormat="1" applyFont="1" applyFill="1" applyBorder="1"/>
    <xf numFmtId="0" fontId="0" fillId="2" borderId="166" xfId="0" applyFill="1" applyBorder="1" applyAlignment="1">
      <alignment horizontal="left" vertical="top" wrapText="1"/>
    </xf>
    <xf numFmtId="2" fontId="0" fillId="2" borderId="165" xfId="0" applyNumberFormat="1" applyFill="1" applyBorder="1" applyAlignment="1">
      <alignment horizontal="center" vertical="center"/>
    </xf>
    <xf numFmtId="10" fontId="0" fillId="2" borderId="0" xfId="72" applyNumberFormat="1" applyFont="1" applyFill="1"/>
    <xf numFmtId="3" fontId="0" fillId="2" borderId="166" xfId="0" applyNumberFormat="1" applyFill="1" applyBorder="1" applyAlignment="1">
      <alignment horizontal="center" vertical="center"/>
    </xf>
    <xf numFmtId="3" fontId="0" fillId="2" borderId="0" xfId="0" applyNumberFormat="1" applyFill="1" applyBorder="1" applyAlignment="1">
      <alignment horizontal="center" vertical="center"/>
    </xf>
    <xf numFmtId="3" fontId="0" fillId="2" borderId="0" xfId="0" applyNumberFormat="1" applyFill="1" applyAlignment="1">
      <alignment horizontal="center" vertical="center"/>
    </xf>
    <xf numFmtId="0" fontId="0" fillId="2" borderId="166" xfId="0" applyFill="1" applyBorder="1" applyAlignment="1">
      <alignment vertical="center"/>
    </xf>
    <xf numFmtId="0" fontId="0" fillId="2" borderId="165" xfId="0" applyFill="1" applyBorder="1" applyAlignment="1">
      <alignment horizontal="center" vertical="center" wrapText="1"/>
    </xf>
    <xf numFmtId="0" fontId="0" fillId="2" borderId="165" xfId="0" applyFill="1" applyBorder="1" applyAlignment="1">
      <alignment horizontal="center" vertical="center" wrapText="1"/>
    </xf>
    <xf numFmtId="0" fontId="0" fillId="2" borderId="165" xfId="0" applyFill="1" applyBorder="1" applyAlignment="1">
      <alignment vertical="center"/>
    </xf>
    <xf numFmtId="2" fontId="0" fillId="2" borderId="0" xfId="0" applyNumberFormat="1" applyFill="1" applyBorder="1" applyAlignment="1">
      <alignment horizontal="center" vertical="center"/>
    </xf>
    <xf numFmtId="0" fontId="0" fillId="2" borderId="0" xfId="0" applyFill="1" applyBorder="1" applyAlignment="1">
      <alignment vertical="center"/>
    </xf>
    <xf numFmtId="0" fontId="0" fillId="2" borderId="0" xfId="0" applyFill="1" applyBorder="1" applyAlignment="1">
      <alignment horizontal="center" vertical="center"/>
    </xf>
    <xf numFmtId="2" fontId="0" fillId="2" borderId="0" xfId="0" applyNumberFormat="1" applyFill="1" applyAlignment="1">
      <alignment horizontal="center" vertical="center"/>
    </xf>
    <xf numFmtId="0" fontId="0" fillId="2" borderId="0" xfId="0" applyFill="1" applyAlignment="1">
      <alignment horizontal="center" vertical="center"/>
    </xf>
    <xf numFmtId="0" fontId="0" fillId="2" borderId="0" xfId="0" applyFill="1" applyBorder="1" applyAlignment="1">
      <alignment horizontal="left" vertical="top" wrapText="1"/>
    </xf>
    <xf numFmtId="0" fontId="0" fillId="2" borderId="166" xfId="0" applyFill="1" applyBorder="1" applyAlignment="1">
      <alignment horizontal="left" vertical="center"/>
    </xf>
    <xf numFmtId="0" fontId="0" fillId="2" borderId="166" xfId="0" quotePrefix="1" applyFill="1" applyBorder="1" applyAlignment="1">
      <alignment horizontal="left" vertical="center"/>
    </xf>
    <xf numFmtId="0" fontId="0" fillId="2" borderId="166" xfId="0" applyFill="1" applyBorder="1" applyAlignment="1">
      <alignment vertical="top"/>
    </xf>
    <xf numFmtId="0" fontId="0" fillId="2" borderId="165" xfId="0" applyFill="1" applyBorder="1" applyAlignment="1">
      <alignment vertical="top"/>
    </xf>
    <xf numFmtId="0" fontId="0" fillId="2" borderId="0" xfId="0" applyFill="1"/>
    <xf numFmtId="0" fontId="0" fillId="2" borderId="0" xfId="0" applyFill="1" applyBorder="1"/>
    <xf numFmtId="0" fontId="0" fillId="2" borderId="165" xfId="0" applyFill="1" applyBorder="1" applyAlignment="1">
      <alignment horizontal="center" vertical="center" wrapText="1"/>
    </xf>
    <xf numFmtId="0" fontId="0" fillId="158" borderId="168" xfId="0" applyFont="1" applyFill="1" applyBorder="1" applyAlignment="1">
      <alignment horizontal="left"/>
    </xf>
    <xf numFmtId="0" fontId="0" fillId="158" borderId="169" xfId="0" applyFont="1" applyFill="1" applyBorder="1"/>
    <xf numFmtId="8" fontId="42" fillId="28" borderId="7" xfId="0" applyNumberFormat="1" applyFont="1" applyFill="1" applyBorder="1" applyProtection="1">
      <protection locked="0"/>
    </xf>
    <xf numFmtId="9" fontId="45" fillId="28" borderId="0" xfId="72" applyFont="1" applyFill="1" applyBorder="1" applyAlignment="1">
      <alignment horizontal="center" vertical="top"/>
    </xf>
    <xf numFmtId="0" fontId="0" fillId="2" borderId="165" xfId="0" applyFill="1" applyBorder="1" applyAlignment="1">
      <alignment horizontal="center" vertical="center" wrapText="1"/>
    </xf>
    <xf numFmtId="10" fontId="329" fillId="2" borderId="170" xfId="0" applyNumberFormat="1" applyFont="1" applyFill="1" applyBorder="1"/>
    <xf numFmtId="9" fontId="0" fillId="2" borderId="0" xfId="0" applyNumberFormat="1" applyFill="1" applyAlignment="1">
      <alignment horizontal="center"/>
    </xf>
    <xf numFmtId="0" fontId="222" fillId="2" borderId="0" xfId="0" applyFont="1" applyFill="1" applyBorder="1" applyAlignment="1">
      <alignment horizontal="center" vertical="top"/>
    </xf>
    <xf numFmtId="0" fontId="0" fillId="92" borderId="0" xfId="0" applyFill="1" applyAlignment="1">
      <alignment horizontal="center"/>
    </xf>
    <xf numFmtId="0" fontId="237" fillId="2" borderId="0" xfId="0" applyFont="1" applyFill="1" applyAlignment="1">
      <alignment horizontal="center"/>
    </xf>
    <xf numFmtId="0" fontId="217" fillId="2" borderId="110" xfId="0" applyFont="1" applyFill="1" applyBorder="1" applyAlignment="1">
      <alignment horizontal="center" vertical="top" wrapText="1"/>
    </xf>
    <xf numFmtId="0" fontId="13" fillId="93" borderId="110" xfId="0" applyFont="1" applyFill="1" applyBorder="1" applyAlignment="1">
      <alignment horizontal="center" vertical="top" wrapText="1"/>
    </xf>
    <xf numFmtId="0" fontId="0" fillId="28" borderId="110" xfId="0" applyFont="1" applyFill="1" applyBorder="1" applyAlignment="1">
      <alignment horizontal="center" vertical="top"/>
    </xf>
    <xf numFmtId="3" fontId="13" fillId="2" borderId="110" xfId="0" applyNumberFormat="1" applyFont="1" applyFill="1" applyBorder="1" applyAlignment="1">
      <alignment horizontal="center"/>
    </xf>
    <xf numFmtId="3" fontId="0" fillId="94" borderId="2" xfId="0" applyNumberFormat="1" applyFont="1" applyFill="1" applyBorder="1" applyAlignment="1">
      <alignment vertical="top"/>
    </xf>
    <xf numFmtId="3" fontId="0" fillId="2" borderId="36" xfId="0" applyNumberFormat="1" applyFont="1" applyFill="1" applyBorder="1" applyAlignment="1">
      <alignment vertical="top"/>
    </xf>
    <xf numFmtId="3" fontId="0" fillId="94" borderId="36" xfId="0" applyNumberFormat="1" applyFont="1" applyFill="1" applyBorder="1" applyAlignment="1">
      <alignment vertical="top"/>
    </xf>
    <xf numFmtId="3" fontId="0" fillId="2" borderId="184" xfId="0" applyNumberFormat="1" applyFont="1" applyFill="1" applyBorder="1" applyAlignment="1">
      <alignment vertical="top"/>
    </xf>
    <xf numFmtId="0" fontId="0" fillId="2" borderId="165" xfId="0" applyFill="1" applyBorder="1" applyAlignment="1">
      <alignment horizontal="center" vertical="center" wrapText="1"/>
    </xf>
    <xf numFmtId="0" fontId="91" fillId="158" borderId="0" xfId="0" applyFont="1" applyFill="1" applyBorder="1" applyAlignment="1" applyProtection="1">
      <alignment vertical="top" wrapText="1"/>
      <protection locked="0"/>
    </xf>
    <xf numFmtId="3" fontId="91" fillId="158" borderId="0" xfId="0" applyNumberFormat="1" applyFont="1" applyFill="1" applyBorder="1" applyAlignment="1" applyProtection="1">
      <alignment vertical="center"/>
      <protection locked="0"/>
    </xf>
    <xf numFmtId="3" fontId="7" fillId="94" borderId="36" xfId="0" applyNumberFormat="1" applyFont="1" applyFill="1" applyBorder="1" applyAlignment="1">
      <alignment vertical="top"/>
    </xf>
    <xf numFmtId="3" fontId="7" fillId="2" borderId="36" xfId="0" applyNumberFormat="1" applyFont="1" applyFill="1" applyBorder="1" applyAlignment="1">
      <alignment vertical="top"/>
    </xf>
    <xf numFmtId="3" fontId="7" fillId="28" borderId="35" xfId="0" applyNumberFormat="1" applyFont="1" applyFill="1" applyBorder="1" applyAlignment="1">
      <alignment vertical="top"/>
    </xf>
    <xf numFmtId="0" fontId="0" fillId="2" borderId="185" xfId="0" quotePrefix="1" applyFill="1" applyBorder="1" applyAlignment="1">
      <alignment horizontal="left" vertical="center"/>
    </xf>
    <xf numFmtId="0" fontId="0" fillId="2" borderId="186" xfId="0" applyFill="1" applyBorder="1" applyAlignment="1">
      <alignment horizontal="left" vertical="center"/>
    </xf>
    <xf numFmtId="0" fontId="0" fillId="2" borderId="187" xfId="0" quotePrefix="1" applyFill="1" applyBorder="1" applyAlignment="1">
      <alignment horizontal="left" vertical="center"/>
    </xf>
    <xf numFmtId="0" fontId="0" fillId="2" borderId="188" xfId="0" applyFill="1" applyBorder="1" applyAlignment="1">
      <alignment horizontal="left" vertical="center"/>
    </xf>
    <xf numFmtId="0" fontId="0" fillId="2" borderId="109" xfId="0" quotePrefix="1" applyFill="1" applyBorder="1" applyAlignment="1">
      <alignment horizontal="left" vertical="center"/>
    </xf>
    <xf numFmtId="0" fontId="0" fillId="2" borderId="112" xfId="0" applyFill="1" applyBorder="1" applyAlignment="1">
      <alignment horizontal="left" vertical="center"/>
    </xf>
    <xf numFmtId="0" fontId="91" fillId="28" borderId="139" xfId="0" applyFont="1" applyFill="1" applyBorder="1" applyAlignment="1">
      <alignment horizontal="center" vertical="center"/>
    </xf>
    <xf numFmtId="0" fontId="212" fillId="28" borderId="123" xfId="40" applyNumberFormat="1" applyFont="1" applyFill="1" applyBorder="1" applyAlignment="1">
      <alignment horizontal="center" vertical="center"/>
    </xf>
    <xf numFmtId="169" fontId="212" fillId="28" borderId="28" xfId="70" applyFont="1" applyFill="1" applyBorder="1" applyAlignment="1">
      <alignment horizontal="center" vertical="center"/>
    </xf>
    <xf numFmtId="0" fontId="0" fillId="2" borderId="165" xfId="0" applyFill="1" applyBorder="1" applyAlignment="1">
      <alignment horizontal="center" vertical="center" wrapText="1"/>
    </xf>
    <xf numFmtId="3" fontId="8" fillId="2" borderId="0" xfId="0" applyNumberFormat="1" applyFont="1" applyFill="1" applyBorder="1" applyAlignment="1" applyProtection="1">
      <alignment horizontal="left" vertical="center" wrapText="1"/>
      <protection locked="0"/>
    </xf>
    <xf numFmtId="3" fontId="45" fillId="2" borderId="0" xfId="0" applyNumberFormat="1" applyFont="1" applyFill="1" applyBorder="1" applyAlignment="1" applyProtection="1">
      <alignment horizontal="left" vertical="center" wrapText="1"/>
      <protection locked="0"/>
    </xf>
    <xf numFmtId="3" fontId="49" fillId="2" borderId="0"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top" wrapText="1"/>
      <protection locked="0"/>
    </xf>
    <xf numFmtId="3" fontId="49" fillId="2" borderId="0" xfId="0" applyNumberFormat="1" applyFont="1" applyFill="1" applyBorder="1" applyAlignment="1" applyProtection="1">
      <alignment horizontal="left" vertical="center" wrapText="1"/>
      <protection locked="0"/>
    </xf>
    <xf numFmtId="0" fontId="0" fillId="90" borderId="110" xfId="0" applyFill="1" applyBorder="1" applyAlignment="1">
      <alignment horizontal="center" vertical="center"/>
    </xf>
    <xf numFmtId="0" fontId="0" fillId="28" borderId="110" xfId="0" applyFill="1" applyBorder="1" applyAlignment="1">
      <alignment horizontal="left" vertical="center"/>
    </xf>
    <xf numFmtId="0" fontId="0" fillId="28" borderId="110" xfId="0" applyFill="1" applyBorder="1" applyAlignment="1">
      <alignment horizontal="left" vertical="center" wrapText="1"/>
    </xf>
    <xf numFmtId="10" fontId="51" fillId="91" borderId="0" xfId="0" applyNumberFormat="1" applyFont="1" applyFill="1" applyAlignment="1">
      <alignment horizontal="center"/>
    </xf>
    <xf numFmtId="10" fontId="45" fillId="28" borderId="0" xfId="72" applyNumberFormat="1" applyFont="1" applyFill="1" applyBorder="1" applyAlignment="1">
      <alignment horizontal="center" vertical="center"/>
    </xf>
    <xf numFmtId="173" fontId="47" fillId="2" borderId="110" xfId="0" applyNumberFormat="1" applyFont="1" applyFill="1" applyBorder="1" applyAlignment="1">
      <alignment horizontal="center"/>
    </xf>
    <xf numFmtId="0" fontId="0" fillId="28" borderId="110" xfId="0" applyFont="1" applyFill="1" applyBorder="1" applyAlignment="1">
      <alignment vertical="top" wrapText="1"/>
    </xf>
    <xf numFmtId="0" fontId="0" fillId="2" borderId="165" xfId="0" applyFill="1" applyBorder="1" applyAlignment="1">
      <alignment horizontal="center" vertical="center" wrapText="1"/>
    </xf>
    <xf numFmtId="0" fontId="0" fillId="2" borderId="165" xfId="0" applyFill="1" applyBorder="1" applyAlignment="1">
      <alignment horizontal="center" vertical="center" wrapText="1"/>
    </xf>
    <xf numFmtId="0" fontId="91" fillId="159" borderId="89" xfId="0" applyFont="1" applyFill="1" applyBorder="1" applyAlignment="1" applyProtection="1">
      <alignment vertical="top" wrapText="1"/>
      <protection locked="0"/>
    </xf>
    <xf numFmtId="3" fontId="91" fillId="159" borderId="89" xfId="0" applyNumberFormat="1" applyFont="1" applyFill="1" applyBorder="1" applyAlignment="1" applyProtection="1">
      <alignment vertical="center"/>
      <protection locked="0"/>
    </xf>
    <xf numFmtId="289" fontId="45" fillId="28" borderId="35" xfId="0" applyNumberFormat="1" applyFont="1" applyFill="1" applyBorder="1" applyAlignment="1" applyProtection="1">
      <alignment horizontal="center" vertical="center"/>
      <protection locked="0"/>
    </xf>
    <xf numFmtId="270" fontId="45" fillId="28" borderId="35" xfId="0" applyNumberFormat="1" applyFont="1" applyFill="1" applyBorder="1" applyAlignment="1" applyProtection="1">
      <alignment horizontal="center" vertical="center"/>
      <protection locked="0"/>
    </xf>
    <xf numFmtId="0" fontId="0" fillId="28" borderId="168" xfId="0" applyFill="1" applyBorder="1" applyAlignment="1">
      <alignment horizontal="left" vertical="center" wrapText="1"/>
    </xf>
    <xf numFmtId="0" fontId="0" fillId="28" borderId="169" xfId="0" applyFill="1" applyBorder="1" applyAlignment="1">
      <alignment horizontal="left" vertical="center" wrapText="1"/>
    </xf>
    <xf numFmtId="0" fontId="13" fillId="28" borderId="0" xfId="0" applyFont="1" applyFill="1"/>
    <xf numFmtId="175" fontId="331" fillId="2" borderId="0" xfId="5151" applyNumberFormat="1" applyFont="1" applyFill="1" applyBorder="1" applyAlignment="1">
      <alignment vertical="center"/>
    </xf>
    <xf numFmtId="175" fontId="332" fillId="2" borderId="0" xfId="5151" applyNumberFormat="1" applyFont="1" applyFill="1" applyBorder="1" applyAlignment="1">
      <alignment vertical="center"/>
    </xf>
    <xf numFmtId="9" fontId="72" fillId="26" borderId="35" xfId="5151" applyNumberFormat="1" applyFont="1" applyFill="1" applyBorder="1" applyAlignment="1">
      <alignment horizontal="center" vertical="center" wrapText="1"/>
    </xf>
    <xf numFmtId="17" fontId="5" fillId="28" borderId="35" xfId="0" applyNumberFormat="1" applyFont="1" applyFill="1" applyBorder="1"/>
    <xf numFmtId="40" fontId="334" fillId="28" borderId="35" xfId="0" quotePrefix="1" applyNumberFormat="1" applyFont="1" applyFill="1" applyBorder="1" applyAlignment="1" applyProtection="1">
      <alignment horizontal="center"/>
      <protection locked="0"/>
    </xf>
    <xf numFmtId="0" fontId="5" fillId="28" borderId="35" xfId="0" applyFont="1" applyFill="1" applyBorder="1" applyAlignment="1" applyProtection="1">
      <alignment horizontal="center"/>
      <protection locked="0"/>
    </xf>
    <xf numFmtId="0" fontId="5" fillId="28" borderId="35" xfId="0" applyFont="1" applyFill="1" applyBorder="1" applyProtection="1">
      <protection locked="0"/>
    </xf>
    <xf numFmtId="40" fontId="33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0" fontId="5" fillId="28" borderId="35" xfId="0" quotePrefix="1" applyFont="1" applyFill="1" applyBorder="1" applyProtection="1">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0" fontId="0" fillId="2" borderId="5" xfId="0" applyFill="1" applyBorder="1" applyAlignment="1">
      <alignment horizontal="center"/>
    </xf>
    <xf numFmtId="0" fontId="0" fillId="2" borderId="5" xfId="0" applyFill="1" applyBorder="1"/>
    <xf numFmtId="2" fontId="5" fillId="28" borderId="35" xfId="0" applyNumberFormat="1" applyFont="1" applyFill="1" applyBorder="1" applyProtection="1">
      <protection locked="0"/>
    </xf>
    <xf numFmtId="0" fontId="0" fillId="2" borderId="170" xfId="0" applyFill="1" applyBorder="1"/>
    <xf numFmtId="3" fontId="0" fillId="2" borderId="170" xfId="0" applyNumberFormat="1" applyFill="1" applyBorder="1" applyAlignment="1">
      <alignment horizontal="center"/>
    </xf>
    <xf numFmtId="0" fontId="0" fillId="2" borderId="0" xfId="0" applyFill="1" applyAlignment="1"/>
    <xf numFmtId="2" fontId="0" fillId="2" borderId="170" xfId="0" applyNumberFormat="1" applyFill="1" applyBorder="1" applyAlignment="1">
      <alignment horizontal="center"/>
    </xf>
    <xf numFmtId="0" fontId="0" fillId="2" borderId="170" xfId="0" applyFill="1" applyBorder="1" applyAlignment="1">
      <alignment horizontal="center"/>
    </xf>
    <xf numFmtId="0" fontId="0" fillId="2" borderId="5" xfId="0" applyFill="1" applyBorder="1" applyAlignment="1">
      <alignment horizontal="center" vertical="center"/>
    </xf>
    <xf numFmtId="0" fontId="0" fillId="2" borderId="170" xfId="0" applyFill="1" applyBorder="1" applyAlignment="1">
      <alignment horizontal="center" vertical="center"/>
    </xf>
    <xf numFmtId="3" fontId="0" fillId="2" borderId="170" xfId="0" applyNumberFormat="1" applyFill="1" applyBorder="1" applyAlignment="1">
      <alignment horizontal="center" vertical="center"/>
    </xf>
    <xf numFmtId="2" fontId="0" fillId="2" borderId="170" xfId="0" applyNumberFormat="1" applyFill="1" applyBorder="1" applyAlignment="1">
      <alignment horizontal="center" vertical="center"/>
    </xf>
    <xf numFmtId="37" fontId="0" fillId="2" borderId="170" xfId="0" applyNumberFormat="1" applyFill="1" applyBorder="1" applyAlignment="1">
      <alignment horizontal="center" vertical="center"/>
    </xf>
    <xf numFmtId="0" fontId="0" fillId="2" borderId="0" xfId="0" applyFill="1" applyBorder="1" applyAlignment="1">
      <alignment horizontal="right" vertical="center"/>
    </xf>
    <xf numFmtId="0" fontId="336" fillId="2" borderId="0" xfId="0" applyFont="1" applyFill="1" applyBorder="1" applyAlignment="1">
      <alignment horizontal="right" vertical="center"/>
    </xf>
    <xf numFmtId="37" fontId="336" fillId="2" borderId="0" xfId="0" applyNumberFormat="1" applyFont="1" applyFill="1" applyBorder="1" applyAlignment="1">
      <alignment horizontal="center" vertical="center"/>
    </xf>
    <xf numFmtId="1" fontId="336" fillId="2" borderId="0" xfId="0" applyNumberFormat="1" applyFont="1" applyFill="1" applyBorder="1" applyAlignment="1">
      <alignment horizontal="center" vertical="center"/>
    </xf>
    <xf numFmtId="1" fontId="5" fillId="28" borderId="35" xfId="0" applyNumberFormat="1" applyFont="1" applyFill="1" applyBorder="1" applyProtection="1">
      <protection locked="0"/>
    </xf>
    <xf numFmtId="0" fontId="0" fillId="2" borderId="189" xfId="0" applyFill="1" applyBorder="1"/>
    <xf numFmtId="0" fontId="0" fillId="2" borderId="89" xfId="0" applyFill="1" applyBorder="1"/>
    <xf numFmtId="305" fontId="0" fillId="2" borderId="12" xfId="0" applyNumberFormat="1" applyFill="1" applyBorder="1" applyAlignment="1">
      <alignment horizontal="center" vertical="center"/>
    </xf>
    <xf numFmtId="37" fontId="0" fillId="2" borderId="112" xfId="71" applyNumberFormat="1" applyFont="1" applyFill="1" applyBorder="1" applyAlignment="1">
      <alignment horizontal="center" vertical="center"/>
    </xf>
    <xf numFmtId="0" fontId="0" fillId="2" borderId="109" xfId="0" applyFill="1" applyBorder="1" applyAlignment="1">
      <alignment horizontal="center" vertical="center"/>
    </xf>
    <xf numFmtId="0" fontId="0" fillId="2" borderId="112" xfId="0" applyFill="1" applyBorder="1" applyAlignment="1">
      <alignment horizontal="center" vertical="center"/>
    </xf>
    <xf numFmtId="0" fontId="0" fillId="2" borderId="89" xfId="0" applyFill="1" applyBorder="1" applyAlignment="1">
      <alignment horizontal="center" vertical="center"/>
    </xf>
    <xf numFmtId="0" fontId="0" fillId="2" borderId="0" xfId="0" quotePrefix="1" applyFill="1" applyBorder="1" applyAlignment="1">
      <alignment horizontal="center" vertical="center"/>
    </xf>
    <xf numFmtId="0" fontId="0" fillId="2" borderId="12" xfId="0" applyFill="1" applyBorder="1" applyAlignment="1">
      <alignment horizontal="center" vertical="center"/>
    </xf>
    <xf numFmtId="0" fontId="248" fillId="2" borderId="89" xfId="0" applyFont="1" applyFill="1" applyBorder="1" applyAlignment="1">
      <alignment horizontal="center" vertical="center"/>
    </xf>
    <xf numFmtId="0" fontId="0" fillId="2" borderId="189" xfId="0" applyFill="1" applyBorder="1" applyAlignment="1">
      <alignment horizontal="center" vertical="center"/>
    </xf>
    <xf numFmtId="37" fontId="0" fillId="2" borderId="190" xfId="0" applyNumberFormat="1" applyFill="1" applyBorder="1" applyAlignment="1">
      <alignment horizontal="center" vertical="center"/>
    </xf>
    <xf numFmtId="0" fontId="0" fillId="2" borderId="109" xfId="0" applyFill="1" applyBorder="1"/>
    <xf numFmtId="3" fontId="0" fillId="2" borderId="5" xfId="0" applyNumberFormat="1" applyFill="1" applyBorder="1" applyAlignment="1">
      <alignment horizontal="center" vertical="center"/>
    </xf>
    <xf numFmtId="2" fontId="0" fillId="2" borderId="5" xfId="0" applyNumberFormat="1" applyFill="1" applyBorder="1" applyAlignment="1">
      <alignment horizontal="center" vertical="center"/>
    </xf>
    <xf numFmtId="0" fontId="336" fillId="2" borderId="5" xfId="0" applyFont="1" applyFill="1" applyBorder="1" applyAlignment="1">
      <alignment horizontal="right" vertical="center"/>
    </xf>
    <xf numFmtId="1" fontId="336" fillId="2" borderId="5" xfId="0" applyNumberFormat="1" applyFont="1" applyFill="1" applyBorder="1" applyAlignment="1">
      <alignment horizontal="center" vertical="center"/>
    </xf>
    <xf numFmtId="37" fontId="336" fillId="2" borderId="5" xfId="0" applyNumberFormat="1" applyFont="1" applyFill="1" applyBorder="1" applyAlignment="1">
      <alignment horizontal="center" vertical="center"/>
    </xf>
    <xf numFmtId="37" fontId="336" fillId="2" borderId="112" xfId="0" applyNumberFormat="1" applyFont="1" applyFill="1" applyBorder="1" applyAlignment="1">
      <alignment horizontal="center" vertical="center"/>
    </xf>
    <xf numFmtId="0" fontId="0" fillId="2" borderId="0" xfId="0" applyFill="1" applyBorder="1" applyAlignment="1">
      <alignment horizontal="center"/>
    </xf>
    <xf numFmtId="0" fontId="0" fillId="2" borderId="0" xfId="0" quotePrefix="1" applyFill="1" applyBorder="1" applyAlignment="1">
      <alignment horizontal="center"/>
    </xf>
    <xf numFmtId="0" fontId="248" fillId="2" borderId="89" xfId="0" applyFont="1" applyFill="1" applyBorder="1" applyAlignment="1">
      <alignment horizontal="right"/>
    </xf>
    <xf numFmtId="2" fontId="0" fillId="2" borderId="0" xfId="0" applyNumberFormat="1" applyFill="1" applyBorder="1" applyAlignment="1">
      <alignment horizontal="center"/>
    </xf>
    <xf numFmtId="37" fontId="336" fillId="2" borderId="12" xfId="0" applyNumberFormat="1" applyFont="1" applyFill="1" applyBorder="1" applyAlignment="1">
      <alignment horizontal="center" vertical="center"/>
    </xf>
    <xf numFmtId="173" fontId="91" fillId="2" borderId="13" xfId="0" applyNumberFormat="1" applyFont="1" applyFill="1" applyBorder="1" applyAlignment="1">
      <alignment horizontal="center"/>
    </xf>
    <xf numFmtId="173" fontId="91" fillId="2" borderId="8" xfId="0" applyNumberFormat="1" applyFont="1" applyFill="1" applyBorder="1" applyAlignment="1">
      <alignment horizontal="center"/>
    </xf>
    <xf numFmtId="10" fontId="41" fillId="0" borderId="7" xfId="0" applyNumberFormat="1" applyFont="1" applyFill="1" applyBorder="1" applyAlignment="1" applyProtection="1">
      <alignment horizontal="center"/>
      <protection locked="0"/>
    </xf>
    <xf numFmtId="3" fontId="45" fillId="160" borderId="0" xfId="0" applyNumberFormat="1" applyFont="1" applyFill="1" applyBorder="1" applyAlignment="1" applyProtection="1">
      <alignment horizontal="center" vertical="center"/>
      <protection locked="0"/>
    </xf>
    <xf numFmtId="3" fontId="45" fillId="160" borderId="0" xfId="0" applyNumberFormat="1" applyFont="1" applyFill="1" applyBorder="1" applyAlignment="1" applyProtection="1">
      <alignment horizontal="left" vertical="center"/>
      <protection locked="0"/>
    </xf>
    <xf numFmtId="173" fontId="45" fillId="160" borderId="0" xfId="71" applyNumberFormat="1" applyFont="1" applyFill="1" applyBorder="1" applyAlignment="1" applyProtection="1">
      <alignment horizontal="center" vertical="center"/>
      <protection locked="0"/>
    </xf>
    <xf numFmtId="173" fontId="45" fillId="160" borderId="12" xfId="70" applyNumberFormat="1" applyFont="1" applyFill="1" applyBorder="1" applyAlignment="1" applyProtection="1">
      <alignment horizontal="center" vertical="center"/>
      <protection locked="0"/>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0" fontId="0" fillId="28" borderId="122" xfId="0" applyFill="1" applyBorder="1" applyAlignment="1">
      <alignment horizontal="left" vertical="center" wrapText="1"/>
    </xf>
    <xf numFmtId="0" fontId="0" fillId="28" borderId="134" xfId="0" applyFill="1" applyBorder="1" applyAlignment="1">
      <alignment horizontal="left" vertical="center" wrapText="1"/>
    </xf>
    <xf numFmtId="0" fontId="0" fillId="28" borderId="122" xfId="0" applyFill="1" applyBorder="1" applyAlignment="1">
      <alignment horizontal="left" vertical="center"/>
    </xf>
    <xf numFmtId="0" fontId="0" fillId="28" borderId="134" xfId="0" applyFill="1" applyBorder="1" applyAlignment="1">
      <alignment horizontal="left" vertical="center"/>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0" fillId="28" borderId="168" xfId="0" applyFill="1" applyBorder="1" applyAlignment="1">
      <alignment horizontal="left" wrapText="1"/>
    </xf>
    <xf numFmtId="0" fontId="0" fillId="28" borderId="169"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68" xfId="0" applyFill="1" applyBorder="1" applyAlignment="1">
      <alignment horizontal="left" vertical="center" wrapText="1"/>
    </xf>
    <xf numFmtId="0" fontId="0" fillId="28" borderId="169" xfId="0" applyFill="1" applyBorder="1" applyAlignment="1">
      <alignment horizontal="left" vertical="center" wrapText="1"/>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48" fillId="92" borderId="0" xfId="0" applyFont="1" applyFill="1" applyAlignment="1">
      <alignment horizontal="left" vertical="center" wrapText="1"/>
    </xf>
    <xf numFmtId="0" fontId="0" fillId="2" borderId="167" xfId="0" applyFill="1" applyBorder="1" applyAlignment="1">
      <alignment horizontal="left" vertical="top" wrapText="1"/>
    </xf>
    <xf numFmtId="0" fontId="0" fillId="2" borderId="165" xfId="0" applyFill="1" applyBorder="1" applyAlignment="1">
      <alignment horizontal="left" vertical="top" wrapText="1"/>
    </xf>
    <xf numFmtId="0" fontId="0" fillId="2" borderId="165" xfId="0"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0" fontId="217" fillId="2" borderId="168" xfId="0" applyFont="1" applyFill="1" applyBorder="1" applyAlignment="1">
      <alignment horizontal="center"/>
    </xf>
    <xf numFmtId="0" fontId="217" fillId="2" borderId="171" xfId="0" applyFont="1" applyFill="1" applyBorder="1" applyAlignment="1">
      <alignment horizontal="center"/>
    </xf>
    <xf numFmtId="0" fontId="217" fillId="2" borderId="169" xfId="0" applyFont="1" applyFill="1" applyBorder="1" applyAlignment="1">
      <alignment horizontal="center"/>
    </xf>
    <xf numFmtId="0" fontId="91" fillId="92" borderId="0" xfId="0" applyFont="1" applyFill="1" applyAlignment="1">
      <alignment horizontal="left" vertical="center" wrapText="1"/>
    </xf>
    <xf numFmtId="9" fontId="72" fillId="26" borderId="35" xfId="5151" applyNumberFormat="1" applyFont="1" applyFill="1" applyBorder="1" applyAlignment="1">
      <alignment horizontal="center" vertical="center" wrapText="1"/>
    </xf>
    <xf numFmtId="0" fontId="0" fillId="2" borderId="109" xfId="0" applyFill="1" applyBorder="1" applyAlignment="1">
      <alignment horizontal="right" vertical="center" wrapText="1"/>
    </xf>
    <xf numFmtId="0" fontId="0" fillId="2" borderId="5" xfId="0" applyFill="1" applyBorder="1" applyAlignment="1">
      <alignment horizontal="right" vertical="center" wrapText="1"/>
    </xf>
    <xf numFmtId="0" fontId="3" fillId="2" borderId="171" xfId="0" applyFont="1" applyFill="1" applyBorder="1" applyAlignment="1">
      <alignment horizontal="center" vertical="center"/>
    </xf>
    <xf numFmtId="0" fontId="3" fillId="2" borderId="169" xfId="0" applyFont="1" applyFill="1" applyBorder="1" applyAlignment="1">
      <alignment horizontal="center" vertical="center"/>
    </xf>
  </cellXfs>
  <cellStyles count="50213">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amp; ¢ 2" xfId="49489"/>
    <cellStyle name="$ 2" xfId="10045"/>
    <cellStyle name="$ 2 2" xfId="11855"/>
    <cellStyle name="$ 3" xfId="10647"/>
    <cellStyle name="$ 4" xfId="10044"/>
    <cellStyle name="$ 5" xfId="49488"/>
    <cellStyle name="$.00" xfId="10046"/>
    <cellStyle name="$.00 2" xfId="10047"/>
    <cellStyle name="$.00 2 2" xfId="11856"/>
    <cellStyle name="$.00 3" xfId="10648"/>
    <cellStyle name="$_9. Rev2Cost_GDPIPI" xfId="10048"/>
    <cellStyle name="$_9. Rev2Cost_GDPIPI 2" xfId="10049"/>
    <cellStyle name="$_9. Rev2Cost_GDPIPI 2 2" xfId="11857"/>
    <cellStyle name="$_9. Rev2Cost_GDPIPI 3" xfId="10649"/>
    <cellStyle name="$_9. Rev2Cost_GDPIPI 4" xfId="12150"/>
    <cellStyle name="$_lists" xfId="10050"/>
    <cellStyle name="$_lists 2" xfId="10051"/>
    <cellStyle name="$_lists 2 2" xfId="11858"/>
    <cellStyle name="$_lists 3" xfId="10650"/>
    <cellStyle name="$_lists 4" xfId="12148"/>
    <cellStyle name="$_lists_4. Current Monthly Fixed Charge" xfId="10052"/>
    <cellStyle name="$_lists_4. Current Monthly Fixed Charge 2" xfId="10053"/>
    <cellStyle name="$_lists_4. Current Monthly Fixed Charge 2 2" xfId="11859"/>
    <cellStyle name="$_lists_4. Current Monthly Fixed Charge 3" xfId="10651"/>
    <cellStyle name="$_Sheet4" xfId="10054"/>
    <cellStyle name="$_Sheet4 2" xfId="10055"/>
    <cellStyle name="$_Sheet4 2 2" xfId="11860"/>
    <cellStyle name="$_Sheet4 3" xfId="10652"/>
    <cellStyle name="$_Sheet4 4" xfId="12152"/>
    <cellStyle name="$M" xfId="10056"/>
    <cellStyle name="$M 2" xfId="10057"/>
    <cellStyle name="$M 2 2" xfId="11655"/>
    <cellStyle name="$M 2 3" xfId="11861"/>
    <cellStyle name="$M 3" xfId="10653"/>
    <cellStyle name="$M 3 2" xfId="11620"/>
    <cellStyle name="$M.00" xfId="10058"/>
    <cellStyle name="$M.00 2" xfId="10059"/>
    <cellStyle name="$M.00 2 2" xfId="11862"/>
    <cellStyle name="$M.00 3" xfId="10654"/>
    <cellStyle name="$M_9. Rev2Cost_GDPIPI" xfId="10060"/>
    <cellStyle name="%" xfId="708"/>
    <cellStyle name="%.00" xfId="709"/>
    <cellStyle name="(Heading)" xfId="704"/>
    <cellStyle name="(Heading) 10" xfId="49241"/>
    <cellStyle name="(Heading) 11" xfId="49252"/>
    <cellStyle name="(Heading) 12" xfId="49083"/>
    <cellStyle name="(Heading) 13" xfId="49264"/>
    <cellStyle name="(Heading) 14" xfId="49271"/>
    <cellStyle name="(Heading) 15" xfId="49258"/>
    <cellStyle name="(Heading) 16" xfId="49284"/>
    <cellStyle name="(Heading) 17" xfId="49446"/>
    <cellStyle name="(Heading) 18" xfId="49454"/>
    <cellStyle name="(Heading) 19" xfId="49463"/>
    <cellStyle name="(Heading) 2" xfId="11898"/>
    <cellStyle name="(Heading) 20" xfId="49450"/>
    <cellStyle name="(Heading) 21" xfId="49469"/>
    <cellStyle name="(Heading) 22" xfId="49479"/>
    <cellStyle name="(Heading) 23" xfId="49475"/>
    <cellStyle name="(Heading) 24" xfId="9814"/>
    <cellStyle name="(Heading) 25" xfId="49490"/>
    <cellStyle name="(Heading) 3" xfId="49041"/>
    <cellStyle name="(Heading) 4" xfId="49055"/>
    <cellStyle name="(Heading) 5" xfId="49062"/>
    <cellStyle name="(Heading) 6" xfId="49068"/>
    <cellStyle name="(Heading) 7" xfId="49076"/>
    <cellStyle name="(Heading) 8" xfId="49047"/>
    <cellStyle name="(Heading) 9" xfId="49234"/>
    <cellStyle name="(Lefting)" xfId="705"/>
    <cellStyle name="(Lefting) 10" xfId="49240"/>
    <cellStyle name="(Lefting) 11" xfId="49251"/>
    <cellStyle name="(Lefting) 12" xfId="49084"/>
    <cellStyle name="(Lefting) 13" xfId="49263"/>
    <cellStyle name="(Lefting) 14" xfId="49270"/>
    <cellStyle name="(Lefting) 15" xfId="49257"/>
    <cellStyle name="(Lefting) 16" xfId="49285"/>
    <cellStyle name="(Lefting) 17" xfId="49445"/>
    <cellStyle name="(Lefting) 18" xfId="49453"/>
    <cellStyle name="(Lefting) 19" xfId="49462"/>
    <cellStyle name="(Lefting) 2" xfId="16609"/>
    <cellStyle name="(Lefting) 20" xfId="49449"/>
    <cellStyle name="(Lefting) 21" xfId="49468"/>
    <cellStyle name="(Lefting) 22" xfId="49478"/>
    <cellStyle name="(Lefting) 23" xfId="49474"/>
    <cellStyle name="(Lefting) 24" xfId="9815"/>
    <cellStyle name="(Lefting) 25" xfId="49491"/>
    <cellStyle name="(Lefting) 3" xfId="49040"/>
    <cellStyle name="(Lefting) 4" xfId="49054"/>
    <cellStyle name="(Lefting) 5" xfId="49061"/>
    <cellStyle name="(Lefting) 6" xfId="49067"/>
    <cellStyle name="(Lefting) 7" xfId="49075"/>
    <cellStyle name="(Lefting) 8" xfId="49046"/>
    <cellStyle name="(Lefting) 9" xfId="49233"/>
    <cellStyle name="(z*¯_x000f_°(”,¯?À(¢,¯?Ð(°,¯?à(Â,¯?ð(Ô,¯?" xfId="706"/>
    <cellStyle name="(z*¯_x000f_°(”,¯?À(¢,¯?Ð(°,¯?à(Â,¯?ð(Ô,¯? 2" xfId="49492"/>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erger Model_KN&amp;Fzio_v2.30 - Street 2" xfId="9816"/>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MultipleSpace_Smartportfolio model_DB-merged files 2" xfId="49493"/>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C:\WINNT35\SYSTEM32\COMMAND.COM 2" xfId="9817"/>
    <cellStyle name="0752-93035" xfId="717"/>
    <cellStyle name="0752-93035 2" xfId="9818"/>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xfId="9789" builtinId="30" customBuiltin="1"/>
    <cellStyle name="20% - Accent1 10" xfId="10760"/>
    <cellStyle name="20% - Accent1 11" xfId="10761"/>
    <cellStyle name="20% - Accent1 12" xfId="10762"/>
    <cellStyle name="20% - Accent1 13" xfId="10763"/>
    <cellStyle name="20% - Accent1 14" xfId="10764"/>
    <cellStyle name="20% - Accent1 15" xfId="10765"/>
    <cellStyle name="20% - Accent1 16" xfId="39577"/>
    <cellStyle name="20% - Accent1 17" xfId="39615"/>
    <cellStyle name="20% - Accent1 2" xfId="11"/>
    <cellStyle name="20% - Accent1 2 10" xfId="726"/>
    <cellStyle name="20% - Accent1 2 10 2" xfId="16158"/>
    <cellStyle name="20% - Accent1 2 10 2 2" xfId="19001"/>
    <cellStyle name="20% - Accent1 2 10 2 2 2" xfId="22548"/>
    <cellStyle name="20% - Accent1 2 10 2 2 2 2" xfId="34945"/>
    <cellStyle name="20% - Accent1 2 10 2 2 3" xfId="33004"/>
    <cellStyle name="20% - Accent1 2 10 2 2 4" xfId="39644"/>
    <cellStyle name="20% - Accent1 2 10 2 2 5" xfId="44265"/>
    <cellStyle name="20% - Accent1 2 10 2 3" xfId="20283"/>
    <cellStyle name="20% - Accent1 2 10 2 3 2" xfId="22549"/>
    <cellStyle name="20% - Accent1 2 10 2 3 2 2" xfId="34946"/>
    <cellStyle name="20% - Accent1 2 10 2 3 3" xfId="34306"/>
    <cellStyle name="20% - Accent1 2 10 2 3 4" xfId="39645"/>
    <cellStyle name="20% - Accent1 2 10 2 3 5" xfId="44266"/>
    <cellStyle name="20% - Accent1 2 10 2 4" xfId="22547"/>
    <cellStyle name="20% - Accent1 2 10 2 4 2" xfId="34944"/>
    <cellStyle name="20% - Accent1 2 10 2 5" xfId="31704"/>
    <cellStyle name="20% - Accent1 2 10 2 6" xfId="39643"/>
    <cellStyle name="20% - Accent1 2 10 2 7" xfId="44264"/>
    <cellStyle name="20% - Accent1 2 10 3" xfId="13943"/>
    <cellStyle name="20% - Accent1 2 10 3 2" xfId="22550"/>
    <cellStyle name="20% - Accent1 2 10 3 2 2" xfId="34947"/>
    <cellStyle name="20% - Accent1 2 10 3 3" xfId="31054"/>
    <cellStyle name="20% - Accent1 2 10 3 4" xfId="39646"/>
    <cellStyle name="20% - Accent1 2 10 3 5" xfId="44267"/>
    <cellStyle name="20% - Accent1 2 10 4" xfId="18366"/>
    <cellStyle name="20% - Accent1 2 10 4 2" xfId="22551"/>
    <cellStyle name="20% - Accent1 2 10 4 2 2" xfId="34948"/>
    <cellStyle name="20% - Accent1 2 10 4 3" xfId="32355"/>
    <cellStyle name="20% - Accent1 2 10 4 4" xfId="39647"/>
    <cellStyle name="20% - Accent1 2 10 4 5" xfId="44268"/>
    <cellStyle name="20% - Accent1 2 10 5" xfId="19643"/>
    <cellStyle name="20% - Accent1 2 10 5 2" xfId="22552"/>
    <cellStyle name="20% - Accent1 2 10 5 2 2" xfId="34949"/>
    <cellStyle name="20% - Accent1 2 10 5 3" xfId="33654"/>
    <cellStyle name="20% - Accent1 2 10 5 4" xfId="39648"/>
    <cellStyle name="20% - Accent1 2 10 5 5" xfId="44269"/>
    <cellStyle name="20% - Accent1 2 10 6" xfId="22546"/>
    <cellStyle name="20% - Accent1 2 10 6 2" xfId="34943"/>
    <cellStyle name="20% - Accent1 2 10 7" xfId="30394"/>
    <cellStyle name="20% - Accent1 2 10 8" xfId="39642"/>
    <cellStyle name="20% - Accent1 2 10 9" xfId="44263"/>
    <cellStyle name="20% - Accent1 2 11" xfId="11725"/>
    <cellStyle name="20% - Accent1 2 12" xfId="12025"/>
    <cellStyle name="20% - Accent1 2 12 2" xfId="16664"/>
    <cellStyle name="20% - Accent1 2 12 2 2" xfId="19500"/>
    <cellStyle name="20% - Accent1 2 12 2 2 2" xfId="22555"/>
    <cellStyle name="20% - Accent1 2 12 2 2 2 2" xfId="34952"/>
    <cellStyle name="20% - Accent1 2 12 2 2 3" xfId="33509"/>
    <cellStyle name="20% - Accent1 2 12 2 2 4" xfId="39651"/>
    <cellStyle name="20% - Accent1 2 12 2 2 5" xfId="44272"/>
    <cellStyle name="20% - Accent1 2 12 2 3" xfId="20785"/>
    <cellStyle name="20% - Accent1 2 12 2 3 2" xfId="22556"/>
    <cellStyle name="20% - Accent1 2 12 2 3 2 2" xfId="34953"/>
    <cellStyle name="20% - Accent1 2 12 2 3 3" xfId="34811"/>
    <cellStyle name="20% - Accent1 2 12 2 3 4" xfId="39652"/>
    <cellStyle name="20% - Accent1 2 12 2 3 5" xfId="44273"/>
    <cellStyle name="20% - Accent1 2 12 2 4" xfId="22554"/>
    <cellStyle name="20% - Accent1 2 12 2 4 2" xfId="34951"/>
    <cellStyle name="20% - Accent1 2 12 2 5" xfId="32209"/>
    <cellStyle name="20% - Accent1 2 12 2 6" xfId="39650"/>
    <cellStyle name="20% - Accent1 2 12 2 7" xfId="44271"/>
    <cellStyle name="20% - Accent1 2 12 3" xfId="14451"/>
    <cellStyle name="20% - Accent1 2 12 3 2" xfId="22557"/>
    <cellStyle name="20% - Accent1 2 12 3 2 2" xfId="34954"/>
    <cellStyle name="20% - Accent1 2 12 3 3" xfId="31559"/>
    <cellStyle name="20% - Accent1 2 12 3 4" xfId="39653"/>
    <cellStyle name="20% - Accent1 2 12 3 5" xfId="44274"/>
    <cellStyle name="20% - Accent1 2 12 4" xfId="18868"/>
    <cellStyle name="20% - Accent1 2 12 4 2" xfId="22558"/>
    <cellStyle name="20% - Accent1 2 12 4 2 2" xfId="34955"/>
    <cellStyle name="20% - Accent1 2 12 4 3" xfId="32860"/>
    <cellStyle name="20% - Accent1 2 12 4 4" xfId="39654"/>
    <cellStyle name="20% - Accent1 2 12 4 5" xfId="44275"/>
    <cellStyle name="20% - Accent1 2 12 5" xfId="20148"/>
    <cellStyle name="20% - Accent1 2 12 5 2" xfId="22559"/>
    <cellStyle name="20% - Accent1 2 12 5 2 2" xfId="34956"/>
    <cellStyle name="20% - Accent1 2 12 5 3" xfId="34159"/>
    <cellStyle name="20% - Accent1 2 12 5 4" xfId="39655"/>
    <cellStyle name="20% - Accent1 2 12 5 5" xfId="44276"/>
    <cellStyle name="20% - Accent1 2 12 6" xfId="22553"/>
    <cellStyle name="20% - Accent1 2 12 6 2" xfId="34950"/>
    <cellStyle name="20% - Accent1 2 12 7" xfId="30899"/>
    <cellStyle name="20% - Accent1 2 12 8" xfId="39649"/>
    <cellStyle name="20% - Accent1 2 12 9" xfId="44270"/>
    <cellStyle name="20% - Accent1 2 13" xfId="12098"/>
    <cellStyle name="20% - Accent1 2 14" xfId="12092"/>
    <cellStyle name="20% - Accent1 2 14 2" xfId="16724"/>
    <cellStyle name="20% - Accent1 2 14 2 2" xfId="19560"/>
    <cellStyle name="20% - Accent1 2 14 2 2 2" xfId="22562"/>
    <cellStyle name="20% - Accent1 2 14 2 2 2 2" xfId="34959"/>
    <cellStyle name="20% - Accent1 2 14 2 2 3" xfId="33569"/>
    <cellStyle name="20% - Accent1 2 14 2 2 4" xfId="39658"/>
    <cellStyle name="20% - Accent1 2 14 2 2 5" xfId="44279"/>
    <cellStyle name="20% - Accent1 2 14 2 3" xfId="20845"/>
    <cellStyle name="20% - Accent1 2 14 2 3 2" xfId="22563"/>
    <cellStyle name="20% - Accent1 2 14 2 3 2 2" xfId="34960"/>
    <cellStyle name="20% - Accent1 2 14 2 3 3" xfId="34872"/>
    <cellStyle name="20% - Accent1 2 14 2 3 4" xfId="39659"/>
    <cellStyle name="20% - Accent1 2 14 2 3 5" xfId="44280"/>
    <cellStyle name="20% - Accent1 2 14 2 4" xfId="22561"/>
    <cellStyle name="20% - Accent1 2 14 2 4 2" xfId="34958"/>
    <cellStyle name="20% - Accent1 2 14 2 5" xfId="32270"/>
    <cellStyle name="20% - Accent1 2 14 2 6" xfId="39657"/>
    <cellStyle name="20% - Accent1 2 14 2 7" xfId="44278"/>
    <cellStyle name="20% - Accent1 2 14 3" xfId="14511"/>
    <cellStyle name="20% - Accent1 2 14 3 2" xfId="22564"/>
    <cellStyle name="20% - Accent1 2 14 3 2 2" xfId="34961"/>
    <cellStyle name="20% - Accent1 2 14 3 3" xfId="31619"/>
    <cellStyle name="20% - Accent1 2 14 3 4" xfId="39660"/>
    <cellStyle name="20% - Accent1 2 14 3 5" xfId="44281"/>
    <cellStyle name="20% - Accent1 2 14 4" xfId="18928"/>
    <cellStyle name="20% - Accent1 2 14 4 2" xfId="22565"/>
    <cellStyle name="20% - Accent1 2 14 4 2 2" xfId="34962"/>
    <cellStyle name="20% - Accent1 2 14 4 3" xfId="32920"/>
    <cellStyle name="20% - Accent1 2 14 4 4" xfId="39661"/>
    <cellStyle name="20% - Accent1 2 14 4 5" xfId="44282"/>
    <cellStyle name="20% - Accent1 2 14 5" xfId="20208"/>
    <cellStyle name="20% - Accent1 2 14 5 2" xfId="22566"/>
    <cellStyle name="20% - Accent1 2 14 5 2 2" xfId="34963"/>
    <cellStyle name="20% - Accent1 2 14 5 3" xfId="34220"/>
    <cellStyle name="20% - Accent1 2 14 5 4" xfId="39662"/>
    <cellStyle name="20% - Accent1 2 14 5 5" xfId="44283"/>
    <cellStyle name="20% - Accent1 2 14 6" xfId="22560"/>
    <cellStyle name="20% - Accent1 2 14 6 2" xfId="34957"/>
    <cellStyle name="20% - Accent1 2 14 7" xfId="30960"/>
    <cellStyle name="20% - Accent1 2 14 8" xfId="39656"/>
    <cellStyle name="20% - Accent1 2 14 9" xfId="44277"/>
    <cellStyle name="20% - Accent1 2 15" xfId="20902"/>
    <cellStyle name="20% - Accent1 2 15 2" xfId="22567"/>
    <cellStyle name="20% - Accent1 2 15 2 2" xfId="34964"/>
    <cellStyle name="20% - Accent1 2 15 3" xfId="34919"/>
    <cellStyle name="20% - Accent1 2 15 4" xfId="39663"/>
    <cellStyle name="20% - Accent1 2 15 5" xfId="44284"/>
    <cellStyle name="20% - Accent1 2 16" xfId="10061"/>
    <cellStyle name="20% - Accent1 2 2" xfId="727"/>
    <cellStyle name="20% - Accent1 2 2 2" xfId="728"/>
    <cellStyle name="20% - Accent1 2 2 2 2" xfId="10583"/>
    <cellStyle name="20% - Accent1 2 2 3" xfId="729"/>
    <cellStyle name="20% - Accent1 2 2 3 2" xfId="12158"/>
    <cellStyle name="20% - Accent1 2 2 4" xfId="10062"/>
    <cellStyle name="20% - Accent1 2 3" xfId="730"/>
    <cellStyle name="20% - Accent1 2 3 2" xfId="731"/>
    <cellStyle name="20% - Accent1 2 3 2 10" xfId="30395"/>
    <cellStyle name="20% - Accent1 2 3 2 11" xfId="39664"/>
    <cellStyle name="20% - Accent1 2 3 2 12" xfId="44285"/>
    <cellStyle name="20% - Accent1 2 3 2 2" xfId="10766"/>
    <cellStyle name="20% - Accent1 2 3 2 2 10" xfId="39665"/>
    <cellStyle name="20% - Accent1 2 3 2 2 11" xfId="44286"/>
    <cellStyle name="20% - Accent1 2 3 2 2 2" xfId="10767"/>
    <cellStyle name="20% - Accent1 2 3 2 2 2 2" xfId="16161"/>
    <cellStyle name="20% - Accent1 2 3 2 2 2 2 2" xfId="19004"/>
    <cellStyle name="20% - Accent1 2 3 2 2 2 2 2 2" xfId="22572"/>
    <cellStyle name="20% - Accent1 2 3 2 2 2 2 2 2 2" xfId="34969"/>
    <cellStyle name="20% - Accent1 2 3 2 2 2 2 2 3" xfId="33007"/>
    <cellStyle name="20% - Accent1 2 3 2 2 2 2 2 4" xfId="39668"/>
    <cellStyle name="20% - Accent1 2 3 2 2 2 2 2 5" xfId="44289"/>
    <cellStyle name="20% - Accent1 2 3 2 2 2 2 3" xfId="20286"/>
    <cellStyle name="20% - Accent1 2 3 2 2 2 2 3 2" xfId="22573"/>
    <cellStyle name="20% - Accent1 2 3 2 2 2 2 3 2 2" xfId="34970"/>
    <cellStyle name="20% - Accent1 2 3 2 2 2 2 3 3" xfId="34309"/>
    <cellStyle name="20% - Accent1 2 3 2 2 2 2 3 4" xfId="39669"/>
    <cellStyle name="20% - Accent1 2 3 2 2 2 2 3 5" xfId="44290"/>
    <cellStyle name="20% - Accent1 2 3 2 2 2 2 4" xfId="22571"/>
    <cellStyle name="20% - Accent1 2 3 2 2 2 2 4 2" xfId="34968"/>
    <cellStyle name="20% - Accent1 2 3 2 2 2 2 5" xfId="31707"/>
    <cellStyle name="20% - Accent1 2 3 2 2 2 2 6" xfId="39667"/>
    <cellStyle name="20% - Accent1 2 3 2 2 2 2 7" xfId="44288"/>
    <cellStyle name="20% - Accent1 2 3 2 2 2 3" xfId="13946"/>
    <cellStyle name="20% - Accent1 2 3 2 2 2 3 2" xfId="22574"/>
    <cellStyle name="20% - Accent1 2 3 2 2 2 3 2 2" xfId="34971"/>
    <cellStyle name="20% - Accent1 2 3 2 2 2 3 3" xfId="31057"/>
    <cellStyle name="20% - Accent1 2 3 2 2 2 3 4" xfId="39670"/>
    <cellStyle name="20% - Accent1 2 3 2 2 2 3 5" xfId="44291"/>
    <cellStyle name="20% - Accent1 2 3 2 2 2 4" xfId="18369"/>
    <cellStyle name="20% - Accent1 2 3 2 2 2 4 2" xfId="22575"/>
    <cellStyle name="20% - Accent1 2 3 2 2 2 4 2 2" xfId="34972"/>
    <cellStyle name="20% - Accent1 2 3 2 2 2 4 3" xfId="32358"/>
    <cellStyle name="20% - Accent1 2 3 2 2 2 4 4" xfId="39671"/>
    <cellStyle name="20% - Accent1 2 3 2 2 2 4 5" xfId="44292"/>
    <cellStyle name="20% - Accent1 2 3 2 2 2 5" xfId="19646"/>
    <cellStyle name="20% - Accent1 2 3 2 2 2 5 2" xfId="22576"/>
    <cellStyle name="20% - Accent1 2 3 2 2 2 5 2 2" xfId="34973"/>
    <cellStyle name="20% - Accent1 2 3 2 2 2 5 3" xfId="33657"/>
    <cellStyle name="20% - Accent1 2 3 2 2 2 5 4" xfId="39672"/>
    <cellStyle name="20% - Accent1 2 3 2 2 2 5 5" xfId="44293"/>
    <cellStyle name="20% - Accent1 2 3 2 2 2 6" xfId="22570"/>
    <cellStyle name="20% - Accent1 2 3 2 2 2 6 2" xfId="34967"/>
    <cellStyle name="20% - Accent1 2 3 2 2 2 7" xfId="30397"/>
    <cellStyle name="20% - Accent1 2 3 2 2 2 8" xfId="39666"/>
    <cellStyle name="20% - Accent1 2 3 2 2 2 9" xfId="44287"/>
    <cellStyle name="20% - Accent1 2 3 2 2 3" xfId="10768"/>
    <cellStyle name="20% - Accent1 2 3 2 2 3 2" xfId="16162"/>
    <cellStyle name="20% - Accent1 2 3 2 2 3 2 2" xfId="19005"/>
    <cellStyle name="20% - Accent1 2 3 2 2 3 2 2 2" xfId="22579"/>
    <cellStyle name="20% - Accent1 2 3 2 2 3 2 2 2 2" xfId="34976"/>
    <cellStyle name="20% - Accent1 2 3 2 2 3 2 2 3" xfId="33008"/>
    <cellStyle name="20% - Accent1 2 3 2 2 3 2 2 4" xfId="39675"/>
    <cellStyle name="20% - Accent1 2 3 2 2 3 2 2 5" xfId="44296"/>
    <cellStyle name="20% - Accent1 2 3 2 2 3 2 3" xfId="20287"/>
    <cellStyle name="20% - Accent1 2 3 2 2 3 2 3 2" xfId="22580"/>
    <cellStyle name="20% - Accent1 2 3 2 2 3 2 3 2 2" xfId="34977"/>
    <cellStyle name="20% - Accent1 2 3 2 2 3 2 3 3" xfId="34310"/>
    <cellStyle name="20% - Accent1 2 3 2 2 3 2 3 4" xfId="39676"/>
    <cellStyle name="20% - Accent1 2 3 2 2 3 2 3 5" xfId="44297"/>
    <cellStyle name="20% - Accent1 2 3 2 2 3 2 4" xfId="22578"/>
    <cellStyle name="20% - Accent1 2 3 2 2 3 2 4 2" xfId="34975"/>
    <cellStyle name="20% - Accent1 2 3 2 2 3 2 5" xfId="31708"/>
    <cellStyle name="20% - Accent1 2 3 2 2 3 2 6" xfId="39674"/>
    <cellStyle name="20% - Accent1 2 3 2 2 3 2 7" xfId="44295"/>
    <cellStyle name="20% - Accent1 2 3 2 2 3 3" xfId="13947"/>
    <cellStyle name="20% - Accent1 2 3 2 2 3 3 2" xfId="22581"/>
    <cellStyle name="20% - Accent1 2 3 2 2 3 3 2 2" xfId="34978"/>
    <cellStyle name="20% - Accent1 2 3 2 2 3 3 3" xfId="31058"/>
    <cellStyle name="20% - Accent1 2 3 2 2 3 3 4" xfId="39677"/>
    <cellStyle name="20% - Accent1 2 3 2 2 3 3 5" xfId="44298"/>
    <cellStyle name="20% - Accent1 2 3 2 2 3 4" xfId="18370"/>
    <cellStyle name="20% - Accent1 2 3 2 2 3 4 2" xfId="22582"/>
    <cellStyle name="20% - Accent1 2 3 2 2 3 4 2 2" xfId="34979"/>
    <cellStyle name="20% - Accent1 2 3 2 2 3 4 3" xfId="32359"/>
    <cellStyle name="20% - Accent1 2 3 2 2 3 4 4" xfId="39678"/>
    <cellStyle name="20% - Accent1 2 3 2 2 3 4 5" xfId="44299"/>
    <cellStyle name="20% - Accent1 2 3 2 2 3 5" xfId="19647"/>
    <cellStyle name="20% - Accent1 2 3 2 2 3 5 2" xfId="22583"/>
    <cellStyle name="20% - Accent1 2 3 2 2 3 5 2 2" xfId="34980"/>
    <cellStyle name="20% - Accent1 2 3 2 2 3 5 3" xfId="33658"/>
    <cellStyle name="20% - Accent1 2 3 2 2 3 5 4" xfId="39679"/>
    <cellStyle name="20% - Accent1 2 3 2 2 3 5 5" xfId="44300"/>
    <cellStyle name="20% - Accent1 2 3 2 2 3 6" xfId="22577"/>
    <cellStyle name="20% - Accent1 2 3 2 2 3 6 2" xfId="34974"/>
    <cellStyle name="20% - Accent1 2 3 2 2 3 7" xfId="30398"/>
    <cellStyle name="20% - Accent1 2 3 2 2 3 8" xfId="39673"/>
    <cellStyle name="20% - Accent1 2 3 2 2 3 9" xfId="44294"/>
    <cellStyle name="20% - Accent1 2 3 2 2 4" xfId="16160"/>
    <cellStyle name="20% - Accent1 2 3 2 2 4 2" xfId="19003"/>
    <cellStyle name="20% - Accent1 2 3 2 2 4 2 2" xfId="22585"/>
    <cellStyle name="20% - Accent1 2 3 2 2 4 2 2 2" xfId="34982"/>
    <cellStyle name="20% - Accent1 2 3 2 2 4 2 3" xfId="33006"/>
    <cellStyle name="20% - Accent1 2 3 2 2 4 2 4" xfId="39681"/>
    <cellStyle name="20% - Accent1 2 3 2 2 4 2 5" xfId="44302"/>
    <cellStyle name="20% - Accent1 2 3 2 2 4 3" xfId="20285"/>
    <cellStyle name="20% - Accent1 2 3 2 2 4 3 2" xfId="22586"/>
    <cellStyle name="20% - Accent1 2 3 2 2 4 3 2 2" xfId="34983"/>
    <cellStyle name="20% - Accent1 2 3 2 2 4 3 3" xfId="34308"/>
    <cellStyle name="20% - Accent1 2 3 2 2 4 3 4" xfId="39682"/>
    <cellStyle name="20% - Accent1 2 3 2 2 4 3 5" xfId="44303"/>
    <cellStyle name="20% - Accent1 2 3 2 2 4 4" xfId="22584"/>
    <cellStyle name="20% - Accent1 2 3 2 2 4 4 2" xfId="34981"/>
    <cellStyle name="20% - Accent1 2 3 2 2 4 5" xfId="31706"/>
    <cellStyle name="20% - Accent1 2 3 2 2 4 6" xfId="39680"/>
    <cellStyle name="20% - Accent1 2 3 2 2 4 7" xfId="44301"/>
    <cellStyle name="20% - Accent1 2 3 2 2 5" xfId="13945"/>
    <cellStyle name="20% - Accent1 2 3 2 2 5 2" xfId="22587"/>
    <cellStyle name="20% - Accent1 2 3 2 2 5 2 2" xfId="34984"/>
    <cellStyle name="20% - Accent1 2 3 2 2 5 3" xfId="31056"/>
    <cellStyle name="20% - Accent1 2 3 2 2 5 4" xfId="39683"/>
    <cellStyle name="20% - Accent1 2 3 2 2 5 5" xfId="44304"/>
    <cellStyle name="20% - Accent1 2 3 2 2 6" xfId="18368"/>
    <cellStyle name="20% - Accent1 2 3 2 2 6 2" xfId="22588"/>
    <cellStyle name="20% - Accent1 2 3 2 2 6 2 2" xfId="34985"/>
    <cellStyle name="20% - Accent1 2 3 2 2 6 3" xfId="32357"/>
    <cellStyle name="20% - Accent1 2 3 2 2 6 4" xfId="39684"/>
    <cellStyle name="20% - Accent1 2 3 2 2 6 5" xfId="44305"/>
    <cellStyle name="20% - Accent1 2 3 2 2 7" xfId="19645"/>
    <cellStyle name="20% - Accent1 2 3 2 2 7 2" xfId="22589"/>
    <cellStyle name="20% - Accent1 2 3 2 2 7 2 2" xfId="34986"/>
    <cellStyle name="20% - Accent1 2 3 2 2 7 3" xfId="33656"/>
    <cellStyle name="20% - Accent1 2 3 2 2 7 4" xfId="39685"/>
    <cellStyle name="20% - Accent1 2 3 2 2 7 5" xfId="44306"/>
    <cellStyle name="20% - Accent1 2 3 2 2 8" xfId="22569"/>
    <cellStyle name="20% - Accent1 2 3 2 2 8 2" xfId="34966"/>
    <cellStyle name="20% - Accent1 2 3 2 2 9" xfId="30396"/>
    <cellStyle name="20% - Accent1 2 3 2 3" xfId="10769"/>
    <cellStyle name="20% - Accent1 2 3 2 3 2" xfId="16163"/>
    <cellStyle name="20% - Accent1 2 3 2 3 2 2" xfId="19006"/>
    <cellStyle name="20% - Accent1 2 3 2 3 2 2 2" xfId="22592"/>
    <cellStyle name="20% - Accent1 2 3 2 3 2 2 2 2" xfId="34989"/>
    <cellStyle name="20% - Accent1 2 3 2 3 2 2 3" xfId="33009"/>
    <cellStyle name="20% - Accent1 2 3 2 3 2 2 4" xfId="39688"/>
    <cellStyle name="20% - Accent1 2 3 2 3 2 2 5" xfId="44309"/>
    <cellStyle name="20% - Accent1 2 3 2 3 2 3" xfId="20288"/>
    <cellStyle name="20% - Accent1 2 3 2 3 2 3 2" xfId="22593"/>
    <cellStyle name="20% - Accent1 2 3 2 3 2 3 2 2" xfId="34990"/>
    <cellStyle name="20% - Accent1 2 3 2 3 2 3 3" xfId="34311"/>
    <cellStyle name="20% - Accent1 2 3 2 3 2 3 4" xfId="39689"/>
    <cellStyle name="20% - Accent1 2 3 2 3 2 3 5" xfId="44310"/>
    <cellStyle name="20% - Accent1 2 3 2 3 2 4" xfId="22591"/>
    <cellStyle name="20% - Accent1 2 3 2 3 2 4 2" xfId="34988"/>
    <cellStyle name="20% - Accent1 2 3 2 3 2 5" xfId="31709"/>
    <cellStyle name="20% - Accent1 2 3 2 3 2 6" xfId="39687"/>
    <cellStyle name="20% - Accent1 2 3 2 3 2 7" xfId="44308"/>
    <cellStyle name="20% - Accent1 2 3 2 3 3" xfId="13948"/>
    <cellStyle name="20% - Accent1 2 3 2 3 3 2" xfId="22594"/>
    <cellStyle name="20% - Accent1 2 3 2 3 3 2 2" xfId="34991"/>
    <cellStyle name="20% - Accent1 2 3 2 3 3 3" xfId="31059"/>
    <cellStyle name="20% - Accent1 2 3 2 3 3 4" xfId="39690"/>
    <cellStyle name="20% - Accent1 2 3 2 3 3 5" xfId="44311"/>
    <cellStyle name="20% - Accent1 2 3 2 3 4" xfId="18371"/>
    <cellStyle name="20% - Accent1 2 3 2 3 4 2" xfId="22595"/>
    <cellStyle name="20% - Accent1 2 3 2 3 4 2 2" xfId="34992"/>
    <cellStyle name="20% - Accent1 2 3 2 3 4 3" xfId="32360"/>
    <cellStyle name="20% - Accent1 2 3 2 3 4 4" xfId="39691"/>
    <cellStyle name="20% - Accent1 2 3 2 3 4 5" xfId="44312"/>
    <cellStyle name="20% - Accent1 2 3 2 3 5" xfId="19648"/>
    <cellStyle name="20% - Accent1 2 3 2 3 5 2" xfId="22596"/>
    <cellStyle name="20% - Accent1 2 3 2 3 5 2 2" xfId="34993"/>
    <cellStyle name="20% - Accent1 2 3 2 3 5 3" xfId="33659"/>
    <cellStyle name="20% - Accent1 2 3 2 3 5 4" xfId="39692"/>
    <cellStyle name="20% - Accent1 2 3 2 3 5 5" xfId="44313"/>
    <cellStyle name="20% - Accent1 2 3 2 3 6" xfId="22590"/>
    <cellStyle name="20% - Accent1 2 3 2 3 6 2" xfId="34987"/>
    <cellStyle name="20% - Accent1 2 3 2 3 7" xfId="30399"/>
    <cellStyle name="20% - Accent1 2 3 2 3 8" xfId="39686"/>
    <cellStyle name="20% - Accent1 2 3 2 3 9" xfId="44307"/>
    <cellStyle name="20% - Accent1 2 3 2 4" xfId="10770"/>
    <cellStyle name="20% - Accent1 2 3 2 4 2" xfId="16164"/>
    <cellStyle name="20% - Accent1 2 3 2 4 2 2" xfId="19007"/>
    <cellStyle name="20% - Accent1 2 3 2 4 2 2 2" xfId="22599"/>
    <cellStyle name="20% - Accent1 2 3 2 4 2 2 2 2" xfId="34996"/>
    <cellStyle name="20% - Accent1 2 3 2 4 2 2 3" xfId="33010"/>
    <cellStyle name="20% - Accent1 2 3 2 4 2 2 4" xfId="39695"/>
    <cellStyle name="20% - Accent1 2 3 2 4 2 2 5" xfId="44316"/>
    <cellStyle name="20% - Accent1 2 3 2 4 2 3" xfId="20289"/>
    <cellStyle name="20% - Accent1 2 3 2 4 2 3 2" xfId="22600"/>
    <cellStyle name="20% - Accent1 2 3 2 4 2 3 2 2" xfId="34997"/>
    <cellStyle name="20% - Accent1 2 3 2 4 2 3 3" xfId="34312"/>
    <cellStyle name="20% - Accent1 2 3 2 4 2 3 4" xfId="39696"/>
    <cellStyle name="20% - Accent1 2 3 2 4 2 3 5" xfId="44317"/>
    <cellStyle name="20% - Accent1 2 3 2 4 2 4" xfId="22598"/>
    <cellStyle name="20% - Accent1 2 3 2 4 2 4 2" xfId="34995"/>
    <cellStyle name="20% - Accent1 2 3 2 4 2 5" xfId="31710"/>
    <cellStyle name="20% - Accent1 2 3 2 4 2 6" xfId="39694"/>
    <cellStyle name="20% - Accent1 2 3 2 4 2 7" xfId="44315"/>
    <cellStyle name="20% - Accent1 2 3 2 4 3" xfId="13949"/>
    <cellStyle name="20% - Accent1 2 3 2 4 3 2" xfId="22601"/>
    <cellStyle name="20% - Accent1 2 3 2 4 3 2 2" xfId="34998"/>
    <cellStyle name="20% - Accent1 2 3 2 4 3 3" xfId="31060"/>
    <cellStyle name="20% - Accent1 2 3 2 4 3 4" xfId="39697"/>
    <cellStyle name="20% - Accent1 2 3 2 4 3 5" xfId="44318"/>
    <cellStyle name="20% - Accent1 2 3 2 4 4" xfId="18372"/>
    <cellStyle name="20% - Accent1 2 3 2 4 4 2" xfId="22602"/>
    <cellStyle name="20% - Accent1 2 3 2 4 4 2 2" xfId="34999"/>
    <cellStyle name="20% - Accent1 2 3 2 4 4 3" xfId="32361"/>
    <cellStyle name="20% - Accent1 2 3 2 4 4 4" xfId="39698"/>
    <cellStyle name="20% - Accent1 2 3 2 4 4 5" xfId="44319"/>
    <cellStyle name="20% - Accent1 2 3 2 4 5" xfId="19649"/>
    <cellStyle name="20% - Accent1 2 3 2 4 5 2" xfId="22603"/>
    <cellStyle name="20% - Accent1 2 3 2 4 5 2 2" xfId="35000"/>
    <cellStyle name="20% - Accent1 2 3 2 4 5 3" xfId="33660"/>
    <cellStyle name="20% - Accent1 2 3 2 4 5 4" xfId="39699"/>
    <cellStyle name="20% - Accent1 2 3 2 4 5 5" xfId="44320"/>
    <cellStyle name="20% - Accent1 2 3 2 4 6" xfId="22597"/>
    <cellStyle name="20% - Accent1 2 3 2 4 6 2" xfId="34994"/>
    <cellStyle name="20% - Accent1 2 3 2 4 7" xfId="30400"/>
    <cellStyle name="20% - Accent1 2 3 2 4 8" xfId="39693"/>
    <cellStyle name="20% - Accent1 2 3 2 4 9" xfId="44314"/>
    <cellStyle name="20% - Accent1 2 3 2 5" xfId="16159"/>
    <cellStyle name="20% - Accent1 2 3 2 5 2" xfId="19002"/>
    <cellStyle name="20% - Accent1 2 3 2 5 2 2" xfId="22605"/>
    <cellStyle name="20% - Accent1 2 3 2 5 2 2 2" xfId="35002"/>
    <cellStyle name="20% - Accent1 2 3 2 5 2 3" xfId="33005"/>
    <cellStyle name="20% - Accent1 2 3 2 5 2 4" xfId="39701"/>
    <cellStyle name="20% - Accent1 2 3 2 5 2 5" xfId="44322"/>
    <cellStyle name="20% - Accent1 2 3 2 5 3" xfId="20284"/>
    <cellStyle name="20% - Accent1 2 3 2 5 3 2" xfId="22606"/>
    <cellStyle name="20% - Accent1 2 3 2 5 3 2 2" xfId="35003"/>
    <cellStyle name="20% - Accent1 2 3 2 5 3 3" xfId="34307"/>
    <cellStyle name="20% - Accent1 2 3 2 5 3 4" xfId="39702"/>
    <cellStyle name="20% - Accent1 2 3 2 5 3 5" xfId="44323"/>
    <cellStyle name="20% - Accent1 2 3 2 5 4" xfId="22604"/>
    <cellStyle name="20% - Accent1 2 3 2 5 4 2" xfId="35001"/>
    <cellStyle name="20% - Accent1 2 3 2 5 5" xfId="31705"/>
    <cellStyle name="20% - Accent1 2 3 2 5 6" xfId="39700"/>
    <cellStyle name="20% - Accent1 2 3 2 5 7" xfId="44321"/>
    <cellStyle name="20% - Accent1 2 3 2 6" xfId="13944"/>
    <cellStyle name="20% - Accent1 2 3 2 6 2" xfId="22607"/>
    <cellStyle name="20% - Accent1 2 3 2 6 2 2" xfId="35004"/>
    <cellStyle name="20% - Accent1 2 3 2 6 3" xfId="31055"/>
    <cellStyle name="20% - Accent1 2 3 2 6 4" xfId="39703"/>
    <cellStyle name="20% - Accent1 2 3 2 6 5" xfId="44324"/>
    <cellStyle name="20% - Accent1 2 3 2 7" xfId="18367"/>
    <cellStyle name="20% - Accent1 2 3 2 7 2" xfId="22608"/>
    <cellStyle name="20% - Accent1 2 3 2 7 2 2" xfId="35005"/>
    <cellStyle name="20% - Accent1 2 3 2 7 3" xfId="32356"/>
    <cellStyle name="20% - Accent1 2 3 2 7 4" xfId="39704"/>
    <cellStyle name="20% - Accent1 2 3 2 7 5" xfId="44325"/>
    <cellStyle name="20% - Accent1 2 3 2 8" xfId="19644"/>
    <cellStyle name="20% - Accent1 2 3 2 8 2" xfId="22609"/>
    <cellStyle name="20% - Accent1 2 3 2 8 2 2" xfId="35006"/>
    <cellStyle name="20% - Accent1 2 3 2 8 3" xfId="33655"/>
    <cellStyle name="20% - Accent1 2 3 2 8 4" xfId="39705"/>
    <cellStyle name="20% - Accent1 2 3 2 8 5" xfId="44326"/>
    <cellStyle name="20% - Accent1 2 3 2 9" xfId="22568"/>
    <cellStyle name="20% - Accent1 2 3 2 9 2" xfId="34965"/>
    <cellStyle name="20% - Accent1 2 3 3" xfId="10771"/>
    <cellStyle name="20% - Accent1 2 3 3 10" xfId="39706"/>
    <cellStyle name="20% - Accent1 2 3 3 11" xfId="44327"/>
    <cellStyle name="20% - Accent1 2 3 3 2" xfId="10772"/>
    <cellStyle name="20% - Accent1 2 3 3 2 2" xfId="16166"/>
    <cellStyle name="20% - Accent1 2 3 3 2 2 2" xfId="19009"/>
    <cellStyle name="20% - Accent1 2 3 3 2 2 2 2" xfId="22613"/>
    <cellStyle name="20% - Accent1 2 3 3 2 2 2 2 2" xfId="35010"/>
    <cellStyle name="20% - Accent1 2 3 3 2 2 2 3" xfId="33012"/>
    <cellStyle name="20% - Accent1 2 3 3 2 2 2 4" xfId="39709"/>
    <cellStyle name="20% - Accent1 2 3 3 2 2 2 5" xfId="44330"/>
    <cellStyle name="20% - Accent1 2 3 3 2 2 3" xfId="20291"/>
    <cellStyle name="20% - Accent1 2 3 3 2 2 3 2" xfId="22614"/>
    <cellStyle name="20% - Accent1 2 3 3 2 2 3 2 2" xfId="35011"/>
    <cellStyle name="20% - Accent1 2 3 3 2 2 3 3" xfId="34314"/>
    <cellStyle name="20% - Accent1 2 3 3 2 2 3 4" xfId="39710"/>
    <cellStyle name="20% - Accent1 2 3 3 2 2 3 5" xfId="44331"/>
    <cellStyle name="20% - Accent1 2 3 3 2 2 4" xfId="22612"/>
    <cellStyle name="20% - Accent1 2 3 3 2 2 4 2" xfId="35009"/>
    <cellStyle name="20% - Accent1 2 3 3 2 2 5" xfId="31712"/>
    <cellStyle name="20% - Accent1 2 3 3 2 2 6" xfId="39708"/>
    <cellStyle name="20% - Accent1 2 3 3 2 2 7" xfId="44329"/>
    <cellStyle name="20% - Accent1 2 3 3 2 3" xfId="13951"/>
    <cellStyle name="20% - Accent1 2 3 3 2 3 2" xfId="22615"/>
    <cellStyle name="20% - Accent1 2 3 3 2 3 2 2" xfId="35012"/>
    <cellStyle name="20% - Accent1 2 3 3 2 3 3" xfId="31062"/>
    <cellStyle name="20% - Accent1 2 3 3 2 3 4" xfId="39711"/>
    <cellStyle name="20% - Accent1 2 3 3 2 3 5" xfId="44332"/>
    <cellStyle name="20% - Accent1 2 3 3 2 4" xfId="18374"/>
    <cellStyle name="20% - Accent1 2 3 3 2 4 2" xfId="22616"/>
    <cellStyle name="20% - Accent1 2 3 3 2 4 2 2" xfId="35013"/>
    <cellStyle name="20% - Accent1 2 3 3 2 4 3" xfId="32363"/>
    <cellStyle name="20% - Accent1 2 3 3 2 4 4" xfId="39712"/>
    <cellStyle name="20% - Accent1 2 3 3 2 4 5" xfId="44333"/>
    <cellStyle name="20% - Accent1 2 3 3 2 5" xfId="19651"/>
    <cellStyle name="20% - Accent1 2 3 3 2 5 2" xfId="22617"/>
    <cellStyle name="20% - Accent1 2 3 3 2 5 2 2" xfId="35014"/>
    <cellStyle name="20% - Accent1 2 3 3 2 5 3" xfId="33662"/>
    <cellStyle name="20% - Accent1 2 3 3 2 5 4" xfId="39713"/>
    <cellStyle name="20% - Accent1 2 3 3 2 5 5" xfId="44334"/>
    <cellStyle name="20% - Accent1 2 3 3 2 6" xfId="22611"/>
    <cellStyle name="20% - Accent1 2 3 3 2 6 2" xfId="35008"/>
    <cellStyle name="20% - Accent1 2 3 3 2 7" xfId="30402"/>
    <cellStyle name="20% - Accent1 2 3 3 2 8" xfId="39707"/>
    <cellStyle name="20% - Accent1 2 3 3 2 9" xfId="44328"/>
    <cellStyle name="20% - Accent1 2 3 3 3" xfId="10773"/>
    <cellStyle name="20% - Accent1 2 3 3 3 2" xfId="16167"/>
    <cellStyle name="20% - Accent1 2 3 3 3 2 2" xfId="19010"/>
    <cellStyle name="20% - Accent1 2 3 3 3 2 2 2" xfId="22620"/>
    <cellStyle name="20% - Accent1 2 3 3 3 2 2 2 2" xfId="35017"/>
    <cellStyle name="20% - Accent1 2 3 3 3 2 2 3" xfId="33013"/>
    <cellStyle name="20% - Accent1 2 3 3 3 2 2 4" xfId="39716"/>
    <cellStyle name="20% - Accent1 2 3 3 3 2 2 5" xfId="44337"/>
    <cellStyle name="20% - Accent1 2 3 3 3 2 3" xfId="20292"/>
    <cellStyle name="20% - Accent1 2 3 3 3 2 3 2" xfId="22621"/>
    <cellStyle name="20% - Accent1 2 3 3 3 2 3 2 2" xfId="35018"/>
    <cellStyle name="20% - Accent1 2 3 3 3 2 3 3" xfId="34315"/>
    <cellStyle name="20% - Accent1 2 3 3 3 2 3 4" xfId="39717"/>
    <cellStyle name="20% - Accent1 2 3 3 3 2 3 5" xfId="44338"/>
    <cellStyle name="20% - Accent1 2 3 3 3 2 4" xfId="22619"/>
    <cellStyle name="20% - Accent1 2 3 3 3 2 4 2" xfId="35016"/>
    <cellStyle name="20% - Accent1 2 3 3 3 2 5" xfId="31713"/>
    <cellStyle name="20% - Accent1 2 3 3 3 2 6" xfId="39715"/>
    <cellStyle name="20% - Accent1 2 3 3 3 2 7" xfId="44336"/>
    <cellStyle name="20% - Accent1 2 3 3 3 3" xfId="13952"/>
    <cellStyle name="20% - Accent1 2 3 3 3 3 2" xfId="22622"/>
    <cellStyle name="20% - Accent1 2 3 3 3 3 2 2" xfId="35019"/>
    <cellStyle name="20% - Accent1 2 3 3 3 3 3" xfId="31063"/>
    <cellStyle name="20% - Accent1 2 3 3 3 3 4" xfId="39718"/>
    <cellStyle name="20% - Accent1 2 3 3 3 3 5" xfId="44339"/>
    <cellStyle name="20% - Accent1 2 3 3 3 4" xfId="18375"/>
    <cellStyle name="20% - Accent1 2 3 3 3 4 2" xfId="22623"/>
    <cellStyle name="20% - Accent1 2 3 3 3 4 2 2" xfId="35020"/>
    <cellStyle name="20% - Accent1 2 3 3 3 4 3" xfId="32364"/>
    <cellStyle name="20% - Accent1 2 3 3 3 4 4" xfId="39719"/>
    <cellStyle name="20% - Accent1 2 3 3 3 4 5" xfId="44340"/>
    <cellStyle name="20% - Accent1 2 3 3 3 5" xfId="19652"/>
    <cellStyle name="20% - Accent1 2 3 3 3 5 2" xfId="22624"/>
    <cellStyle name="20% - Accent1 2 3 3 3 5 2 2" xfId="35021"/>
    <cellStyle name="20% - Accent1 2 3 3 3 5 3" xfId="33663"/>
    <cellStyle name="20% - Accent1 2 3 3 3 5 4" xfId="39720"/>
    <cellStyle name="20% - Accent1 2 3 3 3 5 5" xfId="44341"/>
    <cellStyle name="20% - Accent1 2 3 3 3 6" xfId="22618"/>
    <cellStyle name="20% - Accent1 2 3 3 3 6 2" xfId="35015"/>
    <cellStyle name="20% - Accent1 2 3 3 3 7" xfId="30403"/>
    <cellStyle name="20% - Accent1 2 3 3 3 8" xfId="39714"/>
    <cellStyle name="20% - Accent1 2 3 3 3 9" xfId="44335"/>
    <cellStyle name="20% - Accent1 2 3 3 4" xfId="16165"/>
    <cellStyle name="20% - Accent1 2 3 3 4 2" xfId="19008"/>
    <cellStyle name="20% - Accent1 2 3 3 4 2 2" xfId="22626"/>
    <cellStyle name="20% - Accent1 2 3 3 4 2 2 2" xfId="35023"/>
    <cellStyle name="20% - Accent1 2 3 3 4 2 3" xfId="33011"/>
    <cellStyle name="20% - Accent1 2 3 3 4 2 4" xfId="39722"/>
    <cellStyle name="20% - Accent1 2 3 3 4 2 5" xfId="44343"/>
    <cellStyle name="20% - Accent1 2 3 3 4 3" xfId="20290"/>
    <cellStyle name="20% - Accent1 2 3 3 4 3 2" xfId="22627"/>
    <cellStyle name="20% - Accent1 2 3 3 4 3 2 2" xfId="35024"/>
    <cellStyle name="20% - Accent1 2 3 3 4 3 3" xfId="34313"/>
    <cellStyle name="20% - Accent1 2 3 3 4 3 4" xfId="39723"/>
    <cellStyle name="20% - Accent1 2 3 3 4 3 5" xfId="44344"/>
    <cellStyle name="20% - Accent1 2 3 3 4 4" xfId="22625"/>
    <cellStyle name="20% - Accent1 2 3 3 4 4 2" xfId="35022"/>
    <cellStyle name="20% - Accent1 2 3 3 4 5" xfId="31711"/>
    <cellStyle name="20% - Accent1 2 3 3 4 6" xfId="39721"/>
    <cellStyle name="20% - Accent1 2 3 3 4 7" xfId="44342"/>
    <cellStyle name="20% - Accent1 2 3 3 5" xfId="13950"/>
    <cellStyle name="20% - Accent1 2 3 3 5 2" xfId="22628"/>
    <cellStyle name="20% - Accent1 2 3 3 5 2 2" xfId="35025"/>
    <cellStyle name="20% - Accent1 2 3 3 5 3" xfId="31061"/>
    <cellStyle name="20% - Accent1 2 3 3 5 4" xfId="39724"/>
    <cellStyle name="20% - Accent1 2 3 3 5 5" xfId="44345"/>
    <cellStyle name="20% - Accent1 2 3 3 6" xfId="18373"/>
    <cellStyle name="20% - Accent1 2 3 3 6 2" xfId="22629"/>
    <cellStyle name="20% - Accent1 2 3 3 6 2 2" xfId="35026"/>
    <cellStyle name="20% - Accent1 2 3 3 6 3" xfId="32362"/>
    <cellStyle name="20% - Accent1 2 3 3 6 4" xfId="39725"/>
    <cellStyle name="20% - Accent1 2 3 3 6 5" xfId="44346"/>
    <cellStyle name="20% - Accent1 2 3 3 7" xfId="19650"/>
    <cellStyle name="20% - Accent1 2 3 3 7 2" xfId="22630"/>
    <cellStyle name="20% - Accent1 2 3 3 7 2 2" xfId="35027"/>
    <cellStyle name="20% - Accent1 2 3 3 7 3" xfId="33661"/>
    <cellStyle name="20% - Accent1 2 3 3 7 4" xfId="39726"/>
    <cellStyle name="20% - Accent1 2 3 3 7 5" xfId="44347"/>
    <cellStyle name="20% - Accent1 2 3 3 8" xfId="22610"/>
    <cellStyle name="20% - Accent1 2 3 3 8 2" xfId="35007"/>
    <cellStyle name="20% - Accent1 2 3 3 9" xfId="30401"/>
    <cellStyle name="20% - Accent1 2 3 4" xfId="10774"/>
    <cellStyle name="20% - Accent1 2 3 4 2" xfId="16168"/>
    <cellStyle name="20% - Accent1 2 3 4 2 2" xfId="19011"/>
    <cellStyle name="20% - Accent1 2 3 4 2 2 2" xfId="22633"/>
    <cellStyle name="20% - Accent1 2 3 4 2 2 2 2" xfId="35030"/>
    <cellStyle name="20% - Accent1 2 3 4 2 2 3" xfId="33014"/>
    <cellStyle name="20% - Accent1 2 3 4 2 2 4" xfId="39729"/>
    <cellStyle name="20% - Accent1 2 3 4 2 2 5" xfId="44350"/>
    <cellStyle name="20% - Accent1 2 3 4 2 3" xfId="20293"/>
    <cellStyle name="20% - Accent1 2 3 4 2 3 2" xfId="22634"/>
    <cellStyle name="20% - Accent1 2 3 4 2 3 2 2" xfId="35031"/>
    <cellStyle name="20% - Accent1 2 3 4 2 3 3" xfId="34316"/>
    <cellStyle name="20% - Accent1 2 3 4 2 3 4" xfId="39730"/>
    <cellStyle name="20% - Accent1 2 3 4 2 3 5" xfId="44351"/>
    <cellStyle name="20% - Accent1 2 3 4 2 4" xfId="22632"/>
    <cellStyle name="20% - Accent1 2 3 4 2 4 2" xfId="35029"/>
    <cellStyle name="20% - Accent1 2 3 4 2 5" xfId="31714"/>
    <cellStyle name="20% - Accent1 2 3 4 2 6" xfId="39728"/>
    <cellStyle name="20% - Accent1 2 3 4 2 7" xfId="44349"/>
    <cellStyle name="20% - Accent1 2 3 4 3" xfId="13953"/>
    <cellStyle name="20% - Accent1 2 3 4 3 2" xfId="22635"/>
    <cellStyle name="20% - Accent1 2 3 4 3 2 2" xfId="35032"/>
    <cellStyle name="20% - Accent1 2 3 4 3 3" xfId="31064"/>
    <cellStyle name="20% - Accent1 2 3 4 3 4" xfId="39731"/>
    <cellStyle name="20% - Accent1 2 3 4 3 5" xfId="44352"/>
    <cellStyle name="20% - Accent1 2 3 4 4" xfId="18376"/>
    <cellStyle name="20% - Accent1 2 3 4 4 2" xfId="22636"/>
    <cellStyle name="20% - Accent1 2 3 4 4 2 2" xfId="35033"/>
    <cellStyle name="20% - Accent1 2 3 4 4 3" xfId="32365"/>
    <cellStyle name="20% - Accent1 2 3 4 4 4" xfId="39732"/>
    <cellStyle name="20% - Accent1 2 3 4 4 5" xfId="44353"/>
    <cellStyle name="20% - Accent1 2 3 4 5" xfId="19653"/>
    <cellStyle name="20% - Accent1 2 3 4 5 2" xfId="22637"/>
    <cellStyle name="20% - Accent1 2 3 4 5 2 2" xfId="35034"/>
    <cellStyle name="20% - Accent1 2 3 4 5 3" xfId="33664"/>
    <cellStyle name="20% - Accent1 2 3 4 5 4" xfId="39733"/>
    <cellStyle name="20% - Accent1 2 3 4 5 5" xfId="44354"/>
    <cellStyle name="20% - Accent1 2 3 4 6" xfId="22631"/>
    <cellStyle name="20% - Accent1 2 3 4 6 2" xfId="35028"/>
    <cellStyle name="20% - Accent1 2 3 4 7" xfId="30404"/>
    <cellStyle name="20% - Accent1 2 3 4 8" xfId="39727"/>
    <cellStyle name="20% - Accent1 2 3 4 9" xfId="44348"/>
    <cellStyle name="20% - Accent1 2 3 5" xfId="10775"/>
    <cellStyle name="20% - Accent1 2 3 5 2" xfId="16169"/>
    <cellStyle name="20% - Accent1 2 3 5 2 2" xfId="19012"/>
    <cellStyle name="20% - Accent1 2 3 5 2 2 2" xfId="22640"/>
    <cellStyle name="20% - Accent1 2 3 5 2 2 2 2" xfId="35037"/>
    <cellStyle name="20% - Accent1 2 3 5 2 2 3" xfId="33015"/>
    <cellStyle name="20% - Accent1 2 3 5 2 2 4" xfId="39736"/>
    <cellStyle name="20% - Accent1 2 3 5 2 2 5" xfId="44357"/>
    <cellStyle name="20% - Accent1 2 3 5 2 3" xfId="20294"/>
    <cellStyle name="20% - Accent1 2 3 5 2 3 2" xfId="22641"/>
    <cellStyle name="20% - Accent1 2 3 5 2 3 2 2" xfId="35038"/>
    <cellStyle name="20% - Accent1 2 3 5 2 3 3" xfId="34317"/>
    <cellStyle name="20% - Accent1 2 3 5 2 3 4" xfId="39737"/>
    <cellStyle name="20% - Accent1 2 3 5 2 3 5" xfId="44358"/>
    <cellStyle name="20% - Accent1 2 3 5 2 4" xfId="22639"/>
    <cellStyle name="20% - Accent1 2 3 5 2 4 2" xfId="35036"/>
    <cellStyle name="20% - Accent1 2 3 5 2 5" xfId="31715"/>
    <cellStyle name="20% - Accent1 2 3 5 2 6" xfId="39735"/>
    <cellStyle name="20% - Accent1 2 3 5 2 7" xfId="44356"/>
    <cellStyle name="20% - Accent1 2 3 5 3" xfId="13954"/>
    <cellStyle name="20% - Accent1 2 3 5 3 2" xfId="22642"/>
    <cellStyle name="20% - Accent1 2 3 5 3 2 2" xfId="35039"/>
    <cellStyle name="20% - Accent1 2 3 5 3 3" xfId="31065"/>
    <cellStyle name="20% - Accent1 2 3 5 3 4" xfId="39738"/>
    <cellStyle name="20% - Accent1 2 3 5 3 5" xfId="44359"/>
    <cellStyle name="20% - Accent1 2 3 5 4" xfId="18377"/>
    <cellStyle name="20% - Accent1 2 3 5 4 2" xfId="22643"/>
    <cellStyle name="20% - Accent1 2 3 5 4 2 2" xfId="35040"/>
    <cellStyle name="20% - Accent1 2 3 5 4 3" xfId="32366"/>
    <cellStyle name="20% - Accent1 2 3 5 4 4" xfId="39739"/>
    <cellStyle name="20% - Accent1 2 3 5 4 5" xfId="44360"/>
    <cellStyle name="20% - Accent1 2 3 5 5" xfId="19654"/>
    <cellStyle name="20% - Accent1 2 3 5 5 2" xfId="22644"/>
    <cellStyle name="20% - Accent1 2 3 5 5 2 2" xfId="35041"/>
    <cellStyle name="20% - Accent1 2 3 5 5 3" xfId="33665"/>
    <cellStyle name="20% - Accent1 2 3 5 5 4" xfId="39740"/>
    <cellStyle name="20% - Accent1 2 3 5 5 5" xfId="44361"/>
    <cellStyle name="20% - Accent1 2 3 5 6" xfId="22638"/>
    <cellStyle name="20% - Accent1 2 3 5 6 2" xfId="35035"/>
    <cellStyle name="20% - Accent1 2 3 5 7" xfId="30405"/>
    <cellStyle name="20% - Accent1 2 3 5 8" xfId="39734"/>
    <cellStyle name="20% - Accent1 2 3 5 9" xfId="44355"/>
    <cellStyle name="20% - Accent1 2 3 6" xfId="10063"/>
    <cellStyle name="20% - Accent1 2 4" xfId="732"/>
    <cellStyle name="20% - Accent1 2 4 2" xfId="10776"/>
    <cellStyle name="20% - Accent1 2 4 2 10" xfId="39741"/>
    <cellStyle name="20% - Accent1 2 4 2 11" xfId="44362"/>
    <cellStyle name="20% - Accent1 2 4 2 2" xfId="10777"/>
    <cellStyle name="20% - Accent1 2 4 2 2 2" xfId="16171"/>
    <cellStyle name="20% - Accent1 2 4 2 2 2 2" xfId="19014"/>
    <cellStyle name="20% - Accent1 2 4 2 2 2 2 2" xfId="22648"/>
    <cellStyle name="20% - Accent1 2 4 2 2 2 2 2 2" xfId="35045"/>
    <cellStyle name="20% - Accent1 2 4 2 2 2 2 3" xfId="33017"/>
    <cellStyle name="20% - Accent1 2 4 2 2 2 2 4" xfId="39744"/>
    <cellStyle name="20% - Accent1 2 4 2 2 2 2 5" xfId="44365"/>
    <cellStyle name="20% - Accent1 2 4 2 2 2 3" xfId="20296"/>
    <cellStyle name="20% - Accent1 2 4 2 2 2 3 2" xfId="22649"/>
    <cellStyle name="20% - Accent1 2 4 2 2 2 3 2 2" xfId="35046"/>
    <cellStyle name="20% - Accent1 2 4 2 2 2 3 3" xfId="34319"/>
    <cellStyle name="20% - Accent1 2 4 2 2 2 3 4" xfId="39745"/>
    <cellStyle name="20% - Accent1 2 4 2 2 2 3 5" xfId="44366"/>
    <cellStyle name="20% - Accent1 2 4 2 2 2 4" xfId="22647"/>
    <cellStyle name="20% - Accent1 2 4 2 2 2 4 2" xfId="35044"/>
    <cellStyle name="20% - Accent1 2 4 2 2 2 5" xfId="31717"/>
    <cellStyle name="20% - Accent1 2 4 2 2 2 6" xfId="39743"/>
    <cellStyle name="20% - Accent1 2 4 2 2 2 7" xfId="44364"/>
    <cellStyle name="20% - Accent1 2 4 2 2 3" xfId="13956"/>
    <cellStyle name="20% - Accent1 2 4 2 2 3 2" xfId="22650"/>
    <cellStyle name="20% - Accent1 2 4 2 2 3 2 2" xfId="35047"/>
    <cellStyle name="20% - Accent1 2 4 2 2 3 3" xfId="31067"/>
    <cellStyle name="20% - Accent1 2 4 2 2 3 4" xfId="39746"/>
    <cellStyle name="20% - Accent1 2 4 2 2 3 5" xfId="44367"/>
    <cellStyle name="20% - Accent1 2 4 2 2 4" xfId="18379"/>
    <cellStyle name="20% - Accent1 2 4 2 2 4 2" xfId="22651"/>
    <cellStyle name="20% - Accent1 2 4 2 2 4 2 2" xfId="35048"/>
    <cellStyle name="20% - Accent1 2 4 2 2 4 3" xfId="32368"/>
    <cellStyle name="20% - Accent1 2 4 2 2 4 4" xfId="39747"/>
    <cellStyle name="20% - Accent1 2 4 2 2 4 5" xfId="44368"/>
    <cellStyle name="20% - Accent1 2 4 2 2 5" xfId="19656"/>
    <cellStyle name="20% - Accent1 2 4 2 2 5 2" xfId="22652"/>
    <cellStyle name="20% - Accent1 2 4 2 2 5 2 2" xfId="35049"/>
    <cellStyle name="20% - Accent1 2 4 2 2 5 3" xfId="33667"/>
    <cellStyle name="20% - Accent1 2 4 2 2 5 4" xfId="39748"/>
    <cellStyle name="20% - Accent1 2 4 2 2 5 5" xfId="44369"/>
    <cellStyle name="20% - Accent1 2 4 2 2 6" xfId="22646"/>
    <cellStyle name="20% - Accent1 2 4 2 2 6 2" xfId="35043"/>
    <cellStyle name="20% - Accent1 2 4 2 2 7" xfId="30407"/>
    <cellStyle name="20% - Accent1 2 4 2 2 8" xfId="39742"/>
    <cellStyle name="20% - Accent1 2 4 2 2 9" xfId="44363"/>
    <cellStyle name="20% - Accent1 2 4 2 3" xfId="10778"/>
    <cellStyle name="20% - Accent1 2 4 2 3 2" xfId="16172"/>
    <cellStyle name="20% - Accent1 2 4 2 3 2 2" xfId="19015"/>
    <cellStyle name="20% - Accent1 2 4 2 3 2 2 2" xfId="22655"/>
    <cellStyle name="20% - Accent1 2 4 2 3 2 2 2 2" xfId="35052"/>
    <cellStyle name="20% - Accent1 2 4 2 3 2 2 3" xfId="33018"/>
    <cellStyle name="20% - Accent1 2 4 2 3 2 2 4" xfId="39751"/>
    <cellStyle name="20% - Accent1 2 4 2 3 2 2 5" xfId="44372"/>
    <cellStyle name="20% - Accent1 2 4 2 3 2 3" xfId="20297"/>
    <cellStyle name="20% - Accent1 2 4 2 3 2 3 2" xfId="22656"/>
    <cellStyle name="20% - Accent1 2 4 2 3 2 3 2 2" xfId="35053"/>
    <cellStyle name="20% - Accent1 2 4 2 3 2 3 3" xfId="34320"/>
    <cellStyle name="20% - Accent1 2 4 2 3 2 3 4" xfId="39752"/>
    <cellStyle name="20% - Accent1 2 4 2 3 2 3 5" xfId="44373"/>
    <cellStyle name="20% - Accent1 2 4 2 3 2 4" xfId="22654"/>
    <cellStyle name="20% - Accent1 2 4 2 3 2 4 2" xfId="35051"/>
    <cellStyle name="20% - Accent1 2 4 2 3 2 5" xfId="31718"/>
    <cellStyle name="20% - Accent1 2 4 2 3 2 6" xfId="39750"/>
    <cellStyle name="20% - Accent1 2 4 2 3 2 7" xfId="44371"/>
    <cellStyle name="20% - Accent1 2 4 2 3 3" xfId="13957"/>
    <cellStyle name="20% - Accent1 2 4 2 3 3 2" xfId="22657"/>
    <cellStyle name="20% - Accent1 2 4 2 3 3 2 2" xfId="35054"/>
    <cellStyle name="20% - Accent1 2 4 2 3 3 3" xfId="31068"/>
    <cellStyle name="20% - Accent1 2 4 2 3 3 4" xfId="39753"/>
    <cellStyle name="20% - Accent1 2 4 2 3 3 5" xfId="44374"/>
    <cellStyle name="20% - Accent1 2 4 2 3 4" xfId="18380"/>
    <cellStyle name="20% - Accent1 2 4 2 3 4 2" xfId="22658"/>
    <cellStyle name="20% - Accent1 2 4 2 3 4 2 2" xfId="35055"/>
    <cellStyle name="20% - Accent1 2 4 2 3 4 3" xfId="32369"/>
    <cellStyle name="20% - Accent1 2 4 2 3 4 4" xfId="39754"/>
    <cellStyle name="20% - Accent1 2 4 2 3 4 5" xfId="44375"/>
    <cellStyle name="20% - Accent1 2 4 2 3 5" xfId="19657"/>
    <cellStyle name="20% - Accent1 2 4 2 3 5 2" xfId="22659"/>
    <cellStyle name="20% - Accent1 2 4 2 3 5 2 2" xfId="35056"/>
    <cellStyle name="20% - Accent1 2 4 2 3 5 3" xfId="33668"/>
    <cellStyle name="20% - Accent1 2 4 2 3 5 4" xfId="39755"/>
    <cellStyle name="20% - Accent1 2 4 2 3 5 5" xfId="44376"/>
    <cellStyle name="20% - Accent1 2 4 2 3 6" xfId="22653"/>
    <cellStyle name="20% - Accent1 2 4 2 3 6 2" xfId="35050"/>
    <cellStyle name="20% - Accent1 2 4 2 3 7" xfId="30408"/>
    <cellStyle name="20% - Accent1 2 4 2 3 8" xfId="39749"/>
    <cellStyle name="20% - Accent1 2 4 2 3 9" xfId="44370"/>
    <cellStyle name="20% - Accent1 2 4 2 4" xfId="16170"/>
    <cellStyle name="20% - Accent1 2 4 2 4 2" xfId="19013"/>
    <cellStyle name="20% - Accent1 2 4 2 4 2 2" xfId="22661"/>
    <cellStyle name="20% - Accent1 2 4 2 4 2 2 2" xfId="35058"/>
    <cellStyle name="20% - Accent1 2 4 2 4 2 3" xfId="33016"/>
    <cellStyle name="20% - Accent1 2 4 2 4 2 4" xfId="39757"/>
    <cellStyle name="20% - Accent1 2 4 2 4 2 5" xfId="44378"/>
    <cellStyle name="20% - Accent1 2 4 2 4 3" xfId="20295"/>
    <cellStyle name="20% - Accent1 2 4 2 4 3 2" xfId="22662"/>
    <cellStyle name="20% - Accent1 2 4 2 4 3 2 2" xfId="35059"/>
    <cellStyle name="20% - Accent1 2 4 2 4 3 3" xfId="34318"/>
    <cellStyle name="20% - Accent1 2 4 2 4 3 4" xfId="39758"/>
    <cellStyle name="20% - Accent1 2 4 2 4 3 5" xfId="44379"/>
    <cellStyle name="20% - Accent1 2 4 2 4 4" xfId="22660"/>
    <cellStyle name="20% - Accent1 2 4 2 4 4 2" xfId="35057"/>
    <cellStyle name="20% - Accent1 2 4 2 4 5" xfId="31716"/>
    <cellStyle name="20% - Accent1 2 4 2 4 6" xfId="39756"/>
    <cellStyle name="20% - Accent1 2 4 2 4 7" xfId="44377"/>
    <cellStyle name="20% - Accent1 2 4 2 5" xfId="13955"/>
    <cellStyle name="20% - Accent1 2 4 2 5 2" xfId="22663"/>
    <cellStyle name="20% - Accent1 2 4 2 5 2 2" xfId="35060"/>
    <cellStyle name="20% - Accent1 2 4 2 5 3" xfId="31066"/>
    <cellStyle name="20% - Accent1 2 4 2 5 4" xfId="39759"/>
    <cellStyle name="20% - Accent1 2 4 2 5 5" xfId="44380"/>
    <cellStyle name="20% - Accent1 2 4 2 6" xfId="18378"/>
    <cellStyle name="20% - Accent1 2 4 2 6 2" xfId="22664"/>
    <cellStyle name="20% - Accent1 2 4 2 6 2 2" xfId="35061"/>
    <cellStyle name="20% - Accent1 2 4 2 6 3" xfId="32367"/>
    <cellStyle name="20% - Accent1 2 4 2 6 4" xfId="39760"/>
    <cellStyle name="20% - Accent1 2 4 2 6 5" xfId="44381"/>
    <cellStyle name="20% - Accent1 2 4 2 7" xfId="19655"/>
    <cellStyle name="20% - Accent1 2 4 2 7 2" xfId="22665"/>
    <cellStyle name="20% - Accent1 2 4 2 7 2 2" xfId="35062"/>
    <cellStyle name="20% - Accent1 2 4 2 7 3" xfId="33666"/>
    <cellStyle name="20% - Accent1 2 4 2 7 4" xfId="39761"/>
    <cellStyle name="20% - Accent1 2 4 2 7 5" xfId="44382"/>
    <cellStyle name="20% - Accent1 2 4 2 8" xfId="22645"/>
    <cellStyle name="20% - Accent1 2 4 2 8 2" xfId="35042"/>
    <cellStyle name="20% - Accent1 2 4 2 9" xfId="30406"/>
    <cellStyle name="20% - Accent1 2 4 3" xfId="10779"/>
    <cellStyle name="20% - Accent1 2 4 3 10" xfId="39762"/>
    <cellStyle name="20% - Accent1 2 4 3 11" xfId="44383"/>
    <cellStyle name="20% - Accent1 2 4 3 2" xfId="10780"/>
    <cellStyle name="20% - Accent1 2 4 3 2 2" xfId="16174"/>
    <cellStyle name="20% - Accent1 2 4 3 2 2 2" xfId="19017"/>
    <cellStyle name="20% - Accent1 2 4 3 2 2 2 2" xfId="22669"/>
    <cellStyle name="20% - Accent1 2 4 3 2 2 2 2 2" xfId="35066"/>
    <cellStyle name="20% - Accent1 2 4 3 2 2 2 3" xfId="33020"/>
    <cellStyle name="20% - Accent1 2 4 3 2 2 2 4" xfId="39765"/>
    <cellStyle name="20% - Accent1 2 4 3 2 2 2 5" xfId="44386"/>
    <cellStyle name="20% - Accent1 2 4 3 2 2 3" xfId="20299"/>
    <cellStyle name="20% - Accent1 2 4 3 2 2 3 2" xfId="22670"/>
    <cellStyle name="20% - Accent1 2 4 3 2 2 3 2 2" xfId="35067"/>
    <cellStyle name="20% - Accent1 2 4 3 2 2 3 3" xfId="34322"/>
    <cellStyle name="20% - Accent1 2 4 3 2 2 3 4" xfId="39766"/>
    <cellStyle name="20% - Accent1 2 4 3 2 2 3 5" xfId="44387"/>
    <cellStyle name="20% - Accent1 2 4 3 2 2 4" xfId="22668"/>
    <cellStyle name="20% - Accent1 2 4 3 2 2 4 2" xfId="35065"/>
    <cellStyle name="20% - Accent1 2 4 3 2 2 5" xfId="31720"/>
    <cellStyle name="20% - Accent1 2 4 3 2 2 6" xfId="39764"/>
    <cellStyle name="20% - Accent1 2 4 3 2 2 7" xfId="44385"/>
    <cellStyle name="20% - Accent1 2 4 3 2 3" xfId="13959"/>
    <cellStyle name="20% - Accent1 2 4 3 2 3 2" xfId="22671"/>
    <cellStyle name="20% - Accent1 2 4 3 2 3 2 2" xfId="35068"/>
    <cellStyle name="20% - Accent1 2 4 3 2 3 3" xfId="31070"/>
    <cellStyle name="20% - Accent1 2 4 3 2 3 4" xfId="39767"/>
    <cellStyle name="20% - Accent1 2 4 3 2 3 5" xfId="44388"/>
    <cellStyle name="20% - Accent1 2 4 3 2 4" xfId="18382"/>
    <cellStyle name="20% - Accent1 2 4 3 2 4 2" xfId="22672"/>
    <cellStyle name="20% - Accent1 2 4 3 2 4 2 2" xfId="35069"/>
    <cellStyle name="20% - Accent1 2 4 3 2 4 3" xfId="32371"/>
    <cellStyle name="20% - Accent1 2 4 3 2 4 4" xfId="39768"/>
    <cellStyle name="20% - Accent1 2 4 3 2 4 5" xfId="44389"/>
    <cellStyle name="20% - Accent1 2 4 3 2 5" xfId="19659"/>
    <cellStyle name="20% - Accent1 2 4 3 2 5 2" xfId="22673"/>
    <cellStyle name="20% - Accent1 2 4 3 2 5 2 2" xfId="35070"/>
    <cellStyle name="20% - Accent1 2 4 3 2 5 3" xfId="33670"/>
    <cellStyle name="20% - Accent1 2 4 3 2 5 4" xfId="39769"/>
    <cellStyle name="20% - Accent1 2 4 3 2 5 5" xfId="44390"/>
    <cellStyle name="20% - Accent1 2 4 3 2 6" xfId="22667"/>
    <cellStyle name="20% - Accent1 2 4 3 2 6 2" xfId="35064"/>
    <cellStyle name="20% - Accent1 2 4 3 2 7" xfId="30410"/>
    <cellStyle name="20% - Accent1 2 4 3 2 8" xfId="39763"/>
    <cellStyle name="20% - Accent1 2 4 3 2 9" xfId="44384"/>
    <cellStyle name="20% - Accent1 2 4 3 3" xfId="10781"/>
    <cellStyle name="20% - Accent1 2 4 3 3 2" xfId="16175"/>
    <cellStyle name="20% - Accent1 2 4 3 3 2 2" xfId="19018"/>
    <cellStyle name="20% - Accent1 2 4 3 3 2 2 2" xfId="22676"/>
    <cellStyle name="20% - Accent1 2 4 3 3 2 2 2 2" xfId="35073"/>
    <cellStyle name="20% - Accent1 2 4 3 3 2 2 3" xfId="33021"/>
    <cellStyle name="20% - Accent1 2 4 3 3 2 2 4" xfId="39772"/>
    <cellStyle name="20% - Accent1 2 4 3 3 2 2 5" xfId="44393"/>
    <cellStyle name="20% - Accent1 2 4 3 3 2 3" xfId="20300"/>
    <cellStyle name="20% - Accent1 2 4 3 3 2 3 2" xfId="22677"/>
    <cellStyle name="20% - Accent1 2 4 3 3 2 3 2 2" xfId="35074"/>
    <cellStyle name="20% - Accent1 2 4 3 3 2 3 3" xfId="34323"/>
    <cellStyle name="20% - Accent1 2 4 3 3 2 3 4" xfId="39773"/>
    <cellStyle name="20% - Accent1 2 4 3 3 2 3 5" xfId="44394"/>
    <cellStyle name="20% - Accent1 2 4 3 3 2 4" xfId="22675"/>
    <cellStyle name="20% - Accent1 2 4 3 3 2 4 2" xfId="35072"/>
    <cellStyle name="20% - Accent1 2 4 3 3 2 5" xfId="31721"/>
    <cellStyle name="20% - Accent1 2 4 3 3 2 6" xfId="39771"/>
    <cellStyle name="20% - Accent1 2 4 3 3 2 7" xfId="44392"/>
    <cellStyle name="20% - Accent1 2 4 3 3 3" xfId="13960"/>
    <cellStyle name="20% - Accent1 2 4 3 3 3 2" xfId="22678"/>
    <cellStyle name="20% - Accent1 2 4 3 3 3 2 2" xfId="35075"/>
    <cellStyle name="20% - Accent1 2 4 3 3 3 3" xfId="31071"/>
    <cellStyle name="20% - Accent1 2 4 3 3 3 4" xfId="39774"/>
    <cellStyle name="20% - Accent1 2 4 3 3 3 5" xfId="44395"/>
    <cellStyle name="20% - Accent1 2 4 3 3 4" xfId="18383"/>
    <cellStyle name="20% - Accent1 2 4 3 3 4 2" xfId="22679"/>
    <cellStyle name="20% - Accent1 2 4 3 3 4 2 2" xfId="35076"/>
    <cellStyle name="20% - Accent1 2 4 3 3 4 3" xfId="32372"/>
    <cellStyle name="20% - Accent1 2 4 3 3 4 4" xfId="39775"/>
    <cellStyle name="20% - Accent1 2 4 3 3 4 5" xfId="44396"/>
    <cellStyle name="20% - Accent1 2 4 3 3 5" xfId="19660"/>
    <cellStyle name="20% - Accent1 2 4 3 3 5 2" xfId="22680"/>
    <cellStyle name="20% - Accent1 2 4 3 3 5 2 2" xfId="35077"/>
    <cellStyle name="20% - Accent1 2 4 3 3 5 3" xfId="33671"/>
    <cellStyle name="20% - Accent1 2 4 3 3 5 4" xfId="39776"/>
    <cellStyle name="20% - Accent1 2 4 3 3 5 5" xfId="44397"/>
    <cellStyle name="20% - Accent1 2 4 3 3 6" xfId="22674"/>
    <cellStyle name="20% - Accent1 2 4 3 3 6 2" xfId="35071"/>
    <cellStyle name="20% - Accent1 2 4 3 3 7" xfId="30411"/>
    <cellStyle name="20% - Accent1 2 4 3 3 8" xfId="39770"/>
    <cellStyle name="20% - Accent1 2 4 3 3 9" xfId="44391"/>
    <cellStyle name="20% - Accent1 2 4 3 4" xfId="16173"/>
    <cellStyle name="20% - Accent1 2 4 3 4 2" xfId="19016"/>
    <cellStyle name="20% - Accent1 2 4 3 4 2 2" xfId="22682"/>
    <cellStyle name="20% - Accent1 2 4 3 4 2 2 2" xfId="35079"/>
    <cellStyle name="20% - Accent1 2 4 3 4 2 3" xfId="33019"/>
    <cellStyle name="20% - Accent1 2 4 3 4 2 4" xfId="39778"/>
    <cellStyle name="20% - Accent1 2 4 3 4 2 5" xfId="44399"/>
    <cellStyle name="20% - Accent1 2 4 3 4 3" xfId="20298"/>
    <cellStyle name="20% - Accent1 2 4 3 4 3 2" xfId="22683"/>
    <cellStyle name="20% - Accent1 2 4 3 4 3 2 2" xfId="35080"/>
    <cellStyle name="20% - Accent1 2 4 3 4 3 3" xfId="34321"/>
    <cellStyle name="20% - Accent1 2 4 3 4 3 4" xfId="39779"/>
    <cellStyle name="20% - Accent1 2 4 3 4 3 5" xfId="44400"/>
    <cellStyle name="20% - Accent1 2 4 3 4 4" xfId="22681"/>
    <cellStyle name="20% - Accent1 2 4 3 4 4 2" xfId="35078"/>
    <cellStyle name="20% - Accent1 2 4 3 4 5" xfId="31719"/>
    <cellStyle name="20% - Accent1 2 4 3 4 6" xfId="39777"/>
    <cellStyle name="20% - Accent1 2 4 3 4 7" xfId="44398"/>
    <cellStyle name="20% - Accent1 2 4 3 5" xfId="13958"/>
    <cellStyle name="20% - Accent1 2 4 3 5 2" xfId="22684"/>
    <cellStyle name="20% - Accent1 2 4 3 5 2 2" xfId="35081"/>
    <cellStyle name="20% - Accent1 2 4 3 5 3" xfId="31069"/>
    <cellStyle name="20% - Accent1 2 4 3 5 4" xfId="39780"/>
    <cellStyle name="20% - Accent1 2 4 3 5 5" xfId="44401"/>
    <cellStyle name="20% - Accent1 2 4 3 6" xfId="18381"/>
    <cellStyle name="20% - Accent1 2 4 3 6 2" xfId="22685"/>
    <cellStyle name="20% - Accent1 2 4 3 6 2 2" xfId="35082"/>
    <cellStyle name="20% - Accent1 2 4 3 6 3" xfId="32370"/>
    <cellStyle name="20% - Accent1 2 4 3 6 4" xfId="39781"/>
    <cellStyle name="20% - Accent1 2 4 3 6 5" xfId="44402"/>
    <cellStyle name="20% - Accent1 2 4 3 7" xfId="19658"/>
    <cellStyle name="20% - Accent1 2 4 3 7 2" xfId="22686"/>
    <cellStyle name="20% - Accent1 2 4 3 7 2 2" xfId="35083"/>
    <cellStyle name="20% - Accent1 2 4 3 7 3" xfId="33669"/>
    <cellStyle name="20% - Accent1 2 4 3 7 4" xfId="39782"/>
    <cellStyle name="20% - Accent1 2 4 3 7 5" xfId="44403"/>
    <cellStyle name="20% - Accent1 2 4 3 8" xfId="22666"/>
    <cellStyle name="20% - Accent1 2 4 3 8 2" xfId="35063"/>
    <cellStyle name="20% - Accent1 2 4 3 9" xfId="30409"/>
    <cellStyle name="20% - Accent1 2 4 4" xfId="10782"/>
    <cellStyle name="20% - Accent1 2 4 4 2" xfId="16176"/>
    <cellStyle name="20% - Accent1 2 4 4 2 2" xfId="19019"/>
    <cellStyle name="20% - Accent1 2 4 4 2 2 2" xfId="22689"/>
    <cellStyle name="20% - Accent1 2 4 4 2 2 2 2" xfId="35086"/>
    <cellStyle name="20% - Accent1 2 4 4 2 2 3" xfId="33022"/>
    <cellStyle name="20% - Accent1 2 4 4 2 2 4" xfId="39785"/>
    <cellStyle name="20% - Accent1 2 4 4 2 2 5" xfId="44406"/>
    <cellStyle name="20% - Accent1 2 4 4 2 3" xfId="20301"/>
    <cellStyle name="20% - Accent1 2 4 4 2 3 2" xfId="22690"/>
    <cellStyle name="20% - Accent1 2 4 4 2 3 2 2" xfId="35087"/>
    <cellStyle name="20% - Accent1 2 4 4 2 3 3" xfId="34324"/>
    <cellStyle name="20% - Accent1 2 4 4 2 3 4" xfId="39786"/>
    <cellStyle name="20% - Accent1 2 4 4 2 3 5" xfId="44407"/>
    <cellStyle name="20% - Accent1 2 4 4 2 4" xfId="22688"/>
    <cellStyle name="20% - Accent1 2 4 4 2 4 2" xfId="35085"/>
    <cellStyle name="20% - Accent1 2 4 4 2 5" xfId="31722"/>
    <cellStyle name="20% - Accent1 2 4 4 2 6" xfId="39784"/>
    <cellStyle name="20% - Accent1 2 4 4 2 7" xfId="44405"/>
    <cellStyle name="20% - Accent1 2 4 4 3" xfId="13961"/>
    <cellStyle name="20% - Accent1 2 4 4 3 2" xfId="22691"/>
    <cellStyle name="20% - Accent1 2 4 4 3 2 2" xfId="35088"/>
    <cellStyle name="20% - Accent1 2 4 4 3 3" xfId="31072"/>
    <cellStyle name="20% - Accent1 2 4 4 3 4" xfId="39787"/>
    <cellStyle name="20% - Accent1 2 4 4 3 5" xfId="44408"/>
    <cellStyle name="20% - Accent1 2 4 4 4" xfId="18384"/>
    <cellStyle name="20% - Accent1 2 4 4 4 2" xfId="22692"/>
    <cellStyle name="20% - Accent1 2 4 4 4 2 2" xfId="35089"/>
    <cellStyle name="20% - Accent1 2 4 4 4 3" xfId="32373"/>
    <cellStyle name="20% - Accent1 2 4 4 4 4" xfId="39788"/>
    <cellStyle name="20% - Accent1 2 4 4 4 5" xfId="44409"/>
    <cellStyle name="20% - Accent1 2 4 4 5" xfId="19661"/>
    <cellStyle name="20% - Accent1 2 4 4 5 2" xfId="22693"/>
    <cellStyle name="20% - Accent1 2 4 4 5 2 2" xfId="35090"/>
    <cellStyle name="20% - Accent1 2 4 4 5 3" xfId="33672"/>
    <cellStyle name="20% - Accent1 2 4 4 5 4" xfId="39789"/>
    <cellStyle name="20% - Accent1 2 4 4 5 5" xfId="44410"/>
    <cellStyle name="20% - Accent1 2 4 4 6" xfId="22687"/>
    <cellStyle name="20% - Accent1 2 4 4 6 2" xfId="35084"/>
    <cellStyle name="20% - Accent1 2 4 4 7" xfId="30412"/>
    <cellStyle name="20% - Accent1 2 4 4 8" xfId="39783"/>
    <cellStyle name="20% - Accent1 2 4 4 9" xfId="44404"/>
    <cellStyle name="20% - Accent1 2 4 5" xfId="10783"/>
    <cellStyle name="20% - Accent1 2 4 5 2" xfId="16177"/>
    <cellStyle name="20% - Accent1 2 4 5 2 2" xfId="19020"/>
    <cellStyle name="20% - Accent1 2 4 5 2 2 2" xfId="22696"/>
    <cellStyle name="20% - Accent1 2 4 5 2 2 2 2" xfId="35093"/>
    <cellStyle name="20% - Accent1 2 4 5 2 2 3" xfId="33023"/>
    <cellStyle name="20% - Accent1 2 4 5 2 2 4" xfId="39792"/>
    <cellStyle name="20% - Accent1 2 4 5 2 2 5" xfId="44413"/>
    <cellStyle name="20% - Accent1 2 4 5 2 3" xfId="20302"/>
    <cellStyle name="20% - Accent1 2 4 5 2 3 2" xfId="22697"/>
    <cellStyle name="20% - Accent1 2 4 5 2 3 2 2" xfId="35094"/>
    <cellStyle name="20% - Accent1 2 4 5 2 3 3" xfId="34325"/>
    <cellStyle name="20% - Accent1 2 4 5 2 3 4" xfId="39793"/>
    <cellStyle name="20% - Accent1 2 4 5 2 3 5" xfId="44414"/>
    <cellStyle name="20% - Accent1 2 4 5 2 4" xfId="22695"/>
    <cellStyle name="20% - Accent1 2 4 5 2 4 2" xfId="35092"/>
    <cellStyle name="20% - Accent1 2 4 5 2 5" xfId="31723"/>
    <cellStyle name="20% - Accent1 2 4 5 2 6" xfId="39791"/>
    <cellStyle name="20% - Accent1 2 4 5 2 7" xfId="44412"/>
    <cellStyle name="20% - Accent1 2 4 5 3" xfId="13962"/>
    <cellStyle name="20% - Accent1 2 4 5 3 2" xfId="22698"/>
    <cellStyle name="20% - Accent1 2 4 5 3 2 2" xfId="35095"/>
    <cellStyle name="20% - Accent1 2 4 5 3 3" xfId="31073"/>
    <cellStyle name="20% - Accent1 2 4 5 3 4" xfId="39794"/>
    <cellStyle name="20% - Accent1 2 4 5 3 5" xfId="44415"/>
    <cellStyle name="20% - Accent1 2 4 5 4" xfId="18385"/>
    <cellStyle name="20% - Accent1 2 4 5 4 2" xfId="22699"/>
    <cellStyle name="20% - Accent1 2 4 5 4 2 2" xfId="35096"/>
    <cellStyle name="20% - Accent1 2 4 5 4 3" xfId="32374"/>
    <cellStyle name="20% - Accent1 2 4 5 4 4" xfId="39795"/>
    <cellStyle name="20% - Accent1 2 4 5 4 5" xfId="44416"/>
    <cellStyle name="20% - Accent1 2 4 5 5" xfId="19662"/>
    <cellStyle name="20% - Accent1 2 4 5 5 2" xfId="22700"/>
    <cellStyle name="20% - Accent1 2 4 5 5 2 2" xfId="35097"/>
    <cellStyle name="20% - Accent1 2 4 5 5 3" xfId="33673"/>
    <cellStyle name="20% - Accent1 2 4 5 5 4" xfId="39796"/>
    <cellStyle name="20% - Accent1 2 4 5 5 5" xfId="44417"/>
    <cellStyle name="20% - Accent1 2 4 5 6" xfId="22694"/>
    <cellStyle name="20% - Accent1 2 4 5 6 2" xfId="35091"/>
    <cellStyle name="20% - Accent1 2 4 5 7" xfId="30413"/>
    <cellStyle name="20% - Accent1 2 4 5 8" xfId="39790"/>
    <cellStyle name="20% - Accent1 2 4 5 9" xfId="44411"/>
    <cellStyle name="20% - Accent1 2 4 6" xfId="10064"/>
    <cellStyle name="20% - Accent1 2 5" xfId="733"/>
    <cellStyle name="20% - Accent1 2 5 2" xfId="10784"/>
    <cellStyle name="20% - Accent1 2 5 2 10" xfId="39797"/>
    <cellStyle name="20% - Accent1 2 5 2 11" xfId="44418"/>
    <cellStyle name="20% - Accent1 2 5 2 2" xfId="10785"/>
    <cellStyle name="20% - Accent1 2 5 2 2 2" xfId="16179"/>
    <cellStyle name="20% - Accent1 2 5 2 2 2 2" xfId="19022"/>
    <cellStyle name="20% - Accent1 2 5 2 2 2 2 2" xfId="22704"/>
    <cellStyle name="20% - Accent1 2 5 2 2 2 2 2 2" xfId="35101"/>
    <cellStyle name="20% - Accent1 2 5 2 2 2 2 3" xfId="33025"/>
    <cellStyle name="20% - Accent1 2 5 2 2 2 2 4" xfId="39800"/>
    <cellStyle name="20% - Accent1 2 5 2 2 2 2 5" xfId="44421"/>
    <cellStyle name="20% - Accent1 2 5 2 2 2 3" xfId="20304"/>
    <cellStyle name="20% - Accent1 2 5 2 2 2 3 2" xfId="22705"/>
    <cellStyle name="20% - Accent1 2 5 2 2 2 3 2 2" xfId="35102"/>
    <cellStyle name="20% - Accent1 2 5 2 2 2 3 3" xfId="34327"/>
    <cellStyle name="20% - Accent1 2 5 2 2 2 3 4" xfId="39801"/>
    <cellStyle name="20% - Accent1 2 5 2 2 2 3 5" xfId="44422"/>
    <cellStyle name="20% - Accent1 2 5 2 2 2 4" xfId="22703"/>
    <cellStyle name="20% - Accent1 2 5 2 2 2 4 2" xfId="35100"/>
    <cellStyle name="20% - Accent1 2 5 2 2 2 5" xfId="31725"/>
    <cellStyle name="20% - Accent1 2 5 2 2 2 6" xfId="39799"/>
    <cellStyle name="20% - Accent1 2 5 2 2 2 7" xfId="44420"/>
    <cellStyle name="20% - Accent1 2 5 2 2 3" xfId="13964"/>
    <cellStyle name="20% - Accent1 2 5 2 2 3 2" xfId="22706"/>
    <cellStyle name="20% - Accent1 2 5 2 2 3 2 2" xfId="35103"/>
    <cellStyle name="20% - Accent1 2 5 2 2 3 3" xfId="31075"/>
    <cellStyle name="20% - Accent1 2 5 2 2 3 4" xfId="39802"/>
    <cellStyle name="20% - Accent1 2 5 2 2 3 5" xfId="44423"/>
    <cellStyle name="20% - Accent1 2 5 2 2 4" xfId="18387"/>
    <cellStyle name="20% - Accent1 2 5 2 2 4 2" xfId="22707"/>
    <cellStyle name="20% - Accent1 2 5 2 2 4 2 2" xfId="35104"/>
    <cellStyle name="20% - Accent1 2 5 2 2 4 3" xfId="32376"/>
    <cellStyle name="20% - Accent1 2 5 2 2 4 4" xfId="39803"/>
    <cellStyle name="20% - Accent1 2 5 2 2 4 5" xfId="44424"/>
    <cellStyle name="20% - Accent1 2 5 2 2 5" xfId="19664"/>
    <cellStyle name="20% - Accent1 2 5 2 2 5 2" xfId="22708"/>
    <cellStyle name="20% - Accent1 2 5 2 2 5 2 2" xfId="35105"/>
    <cellStyle name="20% - Accent1 2 5 2 2 5 3" xfId="33675"/>
    <cellStyle name="20% - Accent1 2 5 2 2 5 4" xfId="39804"/>
    <cellStyle name="20% - Accent1 2 5 2 2 5 5" xfId="44425"/>
    <cellStyle name="20% - Accent1 2 5 2 2 6" xfId="22702"/>
    <cellStyle name="20% - Accent1 2 5 2 2 6 2" xfId="35099"/>
    <cellStyle name="20% - Accent1 2 5 2 2 7" xfId="30415"/>
    <cellStyle name="20% - Accent1 2 5 2 2 8" xfId="39798"/>
    <cellStyle name="20% - Accent1 2 5 2 2 9" xfId="44419"/>
    <cellStyle name="20% - Accent1 2 5 2 3" xfId="10786"/>
    <cellStyle name="20% - Accent1 2 5 2 3 2" xfId="16180"/>
    <cellStyle name="20% - Accent1 2 5 2 3 2 2" xfId="19023"/>
    <cellStyle name="20% - Accent1 2 5 2 3 2 2 2" xfId="22711"/>
    <cellStyle name="20% - Accent1 2 5 2 3 2 2 2 2" xfId="35108"/>
    <cellStyle name="20% - Accent1 2 5 2 3 2 2 3" xfId="33026"/>
    <cellStyle name="20% - Accent1 2 5 2 3 2 2 4" xfId="39807"/>
    <cellStyle name="20% - Accent1 2 5 2 3 2 2 5" xfId="44428"/>
    <cellStyle name="20% - Accent1 2 5 2 3 2 3" xfId="20305"/>
    <cellStyle name="20% - Accent1 2 5 2 3 2 3 2" xfId="22712"/>
    <cellStyle name="20% - Accent1 2 5 2 3 2 3 2 2" xfId="35109"/>
    <cellStyle name="20% - Accent1 2 5 2 3 2 3 3" xfId="34328"/>
    <cellStyle name="20% - Accent1 2 5 2 3 2 3 4" xfId="39808"/>
    <cellStyle name="20% - Accent1 2 5 2 3 2 3 5" xfId="44429"/>
    <cellStyle name="20% - Accent1 2 5 2 3 2 4" xfId="22710"/>
    <cellStyle name="20% - Accent1 2 5 2 3 2 4 2" xfId="35107"/>
    <cellStyle name="20% - Accent1 2 5 2 3 2 5" xfId="31726"/>
    <cellStyle name="20% - Accent1 2 5 2 3 2 6" xfId="39806"/>
    <cellStyle name="20% - Accent1 2 5 2 3 2 7" xfId="44427"/>
    <cellStyle name="20% - Accent1 2 5 2 3 3" xfId="13965"/>
    <cellStyle name="20% - Accent1 2 5 2 3 3 2" xfId="22713"/>
    <cellStyle name="20% - Accent1 2 5 2 3 3 2 2" xfId="35110"/>
    <cellStyle name="20% - Accent1 2 5 2 3 3 3" xfId="31076"/>
    <cellStyle name="20% - Accent1 2 5 2 3 3 4" xfId="39809"/>
    <cellStyle name="20% - Accent1 2 5 2 3 3 5" xfId="44430"/>
    <cellStyle name="20% - Accent1 2 5 2 3 4" xfId="18388"/>
    <cellStyle name="20% - Accent1 2 5 2 3 4 2" xfId="22714"/>
    <cellStyle name="20% - Accent1 2 5 2 3 4 2 2" xfId="35111"/>
    <cellStyle name="20% - Accent1 2 5 2 3 4 3" xfId="32377"/>
    <cellStyle name="20% - Accent1 2 5 2 3 4 4" xfId="39810"/>
    <cellStyle name="20% - Accent1 2 5 2 3 4 5" xfId="44431"/>
    <cellStyle name="20% - Accent1 2 5 2 3 5" xfId="19665"/>
    <cellStyle name="20% - Accent1 2 5 2 3 5 2" xfId="22715"/>
    <cellStyle name="20% - Accent1 2 5 2 3 5 2 2" xfId="35112"/>
    <cellStyle name="20% - Accent1 2 5 2 3 5 3" xfId="33676"/>
    <cellStyle name="20% - Accent1 2 5 2 3 5 4" xfId="39811"/>
    <cellStyle name="20% - Accent1 2 5 2 3 5 5" xfId="44432"/>
    <cellStyle name="20% - Accent1 2 5 2 3 6" xfId="22709"/>
    <cellStyle name="20% - Accent1 2 5 2 3 6 2" xfId="35106"/>
    <cellStyle name="20% - Accent1 2 5 2 3 7" xfId="30416"/>
    <cellStyle name="20% - Accent1 2 5 2 3 8" xfId="39805"/>
    <cellStyle name="20% - Accent1 2 5 2 3 9" xfId="44426"/>
    <cellStyle name="20% - Accent1 2 5 2 4" xfId="16178"/>
    <cellStyle name="20% - Accent1 2 5 2 4 2" xfId="19021"/>
    <cellStyle name="20% - Accent1 2 5 2 4 2 2" xfId="22717"/>
    <cellStyle name="20% - Accent1 2 5 2 4 2 2 2" xfId="35114"/>
    <cellStyle name="20% - Accent1 2 5 2 4 2 3" xfId="33024"/>
    <cellStyle name="20% - Accent1 2 5 2 4 2 4" xfId="39813"/>
    <cellStyle name="20% - Accent1 2 5 2 4 2 5" xfId="44434"/>
    <cellStyle name="20% - Accent1 2 5 2 4 3" xfId="20303"/>
    <cellStyle name="20% - Accent1 2 5 2 4 3 2" xfId="22718"/>
    <cellStyle name="20% - Accent1 2 5 2 4 3 2 2" xfId="35115"/>
    <cellStyle name="20% - Accent1 2 5 2 4 3 3" xfId="34326"/>
    <cellStyle name="20% - Accent1 2 5 2 4 3 4" xfId="39814"/>
    <cellStyle name="20% - Accent1 2 5 2 4 3 5" xfId="44435"/>
    <cellStyle name="20% - Accent1 2 5 2 4 4" xfId="22716"/>
    <cellStyle name="20% - Accent1 2 5 2 4 4 2" xfId="35113"/>
    <cellStyle name="20% - Accent1 2 5 2 4 5" xfId="31724"/>
    <cellStyle name="20% - Accent1 2 5 2 4 6" xfId="39812"/>
    <cellStyle name="20% - Accent1 2 5 2 4 7" xfId="44433"/>
    <cellStyle name="20% - Accent1 2 5 2 5" xfId="13963"/>
    <cellStyle name="20% - Accent1 2 5 2 5 2" xfId="22719"/>
    <cellStyle name="20% - Accent1 2 5 2 5 2 2" xfId="35116"/>
    <cellStyle name="20% - Accent1 2 5 2 5 3" xfId="31074"/>
    <cellStyle name="20% - Accent1 2 5 2 5 4" xfId="39815"/>
    <cellStyle name="20% - Accent1 2 5 2 5 5" xfId="44436"/>
    <cellStyle name="20% - Accent1 2 5 2 6" xfId="18386"/>
    <cellStyle name="20% - Accent1 2 5 2 6 2" xfId="22720"/>
    <cellStyle name="20% - Accent1 2 5 2 6 2 2" xfId="35117"/>
    <cellStyle name="20% - Accent1 2 5 2 6 3" xfId="32375"/>
    <cellStyle name="20% - Accent1 2 5 2 6 4" xfId="39816"/>
    <cellStyle name="20% - Accent1 2 5 2 6 5" xfId="44437"/>
    <cellStyle name="20% - Accent1 2 5 2 7" xfId="19663"/>
    <cellStyle name="20% - Accent1 2 5 2 7 2" xfId="22721"/>
    <cellStyle name="20% - Accent1 2 5 2 7 2 2" xfId="35118"/>
    <cellStyle name="20% - Accent1 2 5 2 7 3" xfId="33674"/>
    <cellStyle name="20% - Accent1 2 5 2 7 4" xfId="39817"/>
    <cellStyle name="20% - Accent1 2 5 2 7 5" xfId="44438"/>
    <cellStyle name="20% - Accent1 2 5 2 8" xfId="22701"/>
    <cellStyle name="20% - Accent1 2 5 2 8 2" xfId="35098"/>
    <cellStyle name="20% - Accent1 2 5 2 9" xfId="30414"/>
    <cellStyle name="20% - Accent1 2 5 3" xfId="10787"/>
    <cellStyle name="20% - Accent1 2 5 3 2" xfId="16181"/>
    <cellStyle name="20% - Accent1 2 5 3 2 2" xfId="19024"/>
    <cellStyle name="20% - Accent1 2 5 3 2 2 2" xfId="22724"/>
    <cellStyle name="20% - Accent1 2 5 3 2 2 2 2" xfId="35121"/>
    <cellStyle name="20% - Accent1 2 5 3 2 2 3" xfId="33027"/>
    <cellStyle name="20% - Accent1 2 5 3 2 2 4" xfId="39820"/>
    <cellStyle name="20% - Accent1 2 5 3 2 2 5" xfId="44441"/>
    <cellStyle name="20% - Accent1 2 5 3 2 3" xfId="20306"/>
    <cellStyle name="20% - Accent1 2 5 3 2 3 2" xfId="22725"/>
    <cellStyle name="20% - Accent1 2 5 3 2 3 2 2" xfId="35122"/>
    <cellStyle name="20% - Accent1 2 5 3 2 3 3" xfId="34329"/>
    <cellStyle name="20% - Accent1 2 5 3 2 3 4" xfId="39821"/>
    <cellStyle name="20% - Accent1 2 5 3 2 3 5" xfId="44442"/>
    <cellStyle name="20% - Accent1 2 5 3 2 4" xfId="22723"/>
    <cellStyle name="20% - Accent1 2 5 3 2 4 2" xfId="35120"/>
    <cellStyle name="20% - Accent1 2 5 3 2 5" xfId="31727"/>
    <cellStyle name="20% - Accent1 2 5 3 2 6" xfId="39819"/>
    <cellStyle name="20% - Accent1 2 5 3 2 7" xfId="44440"/>
    <cellStyle name="20% - Accent1 2 5 3 3" xfId="13966"/>
    <cellStyle name="20% - Accent1 2 5 3 3 2" xfId="22726"/>
    <cellStyle name="20% - Accent1 2 5 3 3 2 2" xfId="35123"/>
    <cellStyle name="20% - Accent1 2 5 3 3 3" xfId="31077"/>
    <cellStyle name="20% - Accent1 2 5 3 3 4" xfId="39822"/>
    <cellStyle name="20% - Accent1 2 5 3 3 5" xfId="44443"/>
    <cellStyle name="20% - Accent1 2 5 3 4" xfId="18389"/>
    <cellStyle name="20% - Accent1 2 5 3 4 2" xfId="22727"/>
    <cellStyle name="20% - Accent1 2 5 3 4 2 2" xfId="35124"/>
    <cellStyle name="20% - Accent1 2 5 3 4 3" xfId="32378"/>
    <cellStyle name="20% - Accent1 2 5 3 4 4" xfId="39823"/>
    <cellStyle name="20% - Accent1 2 5 3 4 5" xfId="44444"/>
    <cellStyle name="20% - Accent1 2 5 3 5" xfId="19666"/>
    <cellStyle name="20% - Accent1 2 5 3 5 2" xfId="22728"/>
    <cellStyle name="20% - Accent1 2 5 3 5 2 2" xfId="35125"/>
    <cellStyle name="20% - Accent1 2 5 3 5 3" xfId="33677"/>
    <cellStyle name="20% - Accent1 2 5 3 5 4" xfId="39824"/>
    <cellStyle name="20% - Accent1 2 5 3 5 5" xfId="44445"/>
    <cellStyle name="20% - Accent1 2 5 3 6" xfId="22722"/>
    <cellStyle name="20% - Accent1 2 5 3 6 2" xfId="35119"/>
    <cellStyle name="20% - Accent1 2 5 3 7" xfId="30417"/>
    <cellStyle name="20% - Accent1 2 5 3 8" xfId="39818"/>
    <cellStyle name="20% - Accent1 2 5 3 9" xfId="44439"/>
    <cellStyle name="20% - Accent1 2 5 4" xfId="10788"/>
    <cellStyle name="20% - Accent1 2 5 4 2" xfId="16182"/>
    <cellStyle name="20% - Accent1 2 5 4 2 2" xfId="19025"/>
    <cellStyle name="20% - Accent1 2 5 4 2 2 2" xfId="22731"/>
    <cellStyle name="20% - Accent1 2 5 4 2 2 2 2" xfId="35128"/>
    <cellStyle name="20% - Accent1 2 5 4 2 2 3" xfId="33028"/>
    <cellStyle name="20% - Accent1 2 5 4 2 2 4" xfId="39827"/>
    <cellStyle name="20% - Accent1 2 5 4 2 2 5" xfId="44448"/>
    <cellStyle name="20% - Accent1 2 5 4 2 3" xfId="20307"/>
    <cellStyle name="20% - Accent1 2 5 4 2 3 2" xfId="22732"/>
    <cellStyle name="20% - Accent1 2 5 4 2 3 2 2" xfId="35129"/>
    <cellStyle name="20% - Accent1 2 5 4 2 3 3" xfId="34330"/>
    <cellStyle name="20% - Accent1 2 5 4 2 3 4" xfId="39828"/>
    <cellStyle name="20% - Accent1 2 5 4 2 3 5" xfId="44449"/>
    <cellStyle name="20% - Accent1 2 5 4 2 4" xfId="22730"/>
    <cellStyle name="20% - Accent1 2 5 4 2 4 2" xfId="35127"/>
    <cellStyle name="20% - Accent1 2 5 4 2 5" xfId="31728"/>
    <cellStyle name="20% - Accent1 2 5 4 2 6" xfId="39826"/>
    <cellStyle name="20% - Accent1 2 5 4 2 7" xfId="44447"/>
    <cellStyle name="20% - Accent1 2 5 4 3" xfId="13967"/>
    <cellStyle name="20% - Accent1 2 5 4 3 2" xfId="22733"/>
    <cellStyle name="20% - Accent1 2 5 4 3 2 2" xfId="35130"/>
    <cellStyle name="20% - Accent1 2 5 4 3 3" xfId="31078"/>
    <cellStyle name="20% - Accent1 2 5 4 3 4" xfId="39829"/>
    <cellStyle name="20% - Accent1 2 5 4 3 5" xfId="44450"/>
    <cellStyle name="20% - Accent1 2 5 4 4" xfId="18390"/>
    <cellStyle name="20% - Accent1 2 5 4 4 2" xfId="22734"/>
    <cellStyle name="20% - Accent1 2 5 4 4 2 2" xfId="35131"/>
    <cellStyle name="20% - Accent1 2 5 4 4 3" xfId="32379"/>
    <cellStyle name="20% - Accent1 2 5 4 4 4" xfId="39830"/>
    <cellStyle name="20% - Accent1 2 5 4 4 5" xfId="44451"/>
    <cellStyle name="20% - Accent1 2 5 4 5" xfId="19667"/>
    <cellStyle name="20% - Accent1 2 5 4 5 2" xfId="22735"/>
    <cellStyle name="20% - Accent1 2 5 4 5 2 2" xfId="35132"/>
    <cellStyle name="20% - Accent1 2 5 4 5 3" xfId="33678"/>
    <cellStyle name="20% - Accent1 2 5 4 5 4" xfId="39831"/>
    <cellStyle name="20% - Accent1 2 5 4 5 5" xfId="44452"/>
    <cellStyle name="20% - Accent1 2 5 4 6" xfId="22729"/>
    <cellStyle name="20% - Accent1 2 5 4 6 2" xfId="35126"/>
    <cellStyle name="20% - Accent1 2 5 4 7" xfId="30418"/>
    <cellStyle name="20% - Accent1 2 5 4 8" xfId="39825"/>
    <cellStyle name="20% - Accent1 2 5 4 9" xfId="44446"/>
    <cellStyle name="20% - Accent1 2 5 5" xfId="10065"/>
    <cellStyle name="20% - Accent1 2 6" xfId="734"/>
    <cellStyle name="20% - Accent1 2 6 2" xfId="10789"/>
    <cellStyle name="20% - Accent1 2 6 2 2" xfId="16183"/>
    <cellStyle name="20% - Accent1 2 6 2 2 2" xfId="19026"/>
    <cellStyle name="20% - Accent1 2 6 2 2 2 2" xfId="22738"/>
    <cellStyle name="20% - Accent1 2 6 2 2 2 2 2" xfId="35135"/>
    <cellStyle name="20% - Accent1 2 6 2 2 2 3" xfId="33029"/>
    <cellStyle name="20% - Accent1 2 6 2 2 2 4" xfId="39834"/>
    <cellStyle name="20% - Accent1 2 6 2 2 2 5" xfId="44455"/>
    <cellStyle name="20% - Accent1 2 6 2 2 3" xfId="20308"/>
    <cellStyle name="20% - Accent1 2 6 2 2 3 2" xfId="22739"/>
    <cellStyle name="20% - Accent1 2 6 2 2 3 2 2" xfId="35136"/>
    <cellStyle name="20% - Accent1 2 6 2 2 3 3" xfId="34331"/>
    <cellStyle name="20% - Accent1 2 6 2 2 3 4" xfId="39835"/>
    <cellStyle name="20% - Accent1 2 6 2 2 3 5" xfId="44456"/>
    <cellStyle name="20% - Accent1 2 6 2 2 4" xfId="22737"/>
    <cellStyle name="20% - Accent1 2 6 2 2 4 2" xfId="35134"/>
    <cellStyle name="20% - Accent1 2 6 2 2 5" xfId="31729"/>
    <cellStyle name="20% - Accent1 2 6 2 2 6" xfId="39833"/>
    <cellStyle name="20% - Accent1 2 6 2 2 7" xfId="44454"/>
    <cellStyle name="20% - Accent1 2 6 2 3" xfId="13968"/>
    <cellStyle name="20% - Accent1 2 6 2 3 2" xfId="22740"/>
    <cellStyle name="20% - Accent1 2 6 2 3 2 2" xfId="35137"/>
    <cellStyle name="20% - Accent1 2 6 2 3 3" xfId="31079"/>
    <cellStyle name="20% - Accent1 2 6 2 3 4" xfId="39836"/>
    <cellStyle name="20% - Accent1 2 6 2 3 5" xfId="44457"/>
    <cellStyle name="20% - Accent1 2 6 2 4" xfId="18391"/>
    <cellStyle name="20% - Accent1 2 6 2 4 2" xfId="22741"/>
    <cellStyle name="20% - Accent1 2 6 2 4 2 2" xfId="35138"/>
    <cellStyle name="20% - Accent1 2 6 2 4 3" xfId="32380"/>
    <cellStyle name="20% - Accent1 2 6 2 4 4" xfId="39837"/>
    <cellStyle name="20% - Accent1 2 6 2 4 5" xfId="44458"/>
    <cellStyle name="20% - Accent1 2 6 2 5" xfId="19668"/>
    <cellStyle name="20% - Accent1 2 6 2 5 2" xfId="22742"/>
    <cellStyle name="20% - Accent1 2 6 2 5 2 2" xfId="35139"/>
    <cellStyle name="20% - Accent1 2 6 2 5 3" xfId="33679"/>
    <cellStyle name="20% - Accent1 2 6 2 5 4" xfId="39838"/>
    <cellStyle name="20% - Accent1 2 6 2 5 5" xfId="44459"/>
    <cellStyle name="20% - Accent1 2 6 2 6" xfId="22736"/>
    <cellStyle name="20% - Accent1 2 6 2 6 2" xfId="35133"/>
    <cellStyle name="20% - Accent1 2 6 2 7" xfId="30419"/>
    <cellStyle name="20% - Accent1 2 6 2 8" xfId="39832"/>
    <cellStyle name="20% - Accent1 2 6 2 9" xfId="44453"/>
    <cellStyle name="20% - Accent1 2 6 3" xfId="10790"/>
    <cellStyle name="20% - Accent1 2 6 3 2" xfId="16184"/>
    <cellStyle name="20% - Accent1 2 6 3 2 2" xfId="19027"/>
    <cellStyle name="20% - Accent1 2 6 3 2 2 2" xfId="22745"/>
    <cellStyle name="20% - Accent1 2 6 3 2 2 2 2" xfId="35142"/>
    <cellStyle name="20% - Accent1 2 6 3 2 2 3" xfId="33030"/>
    <cellStyle name="20% - Accent1 2 6 3 2 2 4" xfId="39841"/>
    <cellStyle name="20% - Accent1 2 6 3 2 2 5" xfId="44462"/>
    <cellStyle name="20% - Accent1 2 6 3 2 3" xfId="20309"/>
    <cellStyle name="20% - Accent1 2 6 3 2 3 2" xfId="22746"/>
    <cellStyle name="20% - Accent1 2 6 3 2 3 2 2" xfId="35143"/>
    <cellStyle name="20% - Accent1 2 6 3 2 3 3" xfId="34332"/>
    <cellStyle name="20% - Accent1 2 6 3 2 3 4" xfId="39842"/>
    <cellStyle name="20% - Accent1 2 6 3 2 3 5" xfId="44463"/>
    <cellStyle name="20% - Accent1 2 6 3 2 4" xfId="22744"/>
    <cellStyle name="20% - Accent1 2 6 3 2 4 2" xfId="35141"/>
    <cellStyle name="20% - Accent1 2 6 3 2 5" xfId="31730"/>
    <cellStyle name="20% - Accent1 2 6 3 2 6" xfId="39840"/>
    <cellStyle name="20% - Accent1 2 6 3 2 7" xfId="44461"/>
    <cellStyle name="20% - Accent1 2 6 3 3" xfId="13969"/>
    <cellStyle name="20% - Accent1 2 6 3 3 2" xfId="22747"/>
    <cellStyle name="20% - Accent1 2 6 3 3 2 2" xfId="35144"/>
    <cellStyle name="20% - Accent1 2 6 3 3 3" xfId="31080"/>
    <cellStyle name="20% - Accent1 2 6 3 3 4" xfId="39843"/>
    <cellStyle name="20% - Accent1 2 6 3 3 5" xfId="44464"/>
    <cellStyle name="20% - Accent1 2 6 3 4" xfId="18392"/>
    <cellStyle name="20% - Accent1 2 6 3 4 2" xfId="22748"/>
    <cellStyle name="20% - Accent1 2 6 3 4 2 2" xfId="35145"/>
    <cellStyle name="20% - Accent1 2 6 3 4 3" xfId="32381"/>
    <cellStyle name="20% - Accent1 2 6 3 4 4" xfId="39844"/>
    <cellStyle name="20% - Accent1 2 6 3 4 5" xfId="44465"/>
    <cellStyle name="20% - Accent1 2 6 3 5" xfId="19669"/>
    <cellStyle name="20% - Accent1 2 6 3 5 2" xfId="22749"/>
    <cellStyle name="20% - Accent1 2 6 3 5 2 2" xfId="35146"/>
    <cellStyle name="20% - Accent1 2 6 3 5 3" xfId="33680"/>
    <cellStyle name="20% - Accent1 2 6 3 5 4" xfId="39845"/>
    <cellStyle name="20% - Accent1 2 6 3 5 5" xfId="44466"/>
    <cellStyle name="20% - Accent1 2 6 3 6" xfId="22743"/>
    <cellStyle name="20% - Accent1 2 6 3 6 2" xfId="35140"/>
    <cellStyle name="20% - Accent1 2 6 3 7" xfId="30420"/>
    <cellStyle name="20% - Accent1 2 6 3 8" xfId="39839"/>
    <cellStyle name="20% - Accent1 2 6 3 9" xfId="44460"/>
    <cellStyle name="20% - Accent1 2 6 4" xfId="10066"/>
    <cellStyle name="20% - Accent1 2 7" xfId="735"/>
    <cellStyle name="20% - Accent1 2 7 10" xfId="10560"/>
    <cellStyle name="20% - Accent1 2 7 2" xfId="16114"/>
    <cellStyle name="20% - Accent1 2 7 2 2" xfId="18959"/>
    <cellStyle name="20% - Accent1 2 7 2 2 2" xfId="22752"/>
    <cellStyle name="20% - Accent1 2 7 2 2 2 2" xfId="35149"/>
    <cellStyle name="20% - Accent1 2 7 2 2 3" xfId="32959"/>
    <cellStyle name="20% - Accent1 2 7 2 2 4" xfId="39848"/>
    <cellStyle name="20% - Accent1 2 7 2 2 5" xfId="44469"/>
    <cellStyle name="20% - Accent1 2 7 2 3" xfId="20239"/>
    <cellStyle name="20% - Accent1 2 7 2 3 2" xfId="22753"/>
    <cellStyle name="20% - Accent1 2 7 2 3 2 2" xfId="35150"/>
    <cellStyle name="20% - Accent1 2 7 2 3 3" xfId="34260"/>
    <cellStyle name="20% - Accent1 2 7 2 3 4" xfId="39849"/>
    <cellStyle name="20% - Accent1 2 7 2 3 5" xfId="44470"/>
    <cellStyle name="20% - Accent1 2 7 2 4" xfId="22751"/>
    <cellStyle name="20% - Accent1 2 7 2 4 2" xfId="35148"/>
    <cellStyle name="20% - Accent1 2 7 2 5" xfId="31658"/>
    <cellStyle name="20% - Accent1 2 7 2 6" xfId="39847"/>
    <cellStyle name="20% - Accent1 2 7 2 7" xfId="44468"/>
    <cellStyle name="20% - Accent1 2 7 3" xfId="13899"/>
    <cellStyle name="20% - Accent1 2 7 3 2" xfId="22754"/>
    <cellStyle name="20% - Accent1 2 7 3 2 2" xfId="35151"/>
    <cellStyle name="20% - Accent1 2 7 3 3" xfId="31009"/>
    <cellStyle name="20% - Accent1 2 7 3 4" xfId="39850"/>
    <cellStyle name="20% - Accent1 2 7 3 5" xfId="44471"/>
    <cellStyle name="20% - Accent1 2 7 4" xfId="18322"/>
    <cellStyle name="20% - Accent1 2 7 4 2" xfId="22755"/>
    <cellStyle name="20% - Accent1 2 7 4 2 2" xfId="35152"/>
    <cellStyle name="20% - Accent1 2 7 4 3" xfId="32310"/>
    <cellStyle name="20% - Accent1 2 7 4 4" xfId="39851"/>
    <cellStyle name="20% - Accent1 2 7 4 5" xfId="44472"/>
    <cellStyle name="20% - Accent1 2 7 5" xfId="19598"/>
    <cellStyle name="20% - Accent1 2 7 5 2" xfId="22756"/>
    <cellStyle name="20% - Accent1 2 7 5 2 2" xfId="35153"/>
    <cellStyle name="20% - Accent1 2 7 5 3" xfId="33608"/>
    <cellStyle name="20% - Accent1 2 7 5 4" xfId="39852"/>
    <cellStyle name="20% - Accent1 2 7 5 5" xfId="44473"/>
    <cellStyle name="20% - Accent1 2 7 6" xfId="22750"/>
    <cellStyle name="20% - Accent1 2 7 6 2" xfId="35147"/>
    <cellStyle name="20% - Accent1 2 7 7" xfId="30348"/>
    <cellStyle name="20% - Accent1 2 7 8" xfId="39846"/>
    <cellStyle name="20% - Accent1 2 7 9" xfId="44467"/>
    <cellStyle name="20% - Accent1 2 8" xfId="736"/>
    <cellStyle name="20% - Accent1 2 8 10" xfId="10656"/>
    <cellStyle name="20% - Accent1 2 8 2" xfId="16129"/>
    <cellStyle name="20% - Accent1 2 8 2 2" xfId="18973"/>
    <cellStyle name="20% - Accent1 2 8 2 2 2" xfId="22759"/>
    <cellStyle name="20% - Accent1 2 8 2 2 2 2" xfId="35156"/>
    <cellStyle name="20% - Accent1 2 8 2 2 3" xfId="32973"/>
    <cellStyle name="20% - Accent1 2 8 2 2 4" xfId="39855"/>
    <cellStyle name="20% - Accent1 2 8 2 2 5" xfId="44476"/>
    <cellStyle name="20% - Accent1 2 8 2 3" xfId="20253"/>
    <cellStyle name="20% - Accent1 2 8 2 3 2" xfId="22760"/>
    <cellStyle name="20% - Accent1 2 8 2 3 2 2" xfId="35157"/>
    <cellStyle name="20% - Accent1 2 8 2 3 3" xfId="34274"/>
    <cellStyle name="20% - Accent1 2 8 2 3 4" xfId="39856"/>
    <cellStyle name="20% - Accent1 2 8 2 3 5" xfId="44477"/>
    <cellStyle name="20% - Accent1 2 8 2 4" xfId="22758"/>
    <cellStyle name="20% - Accent1 2 8 2 4 2" xfId="35155"/>
    <cellStyle name="20% - Accent1 2 8 2 5" xfId="31672"/>
    <cellStyle name="20% - Accent1 2 8 2 6" xfId="39854"/>
    <cellStyle name="20% - Accent1 2 8 2 7" xfId="44475"/>
    <cellStyle name="20% - Accent1 2 8 3" xfId="13914"/>
    <cellStyle name="20% - Accent1 2 8 3 2" xfId="22761"/>
    <cellStyle name="20% - Accent1 2 8 3 2 2" xfId="35158"/>
    <cellStyle name="20% - Accent1 2 8 3 3" xfId="31023"/>
    <cellStyle name="20% - Accent1 2 8 3 4" xfId="39857"/>
    <cellStyle name="20% - Accent1 2 8 3 5" xfId="44478"/>
    <cellStyle name="20% - Accent1 2 8 4" xfId="18336"/>
    <cellStyle name="20% - Accent1 2 8 4 2" xfId="22762"/>
    <cellStyle name="20% - Accent1 2 8 4 2 2" xfId="35159"/>
    <cellStyle name="20% - Accent1 2 8 4 3" xfId="32324"/>
    <cellStyle name="20% - Accent1 2 8 4 4" xfId="39858"/>
    <cellStyle name="20% - Accent1 2 8 4 5" xfId="44479"/>
    <cellStyle name="20% - Accent1 2 8 5" xfId="19612"/>
    <cellStyle name="20% - Accent1 2 8 5 2" xfId="22763"/>
    <cellStyle name="20% - Accent1 2 8 5 2 2" xfId="35160"/>
    <cellStyle name="20% - Accent1 2 8 5 3" xfId="33622"/>
    <cellStyle name="20% - Accent1 2 8 5 4" xfId="39859"/>
    <cellStyle name="20% - Accent1 2 8 5 5" xfId="44480"/>
    <cellStyle name="20% - Accent1 2 8 6" xfId="22757"/>
    <cellStyle name="20% - Accent1 2 8 6 2" xfId="35154"/>
    <cellStyle name="20% - Accent1 2 8 7" xfId="30362"/>
    <cellStyle name="20% - Accent1 2 8 8" xfId="39853"/>
    <cellStyle name="20% - Accent1 2 8 9" xfId="44474"/>
    <cellStyle name="20% - Accent1 2 9" xfId="737"/>
    <cellStyle name="20% - Accent1 2 9 2" xfId="10791"/>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2 5" xfId="10792"/>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3 5" xfId="11753"/>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3 7" xfId="10067"/>
    <cellStyle name="20% - Accent1 4" xfId="762"/>
    <cellStyle name="20% - Accent1 4 2" xfId="11910"/>
    <cellStyle name="20% - Accent1 4 3" xfId="10068"/>
    <cellStyle name="20% - Accent1 5" xfId="763"/>
    <cellStyle name="20% - Accent1 5 2" xfId="10500"/>
    <cellStyle name="20% - Accent1 6" xfId="764"/>
    <cellStyle name="20% - Accent1 6 2" xfId="10655"/>
    <cellStyle name="20% - Accent1 7" xfId="765"/>
    <cellStyle name="20% - Accent1 7 2" xfId="10793"/>
    <cellStyle name="20% - Accent1 8" xfId="766"/>
    <cellStyle name="20% - Accent1 8 2" xfId="10794"/>
    <cellStyle name="20% - Accent1 9" xfId="767"/>
    <cellStyle name="20% - Accent1 9 2" xfId="10795"/>
    <cellStyle name="20% - Accent2" xfId="9793" builtinId="34" customBuiltin="1"/>
    <cellStyle name="20% - Accent2 10" xfId="10796"/>
    <cellStyle name="20% - Accent2 11" xfId="10797"/>
    <cellStyle name="20% - Accent2 12" xfId="10798"/>
    <cellStyle name="20% - Accent2 13" xfId="10799"/>
    <cellStyle name="20% - Accent2 14" xfId="10800"/>
    <cellStyle name="20% - Accent2 15" xfId="10801"/>
    <cellStyle name="20% - Accent2 16" xfId="39580"/>
    <cellStyle name="20% - Accent2 17" xfId="39618"/>
    <cellStyle name="20% - Accent2 2" xfId="12"/>
    <cellStyle name="20% - Accent2 2 10" xfId="768"/>
    <cellStyle name="20% - Accent2 2 10 2" xfId="16185"/>
    <cellStyle name="20% - Accent2 2 10 2 2" xfId="19028"/>
    <cellStyle name="20% - Accent2 2 10 2 2 2" xfId="22766"/>
    <cellStyle name="20% - Accent2 2 10 2 2 2 2" xfId="35163"/>
    <cellStyle name="20% - Accent2 2 10 2 2 3" xfId="33031"/>
    <cellStyle name="20% - Accent2 2 10 2 2 4" xfId="39862"/>
    <cellStyle name="20% - Accent2 2 10 2 2 5" xfId="44483"/>
    <cellStyle name="20% - Accent2 2 10 2 3" xfId="20310"/>
    <cellStyle name="20% - Accent2 2 10 2 3 2" xfId="22767"/>
    <cellStyle name="20% - Accent2 2 10 2 3 2 2" xfId="35164"/>
    <cellStyle name="20% - Accent2 2 10 2 3 3" xfId="34333"/>
    <cellStyle name="20% - Accent2 2 10 2 3 4" xfId="39863"/>
    <cellStyle name="20% - Accent2 2 10 2 3 5" xfId="44484"/>
    <cellStyle name="20% - Accent2 2 10 2 4" xfId="22765"/>
    <cellStyle name="20% - Accent2 2 10 2 4 2" xfId="35162"/>
    <cellStyle name="20% - Accent2 2 10 2 5" xfId="31731"/>
    <cellStyle name="20% - Accent2 2 10 2 6" xfId="39861"/>
    <cellStyle name="20% - Accent2 2 10 2 7" xfId="44482"/>
    <cellStyle name="20% - Accent2 2 10 3" xfId="13970"/>
    <cellStyle name="20% - Accent2 2 10 3 2" xfId="22768"/>
    <cellStyle name="20% - Accent2 2 10 3 2 2" xfId="35165"/>
    <cellStyle name="20% - Accent2 2 10 3 3" xfId="31081"/>
    <cellStyle name="20% - Accent2 2 10 3 4" xfId="39864"/>
    <cellStyle name="20% - Accent2 2 10 3 5" xfId="44485"/>
    <cellStyle name="20% - Accent2 2 10 4" xfId="18393"/>
    <cellStyle name="20% - Accent2 2 10 4 2" xfId="22769"/>
    <cellStyle name="20% - Accent2 2 10 4 2 2" xfId="35166"/>
    <cellStyle name="20% - Accent2 2 10 4 3" xfId="32382"/>
    <cellStyle name="20% - Accent2 2 10 4 4" xfId="39865"/>
    <cellStyle name="20% - Accent2 2 10 4 5" xfId="44486"/>
    <cellStyle name="20% - Accent2 2 10 5" xfId="19670"/>
    <cellStyle name="20% - Accent2 2 10 5 2" xfId="22770"/>
    <cellStyle name="20% - Accent2 2 10 5 2 2" xfId="35167"/>
    <cellStyle name="20% - Accent2 2 10 5 3" xfId="33681"/>
    <cellStyle name="20% - Accent2 2 10 5 4" xfId="39866"/>
    <cellStyle name="20% - Accent2 2 10 5 5" xfId="44487"/>
    <cellStyle name="20% - Accent2 2 10 6" xfId="22764"/>
    <cellStyle name="20% - Accent2 2 10 6 2" xfId="35161"/>
    <cellStyle name="20% - Accent2 2 10 7" xfId="30421"/>
    <cellStyle name="20% - Accent2 2 10 8" xfId="39860"/>
    <cellStyle name="20% - Accent2 2 10 9" xfId="44481"/>
    <cellStyle name="20% - Accent2 2 11" xfId="12027"/>
    <cellStyle name="20% - Accent2 2 11 2" xfId="16666"/>
    <cellStyle name="20% - Accent2 2 11 2 2" xfId="19502"/>
    <cellStyle name="20% - Accent2 2 11 2 2 2" xfId="22773"/>
    <cellStyle name="20% - Accent2 2 11 2 2 2 2" xfId="35170"/>
    <cellStyle name="20% - Accent2 2 11 2 2 3" xfId="33511"/>
    <cellStyle name="20% - Accent2 2 11 2 2 4" xfId="39869"/>
    <cellStyle name="20% - Accent2 2 11 2 2 5" xfId="44490"/>
    <cellStyle name="20% - Accent2 2 11 2 3" xfId="20787"/>
    <cellStyle name="20% - Accent2 2 11 2 3 2" xfId="22774"/>
    <cellStyle name="20% - Accent2 2 11 2 3 2 2" xfId="35171"/>
    <cellStyle name="20% - Accent2 2 11 2 3 3" xfId="34813"/>
    <cellStyle name="20% - Accent2 2 11 2 3 4" xfId="39870"/>
    <cellStyle name="20% - Accent2 2 11 2 3 5" xfId="44491"/>
    <cellStyle name="20% - Accent2 2 11 2 4" xfId="22772"/>
    <cellStyle name="20% - Accent2 2 11 2 4 2" xfId="35169"/>
    <cellStyle name="20% - Accent2 2 11 2 5" xfId="32211"/>
    <cellStyle name="20% - Accent2 2 11 2 6" xfId="39868"/>
    <cellStyle name="20% - Accent2 2 11 2 7" xfId="44489"/>
    <cellStyle name="20% - Accent2 2 11 3" xfId="14453"/>
    <cellStyle name="20% - Accent2 2 11 3 2" xfId="22775"/>
    <cellStyle name="20% - Accent2 2 11 3 2 2" xfId="35172"/>
    <cellStyle name="20% - Accent2 2 11 3 3" xfId="31561"/>
    <cellStyle name="20% - Accent2 2 11 3 4" xfId="39871"/>
    <cellStyle name="20% - Accent2 2 11 3 5" xfId="44492"/>
    <cellStyle name="20% - Accent2 2 11 4" xfId="18870"/>
    <cellStyle name="20% - Accent2 2 11 4 2" xfId="22776"/>
    <cellStyle name="20% - Accent2 2 11 4 2 2" xfId="35173"/>
    <cellStyle name="20% - Accent2 2 11 4 3" xfId="32862"/>
    <cellStyle name="20% - Accent2 2 11 4 4" xfId="39872"/>
    <cellStyle name="20% - Accent2 2 11 4 5" xfId="44493"/>
    <cellStyle name="20% - Accent2 2 11 5" xfId="20150"/>
    <cellStyle name="20% - Accent2 2 11 5 2" xfId="22777"/>
    <cellStyle name="20% - Accent2 2 11 5 2 2" xfId="35174"/>
    <cellStyle name="20% - Accent2 2 11 5 3" xfId="34161"/>
    <cellStyle name="20% - Accent2 2 11 5 4" xfId="39873"/>
    <cellStyle name="20% - Accent2 2 11 5 5" xfId="44494"/>
    <cellStyle name="20% - Accent2 2 11 6" xfId="22771"/>
    <cellStyle name="20% - Accent2 2 11 6 2" xfId="35168"/>
    <cellStyle name="20% - Accent2 2 11 7" xfId="30901"/>
    <cellStyle name="20% - Accent2 2 11 8" xfId="39867"/>
    <cellStyle name="20% - Accent2 2 11 9" xfId="44488"/>
    <cellStyle name="20% - Accent2 2 12" xfId="12100"/>
    <cellStyle name="20% - Accent2 2 13" xfId="12093"/>
    <cellStyle name="20% - Accent2 2 13 2" xfId="16725"/>
    <cellStyle name="20% - Accent2 2 13 2 2" xfId="19561"/>
    <cellStyle name="20% - Accent2 2 13 2 2 2" xfId="22780"/>
    <cellStyle name="20% - Accent2 2 13 2 2 2 2" xfId="35177"/>
    <cellStyle name="20% - Accent2 2 13 2 2 3" xfId="33570"/>
    <cellStyle name="20% - Accent2 2 13 2 2 4" xfId="39876"/>
    <cellStyle name="20% - Accent2 2 13 2 2 5" xfId="44497"/>
    <cellStyle name="20% - Accent2 2 13 2 3" xfId="20846"/>
    <cellStyle name="20% - Accent2 2 13 2 3 2" xfId="22781"/>
    <cellStyle name="20% - Accent2 2 13 2 3 2 2" xfId="35178"/>
    <cellStyle name="20% - Accent2 2 13 2 3 3" xfId="34873"/>
    <cellStyle name="20% - Accent2 2 13 2 3 4" xfId="39877"/>
    <cellStyle name="20% - Accent2 2 13 2 3 5" xfId="44498"/>
    <cellStyle name="20% - Accent2 2 13 2 4" xfId="22779"/>
    <cellStyle name="20% - Accent2 2 13 2 4 2" xfId="35176"/>
    <cellStyle name="20% - Accent2 2 13 2 5" xfId="32271"/>
    <cellStyle name="20% - Accent2 2 13 2 6" xfId="39875"/>
    <cellStyle name="20% - Accent2 2 13 2 7" xfId="44496"/>
    <cellStyle name="20% - Accent2 2 13 3" xfId="14512"/>
    <cellStyle name="20% - Accent2 2 13 3 2" xfId="22782"/>
    <cellStyle name="20% - Accent2 2 13 3 2 2" xfId="35179"/>
    <cellStyle name="20% - Accent2 2 13 3 3" xfId="31620"/>
    <cellStyle name="20% - Accent2 2 13 3 4" xfId="39878"/>
    <cellStyle name="20% - Accent2 2 13 3 5" xfId="44499"/>
    <cellStyle name="20% - Accent2 2 13 4" xfId="18929"/>
    <cellStyle name="20% - Accent2 2 13 4 2" xfId="22783"/>
    <cellStyle name="20% - Accent2 2 13 4 2 2" xfId="35180"/>
    <cellStyle name="20% - Accent2 2 13 4 3" xfId="32921"/>
    <cellStyle name="20% - Accent2 2 13 4 4" xfId="39879"/>
    <cellStyle name="20% - Accent2 2 13 4 5" xfId="44500"/>
    <cellStyle name="20% - Accent2 2 13 5" xfId="20209"/>
    <cellStyle name="20% - Accent2 2 13 5 2" xfId="22784"/>
    <cellStyle name="20% - Accent2 2 13 5 2 2" xfId="35181"/>
    <cellStyle name="20% - Accent2 2 13 5 3" xfId="34221"/>
    <cellStyle name="20% - Accent2 2 13 5 4" xfId="39880"/>
    <cellStyle name="20% - Accent2 2 13 5 5" xfId="44501"/>
    <cellStyle name="20% - Accent2 2 13 6" xfId="22778"/>
    <cellStyle name="20% - Accent2 2 13 6 2" xfId="35175"/>
    <cellStyle name="20% - Accent2 2 13 7" xfId="30961"/>
    <cellStyle name="20% - Accent2 2 13 8" xfId="39874"/>
    <cellStyle name="20% - Accent2 2 13 9" xfId="44495"/>
    <cellStyle name="20% - Accent2 2 14" xfId="20907"/>
    <cellStyle name="20% - Accent2 2 14 2" xfId="22785"/>
    <cellStyle name="20% - Accent2 2 14 2 2" xfId="35182"/>
    <cellStyle name="20% - Accent2 2 14 3" xfId="34921"/>
    <cellStyle name="20% - Accent2 2 14 4" xfId="39881"/>
    <cellStyle name="20% - Accent2 2 14 5" xfId="44502"/>
    <cellStyle name="20% - Accent2 2 15" xfId="10069"/>
    <cellStyle name="20% - Accent2 2 2" xfId="769"/>
    <cellStyle name="20% - Accent2 2 2 2" xfId="770"/>
    <cellStyle name="20% - Accent2 2 2 2 2" xfId="10584"/>
    <cellStyle name="20% - Accent2 2 2 3" xfId="771"/>
    <cellStyle name="20% - Accent2 2 2 3 2" xfId="12159"/>
    <cellStyle name="20% - Accent2 2 2 4" xfId="10070"/>
    <cellStyle name="20% - Accent2 2 3" xfId="772"/>
    <cellStyle name="20% - Accent2 2 3 2" xfId="773"/>
    <cellStyle name="20% - Accent2 2 3 2 10" xfId="30422"/>
    <cellStyle name="20% - Accent2 2 3 2 11" xfId="39882"/>
    <cellStyle name="20% - Accent2 2 3 2 12" xfId="44503"/>
    <cellStyle name="20% - Accent2 2 3 2 2" xfId="10802"/>
    <cellStyle name="20% - Accent2 2 3 2 2 10" xfId="39883"/>
    <cellStyle name="20% - Accent2 2 3 2 2 11" xfId="44504"/>
    <cellStyle name="20% - Accent2 2 3 2 2 2" xfId="10803"/>
    <cellStyle name="20% - Accent2 2 3 2 2 2 2" xfId="16188"/>
    <cellStyle name="20% - Accent2 2 3 2 2 2 2 2" xfId="19031"/>
    <cellStyle name="20% - Accent2 2 3 2 2 2 2 2 2" xfId="22790"/>
    <cellStyle name="20% - Accent2 2 3 2 2 2 2 2 2 2" xfId="35187"/>
    <cellStyle name="20% - Accent2 2 3 2 2 2 2 2 3" xfId="33034"/>
    <cellStyle name="20% - Accent2 2 3 2 2 2 2 2 4" xfId="39886"/>
    <cellStyle name="20% - Accent2 2 3 2 2 2 2 2 5" xfId="44507"/>
    <cellStyle name="20% - Accent2 2 3 2 2 2 2 3" xfId="20313"/>
    <cellStyle name="20% - Accent2 2 3 2 2 2 2 3 2" xfId="22791"/>
    <cellStyle name="20% - Accent2 2 3 2 2 2 2 3 2 2" xfId="35188"/>
    <cellStyle name="20% - Accent2 2 3 2 2 2 2 3 3" xfId="34336"/>
    <cellStyle name="20% - Accent2 2 3 2 2 2 2 3 4" xfId="39887"/>
    <cellStyle name="20% - Accent2 2 3 2 2 2 2 3 5" xfId="44508"/>
    <cellStyle name="20% - Accent2 2 3 2 2 2 2 4" xfId="22789"/>
    <cellStyle name="20% - Accent2 2 3 2 2 2 2 4 2" xfId="35186"/>
    <cellStyle name="20% - Accent2 2 3 2 2 2 2 5" xfId="31734"/>
    <cellStyle name="20% - Accent2 2 3 2 2 2 2 6" xfId="39885"/>
    <cellStyle name="20% - Accent2 2 3 2 2 2 2 7" xfId="44506"/>
    <cellStyle name="20% - Accent2 2 3 2 2 2 3" xfId="13973"/>
    <cellStyle name="20% - Accent2 2 3 2 2 2 3 2" xfId="22792"/>
    <cellStyle name="20% - Accent2 2 3 2 2 2 3 2 2" xfId="35189"/>
    <cellStyle name="20% - Accent2 2 3 2 2 2 3 3" xfId="31084"/>
    <cellStyle name="20% - Accent2 2 3 2 2 2 3 4" xfId="39888"/>
    <cellStyle name="20% - Accent2 2 3 2 2 2 3 5" xfId="44509"/>
    <cellStyle name="20% - Accent2 2 3 2 2 2 4" xfId="18396"/>
    <cellStyle name="20% - Accent2 2 3 2 2 2 4 2" xfId="22793"/>
    <cellStyle name="20% - Accent2 2 3 2 2 2 4 2 2" xfId="35190"/>
    <cellStyle name="20% - Accent2 2 3 2 2 2 4 3" xfId="32385"/>
    <cellStyle name="20% - Accent2 2 3 2 2 2 4 4" xfId="39889"/>
    <cellStyle name="20% - Accent2 2 3 2 2 2 4 5" xfId="44510"/>
    <cellStyle name="20% - Accent2 2 3 2 2 2 5" xfId="19673"/>
    <cellStyle name="20% - Accent2 2 3 2 2 2 5 2" xfId="22794"/>
    <cellStyle name="20% - Accent2 2 3 2 2 2 5 2 2" xfId="35191"/>
    <cellStyle name="20% - Accent2 2 3 2 2 2 5 3" xfId="33684"/>
    <cellStyle name="20% - Accent2 2 3 2 2 2 5 4" xfId="39890"/>
    <cellStyle name="20% - Accent2 2 3 2 2 2 5 5" xfId="44511"/>
    <cellStyle name="20% - Accent2 2 3 2 2 2 6" xfId="22788"/>
    <cellStyle name="20% - Accent2 2 3 2 2 2 6 2" xfId="35185"/>
    <cellStyle name="20% - Accent2 2 3 2 2 2 7" xfId="30424"/>
    <cellStyle name="20% - Accent2 2 3 2 2 2 8" xfId="39884"/>
    <cellStyle name="20% - Accent2 2 3 2 2 2 9" xfId="44505"/>
    <cellStyle name="20% - Accent2 2 3 2 2 3" xfId="10804"/>
    <cellStyle name="20% - Accent2 2 3 2 2 3 2" xfId="16189"/>
    <cellStyle name="20% - Accent2 2 3 2 2 3 2 2" xfId="19032"/>
    <cellStyle name="20% - Accent2 2 3 2 2 3 2 2 2" xfId="22797"/>
    <cellStyle name="20% - Accent2 2 3 2 2 3 2 2 2 2" xfId="35194"/>
    <cellStyle name="20% - Accent2 2 3 2 2 3 2 2 3" xfId="33035"/>
    <cellStyle name="20% - Accent2 2 3 2 2 3 2 2 4" xfId="39893"/>
    <cellStyle name="20% - Accent2 2 3 2 2 3 2 2 5" xfId="44514"/>
    <cellStyle name="20% - Accent2 2 3 2 2 3 2 3" xfId="20314"/>
    <cellStyle name="20% - Accent2 2 3 2 2 3 2 3 2" xfId="22798"/>
    <cellStyle name="20% - Accent2 2 3 2 2 3 2 3 2 2" xfId="35195"/>
    <cellStyle name="20% - Accent2 2 3 2 2 3 2 3 3" xfId="34337"/>
    <cellStyle name="20% - Accent2 2 3 2 2 3 2 3 4" xfId="39894"/>
    <cellStyle name="20% - Accent2 2 3 2 2 3 2 3 5" xfId="44515"/>
    <cellStyle name="20% - Accent2 2 3 2 2 3 2 4" xfId="22796"/>
    <cellStyle name="20% - Accent2 2 3 2 2 3 2 4 2" xfId="35193"/>
    <cellStyle name="20% - Accent2 2 3 2 2 3 2 5" xfId="31735"/>
    <cellStyle name="20% - Accent2 2 3 2 2 3 2 6" xfId="39892"/>
    <cellStyle name="20% - Accent2 2 3 2 2 3 2 7" xfId="44513"/>
    <cellStyle name="20% - Accent2 2 3 2 2 3 3" xfId="13974"/>
    <cellStyle name="20% - Accent2 2 3 2 2 3 3 2" xfId="22799"/>
    <cellStyle name="20% - Accent2 2 3 2 2 3 3 2 2" xfId="35196"/>
    <cellStyle name="20% - Accent2 2 3 2 2 3 3 3" xfId="31085"/>
    <cellStyle name="20% - Accent2 2 3 2 2 3 3 4" xfId="39895"/>
    <cellStyle name="20% - Accent2 2 3 2 2 3 3 5" xfId="44516"/>
    <cellStyle name="20% - Accent2 2 3 2 2 3 4" xfId="18397"/>
    <cellStyle name="20% - Accent2 2 3 2 2 3 4 2" xfId="22800"/>
    <cellStyle name="20% - Accent2 2 3 2 2 3 4 2 2" xfId="35197"/>
    <cellStyle name="20% - Accent2 2 3 2 2 3 4 3" xfId="32386"/>
    <cellStyle name="20% - Accent2 2 3 2 2 3 4 4" xfId="39896"/>
    <cellStyle name="20% - Accent2 2 3 2 2 3 4 5" xfId="44517"/>
    <cellStyle name="20% - Accent2 2 3 2 2 3 5" xfId="19674"/>
    <cellStyle name="20% - Accent2 2 3 2 2 3 5 2" xfId="22801"/>
    <cellStyle name="20% - Accent2 2 3 2 2 3 5 2 2" xfId="35198"/>
    <cellStyle name="20% - Accent2 2 3 2 2 3 5 3" xfId="33685"/>
    <cellStyle name="20% - Accent2 2 3 2 2 3 5 4" xfId="39897"/>
    <cellStyle name="20% - Accent2 2 3 2 2 3 5 5" xfId="44518"/>
    <cellStyle name="20% - Accent2 2 3 2 2 3 6" xfId="22795"/>
    <cellStyle name="20% - Accent2 2 3 2 2 3 6 2" xfId="35192"/>
    <cellStyle name="20% - Accent2 2 3 2 2 3 7" xfId="30425"/>
    <cellStyle name="20% - Accent2 2 3 2 2 3 8" xfId="39891"/>
    <cellStyle name="20% - Accent2 2 3 2 2 3 9" xfId="44512"/>
    <cellStyle name="20% - Accent2 2 3 2 2 4" xfId="16187"/>
    <cellStyle name="20% - Accent2 2 3 2 2 4 2" xfId="19030"/>
    <cellStyle name="20% - Accent2 2 3 2 2 4 2 2" xfId="22803"/>
    <cellStyle name="20% - Accent2 2 3 2 2 4 2 2 2" xfId="35200"/>
    <cellStyle name="20% - Accent2 2 3 2 2 4 2 3" xfId="33033"/>
    <cellStyle name="20% - Accent2 2 3 2 2 4 2 4" xfId="39899"/>
    <cellStyle name="20% - Accent2 2 3 2 2 4 2 5" xfId="44520"/>
    <cellStyle name="20% - Accent2 2 3 2 2 4 3" xfId="20312"/>
    <cellStyle name="20% - Accent2 2 3 2 2 4 3 2" xfId="22804"/>
    <cellStyle name="20% - Accent2 2 3 2 2 4 3 2 2" xfId="35201"/>
    <cellStyle name="20% - Accent2 2 3 2 2 4 3 3" xfId="34335"/>
    <cellStyle name="20% - Accent2 2 3 2 2 4 3 4" xfId="39900"/>
    <cellStyle name="20% - Accent2 2 3 2 2 4 3 5" xfId="44521"/>
    <cellStyle name="20% - Accent2 2 3 2 2 4 4" xfId="22802"/>
    <cellStyle name="20% - Accent2 2 3 2 2 4 4 2" xfId="35199"/>
    <cellStyle name="20% - Accent2 2 3 2 2 4 5" xfId="31733"/>
    <cellStyle name="20% - Accent2 2 3 2 2 4 6" xfId="39898"/>
    <cellStyle name="20% - Accent2 2 3 2 2 4 7" xfId="44519"/>
    <cellStyle name="20% - Accent2 2 3 2 2 5" xfId="13972"/>
    <cellStyle name="20% - Accent2 2 3 2 2 5 2" xfId="22805"/>
    <cellStyle name="20% - Accent2 2 3 2 2 5 2 2" xfId="35202"/>
    <cellStyle name="20% - Accent2 2 3 2 2 5 3" xfId="31083"/>
    <cellStyle name="20% - Accent2 2 3 2 2 5 4" xfId="39901"/>
    <cellStyle name="20% - Accent2 2 3 2 2 5 5" xfId="44522"/>
    <cellStyle name="20% - Accent2 2 3 2 2 6" xfId="18395"/>
    <cellStyle name="20% - Accent2 2 3 2 2 6 2" xfId="22806"/>
    <cellStyle name="20% - Accent2 2 3 2 2 6 2 2" xfId="35203"/>
    <cellStyle name="20% - Accent2 2 3 2 2 6 3" xfId="32384"/>
    <cellStyle name="20% - Accent2 2 3 2 2 6 4" xfId="39902"/>
    <cellStyle name="20% - Accent2 2 3 2 2 6 5" xfId="44523"/>
    <cellStyle name="20% - Accent2 2 3 2 2 7" xfId="19672"/>
    <cellStyle name="20% - Accent2 2 3 2 2 7 2" xfId="22807"/>
    <cellStyle name="20% - Accent2 2 3 2 2 7 2 2" xfId="35204"/>
    <cellStyle name="20% - Accent2 2 3 2 2 7 3" xfId="33683"/>
    <cellStyle name="20% - Accent2 2 3 2 2 7 4" xfId="39903"/>
    <cellStyle name="20% - Accent2 2 3 2 2 7 5" xfId="44524"/>
    <cellStyle name="20% - Accent2 2 3 2 2 8" xfId="22787"/>
    <cellStyle name="20% - Accent2 2 3 2 2 8 2" xfId="35184"/>
    <cellStyle name="20% - Accent2 2 3 2 2 9" xfId="30423"/>
    <cellStyle name="20% - Accent2 2 3 2 3" xfId="10805"/>
    <cellStyle name="20% - Accent2 2 3 2 3 2" xfId="16190"/>
    <cellStyle name="20% - Accent2 2 3 2 3 2 2" xfId="19033"/>
    <cellStyle name="20% - Accent2 2 3 2 3 2 2 2" xfId="22810"/>
    <cellStyle name="20% - Accent2 2 3 2 3 2 2 2 2" xfId="35207"/>
    <cellStyle name="20% - Accent2 2 3 2 3 2 2 3" xfId="33036"/>
    <cellStyle name="20% - Accent2 2 3 2 3 2 2 4" xfId="39906"/>
    <cellStyle name="20% - Accent2 2 3 2 3 2 2 5" xfId="44527"/>
    <cellStyle name="20% - Accent2 2 3 2 3 2 3" xfId="20315"/>
    <cellStyle name="20% - Accent2 2 3 2 3 2 3 2" xfId="22811"/>
    <cellStyle name="20% - Accent2 2 3 2 3 2 3 2 2" xfId="35208"/>
    <cellStyle name="20% - Accent2 2 3 2 3 2 3 3" xfId="34338"/>
    <cellStyle name="20% - Accent2 2 3 2 3 2 3 4" xfId="39907"/>
    <cellStyle name="20% - Accent2 2 3 2 3 2 3 5" xfId="44528"/>
    <cellStyle name="20% - Accent2 2 3 2 3 2 4" xfId="22809"/>
    <cellStyle name="20% - Accent2 2 3 2 3 2 4 2" xfId="35206"/>
    <cellStyle name="20% - Accent2 2 3 2 3 2 5" xfId="31736"/>
    <cellStyle name="20% - Accent2 2 3 2 3 2 6" xfId="39905"/>
    <cellStyle name="20% - Accent2 2 3 2 3 2 7" xfId="44526"/>
    <cellStyle name="20% - Accent2 2 3 2 3 3" xfId="13975"/>
    <cellStyle name="20% - Accent2 2 3 2 3 3 2" xfId="22812"/>
    <cellStyle name="20% - Accent2 2 3 2 3 3 2 2" xfId="35209"/>
    <cellStyle name="20% - Accent2 2 3 2 3 3 3" xfId="31086"/>
    <cellStyle name="20% - Accent2 2 3 2 3 3 4" xfId="39908"/>
    <cellStyle name="20% - Accent2 2 3 2 3 3 5" xfId="44529"/>
    <cellStyle name="20% - Accent2 2 3 2 3 4" xfId="18398"/>
    <cellStyle name="20% - Accent2 2 3 2 3 4 2" xfId="22813"/>
    <cellStyle name="20% - Accent2 2 3 2 3 4 2 2" xfId="35210"/>
    <cellStyle name="20% - Accent2 2 3 2 3 4 3" xfId="32387"/>
    <cellStyle name="20% - Accent2 2 3 2 3 4 4" xfId="39909"/>
    <cellStyle name="20% - Accent2 2 3 2 3 4 5" xfId="44530"/>
    <cellStyle name="20% - Accent2 2 3 2 3 5" xfId="19675"/>
    <cellStyle name="20% - Accent2 2 3 2 3 5 2" xfId="22814"/>
    <cellStyle name="20% - Accent2 2 3 2 3 5 2 2" xfId="35211"/>
    <cellStyle name="20% - Accent2 2 3 2 3 5 3" xfId="33686"/>
    <cellStyle name="20% - Accent2 2 3 2 3 5 4" xfId="39910"/>
    <cellStyle name="20% - Accent2 2 3 2 3 5 5" xfId="44531"/>
    <cellStyle name="20% - Accent2 2 3 2 3 6" xfId="22808"/>
    <cellStyle name="20% - Accent2 2 3 2 3 6 2" xfId="35205"/>
    <cellStyle name="20% - Accent2 2 3 2 3 7" xfId="30426"/>
    <cellStyle name="20% - Accent2 2 3 2 3 8" xfId="39904"/>
    <cellStyle name="20% - Accent2 2 3 2 3 9" xfId="44525"/>
    <cellStyle name="20% - Accent2 2 3 2 4" xfId="10806"/>
    <cellStyle name="20% - Accent2 2 3 2 4 2" xfId="16191"/>
    <cellStyle name="20% - Accent2 2 3 2 4 2 2" xfId="19034"/>
    <cellStyle name="20% - Accent2 2 3 2 4 2 2 2" xfId="22817"/>
    <cellStyle name="20% - Accent2 2 3 2 4 2 2 2 2" xfId="35214"/>
    <cellStyle name="20% - Accent2 2 3 2 4 2 2 3" xfId="33037"/>
    <cellStyle name="20% - Accent2 2 3 2 4 2 2 4" xfId="39913"/>
    <cellStyle name="20% - Accent2 2 3 2 4 2 2 5" xfId="44534"/>
    <cellStyle name="20% - Accent2 2 3 2 4 2 3" xfId="20316"/>
    <cellStyle name="20% - Accent2 2 3 2 4 2 3 2" xfId="22818"/>
    <cellStyle name="20% - Accent2 2 3 2 4 2 3 2 2" xfId="35215"/>
    <cellStyle name="20% - Accent2 2 3 2 4 2 3 3" xfId="34339"/>
    <cellStyle name="20% - Accent2 2 3 2 4 2 3 4" xfId="39914"/>
    <cellStyle name="20% - Accent2 2 3 2 4 2 3 5" xfId="44535"/>
    <cellStyle name="20% - Accent2 2 3 2 4 2 4" xfId="22816"/>
    <cellStyle name="20% - Accent2 2 3 2 4 2 4 2" xfId="35213"/>
    <cellStyle name="20% - Accent2 2 3 2 4 2 5" xfId="31737"/>
    <cellStyle name="20% - Accent2 2 3 2 4 2 6" xfId="39912"/>
    <cellStyle name="20% - Accent2 2 3 2 4 2 7" xfId="44533"/>
    <cellStyle name="20% - Accent2 2 3 2 4 3" xfId="13976"/>
    <cellStyle name="20% - Accent2 2 3 2 4 3 2" xfId="22819"/>
    <cellStyle name="20% - Accent2 2 3 2 4 3 2 2" xfId="35216"/>
    <cellStyle name="20% - Accent2 2 3 2 4 3 3" xfId="31087"/>
    <cellStyle name="20% - Accent2 2 3 2 4 3 4" xfId="39915"/>
    <cellStyle name="20% - Accent2 2 3 2 4 3 5" xfId="44536"/>
    <cellStyle name="20% - Accent2 2 3 2 4 4" xfId="18399"/>
    <cellStyle name="20% - Accent2 2 3 2 4 4 2" xfId="22820"/>
    <cellStyle name="20% - Accent2 2 3 2 4 4 2 2" xfId="35217"/>
    <cellStyle name="20% - Accent2 2 3 2 4 4 3" xfId="32388"/>
    <cellStyle name="20% - Accent2 2 3 2 4 4 4" xfId="39916"/>
    <cellStyle name="20% - Accent2 2 3 2 4 4 5" xfId="44537"/>
    <cellStyle name="20% - Accent2 2 3 2 4 5" xfId="19676"/>
    <cellStyle name="20% - Accent2 2 3 2 4 5 2" xfId="22821"/>
    <cellStyle name="20% - Accent2 2 3 2 4 5 2 2" xfId="35218"/>
    <cellStyle name="20% - Accent2 2 3 2 4 5 3" xfId="33687"/>
    <cellStyle name="20% - Accent2 2 3 2 4 5 4" xfId="39917"/>
    <cellStyle name="20% - Accent2 2 3 2 4 5 5" xfId="44538"/>
    <cellStyle name="20% - Accent2 2 3 2 4 6" xfId="22815"/>
    <cellStyle name="20% - Accent2 2 3 2 4 6 2" xfId="35212"/>
    <cellStyle name="20% - Accent2 2 3 2 4 7" xfId="30427"/>
    <cellStyle name="20% - Accent2 2 3 2 4 8" xfId="39911"/>
    <cellStyle name="20% - Accent2 2 3 2 4 9" xfId="44532"/>
    <cellStyle name="20% - Accent2 2 3 2 5" xfId="16186"/>
    <cellStyle name="20% - Accent2 2 3 2 5 2" xfId="19029"/>
    <cellStyle name="20% - Accent2 2 3 2 5 2 2" xfId="22823"/>
    <cellStyle name="20% - Accent2 2 3 2 5 2 2 2" xfId="35220"/>
    <cellStyle name="20% - Accent2 2 3 2 5 2 3" xfId="33032"/>
    <cellStyle name="20% - Accent2 2 3 2 5 2 4" xfId="39919"/>
    <cellStyle name="20% - Accent2 2 3 2 5 2 5" xfId="44540"/>
    <cellStyle name="20% - Accent2 2 3 2 5 3" xfId="20311"/>
    <cellStyle name="20% - Accent2 2 3 2 5 3 2" xfId="22824"/>
    <cellStyle name="20% - Accent2 2 3 2 5 3 2 2" xfId="35221"/>
    <cellStyle name="20% - Accent2 2 3 2 5 3 3" xfId="34334"/>
    <cellStyle name="20% - Accent2 2 3 2 5 3 4" xfId="39920"/>
    <cellStyle name="20% - Accent2 2 3 2 5 3 5" xfId="44541"/>
    <cellStyle name="20% - Accent2 2 3 2 5 4" xfId="22822"/>
    <cellStyle name="20% - Accent2 2 3 2 5 4 2" xfId="35219"/>
    <cellStyle name="20% - Accent2 2 3 2 5 5" xfId="31732"/>
    <cellStyle name="20% - Accent2 2 3 2 5 6" xfId="39918"/>
    <cellStyle name="20% - Accent2 2 3 2 5 7" xfId="44539"/>
    <cellStyle name="20% - Accent2 2 3 2 6" xfId="13971"/>
    <cellStyle name="20% - Accent2 2 3 2 6 2" xfId="22825"/>
    <cellStyle name="20% - Accent2 2 3 2 6 2 2" xfId="35222"/>
    <cellStyle name="20% - Accent2 2 3 2 6 3" xfId="31082"/>
    <cellStyle name="20% - Accent2 2 3 2 6 4" xfId="39921"/>
    <cellStyle name="20% - Accent2 2 3 2 6 5" xfId="44542"/>
    <cellStyle name="20% - Accent2 2 3 2 7" xfId="18394"/>
    <cellStyle name="20% - Accent2 2 3 2 7 2" xfId="22826"/>
    <cellStyle name="20% - Accent2 2 3 2 7 2 2" xfId="35223"/>
    <cellStyle name="20% - Accent2 2 3 2 7 3" xfId="32383"/>
    <cellStyle name="20% - Accent2 2 3 2 7 4" xfId="39922"/>
    <cellStyle name="20% - Accent2 2 3 2 7 5" xfId="44543"/>
    <cellStyle name="20% - Accent2 2 3 2 8" xfId="19671"/>
    <cellStyle name="20% - Accent2 2 3 2 8 2" xfId="22827"/>
    <cellStyle name="20% - Accent2 2 3 2 8 2 2" xfId="35224"/>
    <cellStyle name="20% - Accent2 2 3 2 8 3" xfId="33682"/>
    <cellStyle name="20% - Accent2 2 3 2 8 4" xfId="39923"/>
    <cellStyle name="20% - Accent2 2 3 2 8 5" xfId="44544"/>
    <cellStyle name="20% - Accent2 2 3 2 9" xfId="22786"/>
    <cellStyle name="20% - Accent2 2 3 2 9 2" xfId="35183"/>
    <cellStyle name="20% - Accent2 2 3 3" xfId="10807"/>
    <cellStyle name="20% - Accent2 2 3 3 10" xfId="39924"/>
    <cellStyle name="20% - Accent2 2 3 3 11" xfId="44545"/>
    <cellStyle name="20% - Accent2 2 3 3 2" xfId="10808"/>
    <cellStyle name="20% - Accent2 2 3 3 2 2" xfId="16193"/>
    <cellStyle name="20% - Accent2 2 3 3 2 2 2" xfId="19036"/>
    <cellStyle name="20% - Accent2 2 3 3 2 2 2 2" xfId="22831"/>
    <cellStyle name="20% - Accent2 2 3 3 2 2 2 2 2" xfId="35228"/>
    <cellStyle name="20% - Accent2 2 3 3 2 2 2 3" xfId="33039"/>
    <cellStyle name="20% - Accent2 2 3 3 2 2 2 4" xfId="39927"/>
    <cellStyle name="20% - Accent2 2 3 3 2 2 2 5" xfId="44548"/>
    <cellStyle name="20% - Accent2 2 3 3 2 2 3" xfId="20318"/>
    <cellStyle name="20% - Accent2 2 3 3 2 2 3 2" xfId="22832"/>
    <cellStyle name="20% - Accent2 2 3 3 2 2 3 2 2" xfId="35229"/>
    <cellStyle name="20% - Accent2 2 3 3 2 2 3 3" xfId="34341"/>
    <cellStyle name="20% - Accent2 2 3 3 2 2 3 4" xfId="39928"/>
    <cellStyle name="20% - Accent2 2 3 3 2 2 3 5" xfId="44549"/>
    <cellStyle name="20% - Accent2 2 3 3 2 2 4" xfId="22830"/>
    <cellStyle name="20% - Accent2 2 3 3 2 2 4 2" xfId="35227"/>
    <cellStyle name="20% - Accent2 2 3 3 2 2 5" xfId="31739"/>
    <cellStyle name="20% - Accent2 2 3 3 2 2 6" xfId="39926"/>
    <cellStyle name="20% - Accent2 2 3 3 2 2 7" xfId="44547"/>
    <cellStyle name="20% - Accent2 2 3 3 2 3" xfId="13978"/>
    <cellStyle name="20% - Accent2 2 3 3 2 3 2" xfId="22833"/>
    <cellStyle name="20% - Accent2 2 3 3 2 3 2 2" xfId="35230"/>
    <cellStyle name="20% - Accent2 2 3 3 2 3 3" xfId="31089"/>
    <cellStyle name="20% - Accent2 2 3 3 2 3 4" xfId="39929"/>
    <cellStyle name="20% - Accent2 2 3 3 2 3 5" xfId="44550"/>
    <cellStyle name="20% - Accent2 2 3 3 2 4" xfId="18401"/>
    <cellStyle name="20% - Accent2 2 3 3 2 4 2" xfId="22834"/>
    <cellStyle name="20% - Accent2 2 3 3 2 4 2 2" xfId="35231"/>
    <cellStyle name="20% - Accent2 2 3 3 2 4 3" xfId="32390"/>
    <cellStyle name="20% - Accent2 2 3 3 2 4 4" xfId="39930"/>
    <cellStyle name="20% - Accent2 2 3 3 2 4 5" xfId="44551"/>
    <cellStyle name="20% - Accent2 2 3 3 2 5" xfId="19678"/>
    <cellStyle name="20% - Accent2 2 3 3 2 5 2" xfId="22835"/>
    <cellStyle name="20% - Accent2 2 3 3 2 5 2 2" xfId="35232"/>
    <cellStyle name="20% - Accent2 2 3 3 2 5 3" xfId="33689"/>
    <cellStyle name="20% - Accent2 2 3 3 2 5 4" xfId="39931"/>
    <cellStyle name="20% - Accent2 2 3 3 2 5 5" xfId="44552"/>
    <cellStyle name="20% - Accent2 2 3 3 2 6" xfId="22829"/>
    <cellStyle name="20% - Accent2 2 3 3 2 6 2" xfId="35226"/>
    <cellStyle name="20% - Accent2 2 3 3 2 7" xfId="30429"/>
    <cellStyle name="20% - Accent2 2 3 3 2 8" xfId="39925"/>
    <cellStyle name="20% - Accent2 2 3 3 2 9" xfId="44546"/>
    <cellStyle name="20% - Accent2 2 3 3 3" xfId="10809"/>
    <cellStyle name="20% - Accent2 2 3 3 3 2" xfId="16194"/>
    <cellStyle name="20% - Accent2 2 3 3 3 2 2" xfId="19037"/>
    <cellStyle name="20% - Accent2 2 3 3 3 2 2 2" xfId="22838"/>
    <cellStyle name="20% - Accent2 2 3 3 3 2 2 2 2" xfId="35235"/>
    <cellStyle name="20% - Accent2 2 3 3 3 2 2 3" xfId="33040"/>
    <cellStyle name="20% - Accent2 2 3 3 3 2 2 4" xfId="39934"/>
    <cellStyle name="20% - Accent2 2 3 3 3 2 2 5" xfId="44555"/>
    <cellStyle name="20% - Accent2 2 3 3 3 2 3" xfId="20319"/>
    <cellStyle name="20% - Accent2 2 3 3 3 2 3 2" xfId="22839"/>
    <cellStyle name="20% - Accent2 2 3 3 3 2 3 2 2" xfId="35236"/>
    <cellStyle name="20% - Accent2 2 3 3 3 2 3 3" xfId="34342"/>
    <cellStyle name="20% - Accent2 2 3 3 3 2 3 4" xfId="39935"/>
    <cellStyle name="20% - Accent2 2 3 3 3 2 3 5" xfId="44556"/>
    <cellStyle name="20% - Accent2 2 3 3 3 2 4" xfId="22837"/>
    <cellStyle name="20% - Accent2 2 3 3 3 2 4 2" xfId="35234"/>
    <cellStyle name="20% - Accent2 2 3 3 3 2 5" xfId="31740"/>
    <cellStyle name="20% - Accent2 2 3 3 3 2 6" xfId="39933"/>
    <cellStyle name="20% - Accent2 2 3 3 3 2 7" xfId="44554"/>
    <cellStyle name="20% - Accent2 2 3 3 3 3" xfId="13979"/>
    <cellStyle name="20% - Accent2 2 3 3 3 3 2" xfId="22840"/>
    <cellStyle name="20% - Accent2 2 3 3 3 3 2 2" xfId="35237"/>
    <cellStyle name="20% - Accent2 2 3 3 3 3 3" xfId="31090"/>
    <cellStyle name="20% - Accent2 2 3 3 3 3 4" xfId="39936"/>
    <cellStyle name="20% - Accent2 2 3 3 3 3 5" xfId="44557"/>
    <cellStyle name="20% - Accent2 2 3 3 3 4" xfId="18402"/>
    <cellStyle name="20% - Accent2 2 3 3 3 4 2" xfId="22841"/>
    <cellStyle name="20% - Accent2 2 3 3 3 4 2 2" xfId="35238"/>
    <cellStyle name="20% - Accent2 2 3 3 3 4 3" xfId="32391"/>
    <cellStyle name="20% - Accent2 2 3 3 3 4 4" xfId="39937"/>
    <cellStyle name="20% - Accent2 2 3 3 3 4 5" xfId="44558"/>
    <cellStyle name="20% - Accent2 2 3 3 3 5" xfId="19679"/>
    <cellStyle name="20% - Accent2 2 3 3 3 5 2" xfId="22842"/>
    <cellStyle name="20% - Accent2 2 3 3 3 5 2 2" xfId="35239"/>
    <cellStyle name="20% - Accent2 2 3 3 3 5 3" xfId="33690"/>
    <cellStyle name="20% - Accent2 2 3 3 3 5 4" xfId="39938"/>
    <cellStyle name="20% - Accent2 2 3 3 3 5 5" xfId="44559"/>
    <cellStyle name="20% - Accent2 2 3 3 3 6" xfId="22836"/>
    <cellStyle name="20% - Accent2 2 3 3 3 6 2" xfId="35233"/>
    <cellStyle name="20% - Accent2 2 3 3 3 7" xfId="30430"/>
    <cellStyle name="20% - Accent2 2 3 3 3 8" xfId="39932"/>
    <cellStyle name="20% - Accent2 2 3 3 3 9" xfId="44553"/>
    <cellStyle name="20% - Accent2 2 3 3 4" xfId="16192"/>
    <cellStyle name="20% - Accent2 2 3 3 4 2" xfId="19035"/>
    <cellStyle name="20% - Accent2 2 3 3 4 2 2" xfId="22844"/>
    <cellStyle name="20% - Accent2 2 3 3 4 2 2 2" xfId="35241"/>
    <cellStyle name="20% - Accent2 2 3 3 4 2 3" xfId="33038"/>
    <cellStyle name="20% - Accent2 2 3 3 4 2 4" xfId="39940"/>
    <cellStyle name="20% - Accent2 2 3 3 4 2 5" xfId="44561"/>
    <cellStyle name="20% - Accent2 2 3 3 4 3" xfId="20317"/>
    <cellStyle name="20% - Accent2 2 3 3 4 3 2" xfId="22845"/>
    <cellStyle name="20% - Accent2 2 3 3 4 3 2 2" xfId="35242"/>
    <cellStyle name="20% - Accent2 2 3 3 4 3 3" xfId="34340"/>
    <cellStyle name="20% - Accent2 2 3 3 4 3 4" xfId="39941"/>
    <cellStyle name="20% - Accent2 2 3 3 4 3 5" xfId="44562"/>
    <cellStyle name="20% - Accent2 2 3 3 4 4" xfId="22843"/>
    <cellStyle name="20% - Accent2 2 3 3 4 4 2" xfId="35240"/>
    <cellStyle name="20% - Accent2 2 3 3 4 5" xfId="31738"/>
    <cellStyle name="20% - Accent2 2 3 3 4 6" xfId="39939"/>
    <cellStyle name="20% - Accent2 2 3 3 4 7" xfId="44560"/>
    <cellStyle name="20% - Accent2 2 3 3 5" xfId="13977"/>
    <cellStyle name="20% - Accent2 2 3 3 5 2" xfId="22846"/>
    <cellStyle name="20% - Accent2 2 3 3 5 2 2" xfId="35243"/>
    <cellStyle name="20% - Accent2 2 3 3 5 3" xfId="31088"/>
    <cellStyle name="20% - Accent2 2 3 3 5 4" xfId="39942"/>
    <cellStyle name="20% - Accent2 2 3 3 5 5" xfId="44563"/>
    <cellStyle name="20% - Accent2 2 3 3 6" xfId="18400"/>
    <cellStyle name="20% - Accent2 2 3 3 6 2" xfId="22847"/>
    <cellStyle name="20% - Accent2 2 3 3 6 2 2" xfId="35244"/>
    <cellStyle name="20% - Accent2 2 3 3 6 3" xfId="32389"/>
    <cellStyle name="20% - Accent2 2 3 3 6 4" xfId="39943"/>
    <cellStyle name="20% - Accent2 2 3 3 6 5" xfId="44564"/>
    <cellStyle name="20% - Accent2 2 3 3 7" xfId="19677"/>
    <cellStyle name="20% - Accent2 2 3 3 7 2" xfId="22848"/>
    <cellStyle name="20% - Accent2 2 3 3 7 2 2" xfId="35245"/>
    <cellStyle name="20% - Accent2 2 3 3 7 3" xfId="33688"/>
    <cellStyle name="20% - Accent2 2 3 3 7 4" xfId="39944"/>
    <cellStyle name="20% - Accent2 2 3 3 7 5" xfId="44565"/>
    <cellStyle name="20% - Accent2 2 3 3 8" xfId="22828"/>
    <cellStyle name="20% - Accent2 2 3 3 8 2" xfId="35225"/>
    <cellStyle name="20% - Accent2 2 3 3 9" xfId="30428"/>
    <cellStyle name="20% - Accent2 2 3 4" xfId="10810"/>
    <cellStyle name="20% - Accent2 2 3 4 2" xfId="16195"/>
    <cellStyle name="20% - Accent2 2 3 4 2 2" xfId="19038"/>
    <cellStyle name="20% - Accent2 2 3 4 2 2 2" xfId="22851"/>
    <cellStyle name="20% - Accent2 2 3 4 2 2 2 2" xfId="35248"/>
    <cellStyle name="20% - Accent2 2 3 4 2 2 3" xfId="33041"/>
    <cellStyle name="20% - Accent2 2 3 4 2 2 4" xfId="39947"/>
    <cellStyle name="20% - Accent2 2 3 4 2 2 5" xfId="44568"/>
    <cellStyle name="20% - Accent2 2 3 4 2 3" xfId="20320"/>
    <cellStyle name="20% - Accent2 2 3 4 2 3 2" xfId="22852"/>
    <cellStyle name="20% - Accent2 2 3 4 2 3 2 2" xfId="35249"/>
    <cellStyle name="20% - Accent2 2 3 4 2 3 3" xfId="34343"/>
    <cellStyle name="20% - Accent2 2 3 4 2 3 4" xfId="39948"/>
    <cellStyle name="20% - Accent2 2 3 4 2 3 5" xfId="44569"/>
    <cellStyle name="20% - Accent2 2 3 4 2 4" xfId="22850"/>
    <cellStyle name="20% - Accent2 2 3 4 2 4 2" xfId="35247"/>
    <cellStyle name="20% - Accent2 2 3 4 2 5" xfId="31741"/>
    <cellStyle name="20% - Accent2 2 3 4 2 6" xfId="39946"/>
    <cellStyle name="20% - Accent2 2 3 4 2 7" xfId="44567"/>
    <cellStyle name="20% - Accent2 2 3 4 3" xfId="13980"/>
    <cellStyle name="20% - Accent2 2 3 4 3 2" xfId="22853"/>
    <cellStyle name="20% - Accent2 2 3 4 3 2 2" xfId="35250"/>
    <cellStyle name="20% - Accent2 2 3 4 3 3" xfId="31091"/>
    <cellStyle name="20% - Accent2 2 3 4 3 4" xfId="39949"/>
    <cellStyle name="20% - Accent2 2 3 4 3 5" xfId="44570"/>
    <cellStyle name="20% - Accent2 2 3 4 4" xfId="18403"/>
    <cellStyle name="20% - Accent2 2 3 4 4 2" xfId="22854"/>
    <cellStyle name="20% - Accent2 2 3 4 4 2 2" xfId="35251"/>
    <cellStyle name="20% - Accent2 2 3 4 4 3" xfId="32392"/>
    <cellStyle name="20% - Accent2 2 3 4 4 4" xfId="39950"/>
    <cellStyle name="20% - Accent2 2 3 4 4 5" xfId="44571"/>
    <cellStyle name="20% - Accent2 2 3 4 5" xfId="19680"/>
    <cellStyle name="20% - Accent2 2 3 4 5 2" xfId="22855"/>
    <cellStyle name="20% - Accent2 2 3 4 5 2 2" xfId="35252"/>
    <cellStyle name="20% - Accent2 2 3 4 5 3" xfId="33691"/>
    <cellStyle name="20% - Accent2 2 3 4 5 4" xfId="39951"/>
    <cellStyle name="20% - Accent2 2 3 4 5 5" xfId="44572"/>
    <cellStyle name="20% - Accent2 2 3 4 6" xfId="22849"/>
    <cellStyle name="20% - Accent2 2 3 4 6 2" xfId="35246"/>
    <cellStyle name="20% - Accent2 2 3 4 7" xfId="30431"/>
    <cellStyle name="20% - Accent2 2 3 4 8" xfId="39945"/>
    <cellStyle name="20% - Accent2 2 3 4 9" xfId="44566"/>
    <cellStyle name="20% - Accent2 2 3 5" xfId="10811"/>
    <cellStyle name="20% - Accent2 2 3 5 2" xfId="16196"/>
    <cellStyle name="20% - Accent2 2 3 5 2 2" xfId="19039"/>
    <cellStyle name="20% - Accent2 2 3 5 2 2 2" xfId="22858"/>
    <cellStyle name="20% - Accent2 2 3 5 2 2 2 2" xfId="35255"/>
    <cellStyle name="20% - Accent2 2 3 5 2 2 3" xfId="33042"/>
    <cellStyle name="20% - Accent2 2 3 5 2 2 4" xfId="39954"/>
    <cellStyle name="20% - Accent2 2 3 5 2 2 5" xfId="44575"/>
    <cellStyle name="20% - Accent2 2 3 5 2 3" xfId="20321"/>
    <cellStyle name="20% - Accent2 2 3 5 2 3 2" xfId="22859"/>
    <cellStyle name="20% - Accent2 2 3 5 2 3 2 2" xfId="35256"/>
    <cellStyle name="20% - Accent2 2 3 5 2 3 3" xfId="34344"/>
    <cellStyle name="20% - Accent2 2 3 5 2 3 4" xfId="39955"/>
    <cellStyle name="20% - Accent2 2 3 5 2 3 5" xfId="44576"/>
    <cellStyle name="20% - Accent2 2 3 5 2 4" xfId="22857"/>
    <cellStyle name="20% - Accent2 2 3 5 2 4 2" xfId="35254"/>
    <cellStyle name="20% - Accent2 2 3 5 2 5" xfId="31742"/>
    <cellStyle name="20% - Accent2 2 3 5 2 6" xfId="39953"/>
    <cellStyle name="20% - Accent2 2 3 5 2 7" xfId="44574"/>
    <cellStyle name="20% - Accent2 2 3 5 3" xfId="13981"/>
    <cellStyle name="20% - Accent2 2 3 5 3 2" xfId="22860"/>
    <cellStyle name="20% - Accent2 2 3 5 3 2 2" xfId="35257"/>
    <cellStyle name="20% - Accent2 2 3 5 3 3" xfId="31092"/>
    <cellStyle name="20% - Accent2 2 3 5 3 4" xfId="39956"/>
    <cellStyle name="20% - Accent2 2 3 5 3 5" xfId="44577"/>
    <cellStyle name="20% - Accent2 2 3 5 4" xfId="18404"/>
    <cellStyle name="20% - Accent2 2 3 5 4 2" xfId="22861"/>
    <cellStyle name="20% - Accent2 2 3 5 4 2 2" xfId="35258"/>
    <cellStyle name="20% - Accent2 2 3 5 4 3" xfId="32393"/>
    <cellStyle name="20% - Accent2 2 3 5 4 4" xfId="39957"/>
    <cellStyle name="20% - Accent2 2 3 5 4 5" xfId="44578"/>
    <cellStyle name="20% - Accent2 2 3 5 5" xfId="19681"/>
    <cellStyle name="20% - Accent2 2 3 5 5 2" xfId="22862"/>
    <cellStyle name="20% - Accent2 2 3 5 5 2 2" xfId="35259"/>
    <cellStyle name="20% - Accent2 2 3 5 5 3" xfId="33692"/>
    <cellStyle name="20% - Accent2 2 3 5 5 4" xfId="39958"/>
    <cellStyle name="20% - Accent2 2 3 5 5 5" xfId="44579"/>
    <cellStyle name="20% - Accent2 2 3 5 6" xfId="22856"/>
    <cellStyle name="20% - Accent2 2 3 5 6 2" xfId="35253"/>
    <cellStyle name="20% - Accent2 2 3 5 7" xfId="30432"/>
    <cellStyle name="20% - Accent2 2 3 5 8" xfId="39952"/>
    <cellStyle name="20% - Accent2 2 3 5 9" xfId="44573"/>
    <cellStyle name="20% - Accent2 2 3 6" xfId="10071"/>
    <cellStyle name="20% - Accent2 2 4" xfId="774"/>
    <cellStyle name="20% - Accent2 2 4 2" xfId="10812"/>
    <cellStyle name="20% - Accent2 2 4 2 10" xfId="39959"/>
    <cellStyle name="20% - Accent2 2 4 2 11" xfId="44580"/>
    <cellStyle name="20% - Accent2 2 4 2 2" xfId="10813"/>
    <cellStyle name="20% - Accent2 2 4 2 2 2" xfId="16198"/>
    <cellStyle name="20% - Accent2 2 4 2 2 2 2" xfId="19041"/>
    <cellStyle name="20% - Accent2 2 4 2 2 2 2 2" xfId="22866"/>
    <cellStyle name="20% - Accent2 2 4 2 2 2 2 2 2" xfId="35263"/>
    <cellStyle name="20% - Accent2 2 4 2 2 2 2 3" xfId="33044"/>
    <cellStyle name="20% - Accent2 2 4 2 2 2 2 4" xfId="39962"/>
    <cellStyle name="20% - Accent2 2 4 2 2 2 2 5" xfId="44583"/>
    <cellStyle name="20% - Accent2 2 4 2 2 2 3" xfId="20323"/>
    <cellStyle name="20% - Accent2 2 4 2 2 2 3 2" xfId="22867"/>
    <cellStyle name="20% - Accent2 2 4 2 2 2 3 2 2" xfId="35264"/>
    <cellStyle name="20% - Accent2 2 4 2 2 2 3 3" xfId="34346"/>
    <cellStyle name="20% - Accent2 2 4 2 2 2 3 4" xfId="39963"/>
    <cellStyle name="20% - Accent2 2 4 2 2 2 3 5" xfId="44584"/>
    <cellStyle name="20% - Accent2 2 4 2 2 2 4" xfId="22865"/>
    <cellStyle name="20% - Accent2 2 4 2 2 2 4 2" xfId="35262"/>
    <cellStyle name="20% - Accent2 2 4 2 2 2 5" xfId="31744"/>
    <cellStyle name="20% - Accent2 2 4 2 2 2 6" xfId="39961"/>
    <cellStyle name="20% - Accent2 2 4 2 2 2 7" xfId="44582"/>
    <cellStyle name="20% - Accent2 2 4 2 2 3" xfId="13983"/>
    <cellStyle name="20% - Accent2 2 4 2 2 3 2" xfId="22868"/>
    <cellStyle name="20% - Accent2 2 4 2 2 3 2 2" xfId="35265"/>
    <cellStyle name="20% - Accent2 2 4 2 2 3 3" xfId="31094"/>
    <cellStyle name="20% - Accent2 2 4 2 2 3 4" xfId="39964"/>
    <cellStyle name="20% - Accent2 2 4 2 2 3 5" xfId="44585"/>
    <cellStyle name="20% - Accent2 2 4 2 2 4" xfId="18406"/>
    <cellStyle name="20% - Accent2 2 4 2 2 4 2" xfId="22869"/>
    <cellStyle name="20% - Accent2 2 4 2 2 4 2 2" xfId="35266"/>
    <cellStyle name="20% - Accent2 2 4 2 2 4 3" xfId="32395"/>
    <cellStyle name="20% - Accent2 2 4 2 2 4 4" xfId="39965"/>
    <cellStyle name="20% - Accent2 2 4 2 2 4 5" xfId="44586"/>
    <cellStyle name="20% - Accent2 2 4 2 2 5" xfId="19683"/>
    <cellStyle name="20% - Accent2 2 4 2 2 5 2" xfId="22870"/>
    <cellStyle name="20% - Accent2 2 4 2 2 5 2 2" xfId="35267"/>
    <cellStyle name="20% - Accent2 2 4 2 2 5 3" xfId="33694"/>
    <cellStyle name="20% - Accent2 2 4 2 2 5 4" xfId="39966"/>
    <cellStyle name="20% - Accent2 2 4 2 2 5 5" xfId="44587"/>
    <cellStyle name="20% - Accent2 2 4 2 2 6" xfId="22864"/>
    <cellStyle name="20% - Accent2 2 4 2 2 6 2" xfId="35261"/>
    <cellStyle name="20% - Accent2 2 4 2 2 7" xfId="30434"/>
    <cellStyle name="20% - Accent2 2 4 2 2 8" xfId="39960"/>
    <cellStyle name="20% - Accent2 2 4 2 2 9" xfId="44581"/>
    <cellStyle name="20% - Accent2 2 4 2 3" xfId="10814"/>
    <cellStyle name="20% - Accent2 2 4 2 3 2" xfId="16199"/>
    <cellStyle name="20% - Accent2 2 4 2 3 2 2" xfId="19042"/>
    <cellStyle name="20% - Accent2 2 4 2 3 2 2 2" xfId="22873"/>
    <cellStyle name="20% - Accent2 2 4 2 3 2 2 2 2" xfId="35270"/>
    <cellStyle name="20% - Accent2 2 4 2 3 2 2 3" xfId="33045"/>
    <cellStyle name="20% - Accent2 2 4 2 3 2 2 4" xfId="39969"/>
    <cellStyle name="20% - Accent2 2 4 2 3 2 2 5" xfId="44590"/>
    <cellStyle name="20% - Accent2 2 4 2 3 2 3" xfId="20324"/>
    <cellStyle name="20% - Accent2 2 4 2 3 2 3 2" xfId="22874"/>
    <cellStyle name="20% - Accent2 2 4 2 3 2 3 2 2" xfId="35271"/>
    <cellStyle name="20% - Accent2 2 4 2 3 2 3 3" xfId="34347"/>
    <cellStyle name="20% - Accent2 2 4 2 3 2 3 4" xfId="39970"/>
    <cellStyle name="20% - Accent2 2 4 2 3 2 3 5" xfId="44591"/>
    <cellStyle name="20% - Accent2 2 4 2 3 2 4" xfId="22872"/>
    <cellStyle name="20% - Accent2 2 4 2 3 2 4 2" xfId="35269"/>
    <cellStyle name="20% - Accent2 2 4 2 3 2 5" xfId="31745"/>
    <cellStyle name="20% - Accent2 2 4 2 3 2 6" xfId="39968"/>
    <cellStyle name="20% - Accent2 2 4 2 3 2 7" xfId="44589"/>
    <cellStyle name="20% - Accent2 2 4 2 3 3" xfId="13984"/>
    <cellStyle name="20% - Accent2 2 4 2 3 3 2" xfId="22875"/>
    <cellStyle name="20% - Accent2 2 4 2 3 3 2 2" xfId="35272"/>
    <cellStyle name="20% - Accent2 2 4 2 3 3 3" xfId="31095"/>
    <cellStyle name="20% - Accent2 2 4 2 3 3 4" xfId="39971"/>
    <cellStyle name="20% - Accent2 2 4 2 3 3 5" xfId="44592"/>
    <cellStyle name="20% - Accent2 2 4 2 3 4" xfId="18407"/>
    <cellStyle name="20% - Accent2 2 4 2 3 4 2" xfId="22876"/>
    <cellStyle name="20% - Accent2 2 4 2 3 4 2 2" xfId="35273"/>
    <cellStyle name="20% - Accent2 2 4 2 3 4 3" xfId="32396"/>
    <cellStyle name="20% - Accent2 2 4 2 3 4 4" xfId="39972"/>
    <cellStyle name="20% - Accent2 2 4 2 3 4 5" xfId="44593"/>
    <cellStyle name="20% - Accent2 2 4 2 3 5" xfId="19684"/>
    <cellStyle name="20% - Accent2 2 4 2 3 5 2" xfId="22877"/>
    <cellStyle name="20% - Accent2 2 4 2 3 5 2 2" xfId="35274"/>
    <cellStyle name="20% - Accent2 2 4 2 3 5 3" xfId="33695"/>
    <cellStyle name="20% - Accent2 2 4 2 3 5 4" xfId="39973"/>
    <cellStyle name="20% - Accent2 2 4 2 3 5 5" xfId="44594"/>
    <cellStyle name="20% - Accent2 2 4 2 3 6" xfId="22871"/>
    <cellStyle name="20% - Accent2 2 4 2 3 6 2" xfId="35268"/>
    <cellStyle name="20% - Accent2 2 4 2 3 7" xfId="30435"/>
    <cellStyle name="20% - Accent2 2 4 2 3 8" xfId="39967"/>
    <cellStyle name="20% - Accent2 2 4 2 3 9" xfId="44588"/>
    <cellStyle name="20% - Accent2 2 4 2 4" xfId="16197"/>
    <cellStyle name="20% - Accent2 2 4 2 4 2" xfId="19040"/>
    <cellStyle name="20% - Accent2 2 4 2 4 2 2" xfId="22879"/>
    <cellStyle name="20% - Accent2 2 4 2 4 2 2 2" xfId="35276"/>
    <cellStyle name="20% - Accent2 2 4 2 4 2 3" xfId="33043"/>
    <cellStyle name="20% - Accent2 2 4 2 4 2 4" xfId="39975"/>
    <cellStyle name="20% - Accent2 2 4 2 4 2 5" xfId="44596"/>
    <cellStyle name="20% - Accent2 2 4 2 4 3" xfId="20322"/>
    <cellStyle name="20% - Accent2 2 4 2 4 3 2" xfId="22880"/>
    <cellStyle name="20% - Accent2 2 4 2 4 3 2 2" xfId="35277"/>
    <cellStyle name="20% - Accent2 2 4 2 4 3 3" xfId="34345"/>
    <cellStyle name="20% - Accent2 2 4 2 4 3 4" xfId="39976"/>
    <cellStyle name="20% - Accent2 2 4 2 4 3 5" xfId="44597"/>
    <cellStyle name="20% - Accent2 2 4 2 4 4" xfId="22878"/>
    <cellStyle name="20% - Accent2 2 4 2 4 4 2" xfId="35275"/>
    <cellStyle name="20% - Accent2 2 4 2 4 5" xfId="31743"/>
    <cellStyle name="20% - Accent2 2 4 2 4 6" xfId="39974"/>
    <cellStyle name="20% - Accent2 2 4 2 4 7" xfId="44595"/>
    <cellStyle name="20% - Accent2 2 4 2 5" xfId="13982"/>
    <cellStyle name="20% - Accent2 2 4 2 5 2" xfId="22881"/>
    <cellStyle name="20% - Accent2 2 4 2 5 2 2" xfId="35278"/>
    <cellStyle name="20% - Accent2 2 4 2 5 3" xfId="31093"/>
    <cellStyle name="20% - Accent2 2 4 2 5 4" xfId="39977"/>
    <cellStyle name="20% - Accent2 2 4 2 5 5" xfId="44598"/>
    <cellStyle name="20% - Accent2 2 4 2 6" xfId="18405"/>
    <cellStyle name="20% - Accent2 2 4 2 6 2" xfId="22882"/>
    <cellStyle name="20% - Accent2 2 4 2 6 2 2" xfId="35279"/>
    <cellStyle name="20% - Accent2 2 4 2 6 3" xfId="32394"/>
    <cellStyle name="20% - Accent2 2 4 2 6 4" xfId="39978"/>
    <cellStyle name="20% - Accent2 2 4 2 6 5" xfId="44599"/>
    <cellStyle name="20% - Accent2 2 4 2 7" xfId="19682"/>
    <cellStyle name="20% - Accent2 2 4 2 7 2" xfId="22883"/>
    <cellStyle name="20% - Accent2 2 4 2 7 2 2" xfId="35280"/>
    <cellStyle name="20% - Accent2 2 4 2 7 3" xfId="33693"/>
    <cellStyle name="20% - Accent2 2 4 2 7 4" xfId="39979"/>
    <cellStyle name="20% - Accent2 2 4 2 7 5" xfId="44600"/>
    <cellStyle name="20% - Accent2 2 4 2 8" xfId="22863"/>
    <cellStyle name="20% - Accent2 2 4 2 8 2" xfId="35260"/>
    <cellStyle name="20% - Accent2 2 4 2 9" xfId="30433"/>
    <cellStyle name="20% - Accent2 2 4 3" xfId="10815"/>
    <cellStyle name="20% - Accent2 2 4 3 10" xfId="39980"/>
    <cellStyle name="20% - Accent2 2 4 3 11" xfId="44601"/>
    <cellStyle name="20% - Accent2 2 4 3 2" xfId="10816"/>
    <cellStyle name="20% - Accent2 2 4 3 2 2" xfId="16201"/>
    <cellStyle name="20% - Accent2 2 4 3 2 2 2" xfId="19044"/>
    <cellStyle name="20% - Accent2 2 4 3 2 2 2 2" xfId="22887"/>
    <cellStyle name="20% - Accent2 2 4 3 2 2 2 2 2" xfId="35284"/>
    <cellStyle name="20% - Accent2 2 4 3 2 2 2 3" xfId="33047"/>
    <cellStyle name="20% - Accent2 2 4 3 2 2 2 4" xfId="39983"/>
    <cellStyle name="20% - Accent2 2 4 3 2 2 2 5" xfId="44604"/>
    <cellStyle name="20% - Accent2 2 4 3 2 2 3" xfId="20326"/>
    <cellStyle name="20% - Accent2 2 4 3 2 2 3 2" xfId="22888"/>
    <cellStyle name="20% - Accent2 2 4 3 2 2 3 2 2" xfId="35285"/>
    <cellStyle name="20% - Accent2 2 4 3 2 2 3 3" xfId="34349"/>
    <cellStyle name="20% - Accent2 2 4 3 2 2 3 4" xfId="39984"/>
    <cellStyle name="20% - Accent2 2 4 3 2 2 3 5" xfId="44605"/>
    <cellStyle name="20% - Accent2 2 4 3 2 2 4" xfId="22886"/>
    <cellStyle name="20% - Accent2 2 4 3 2 2 4 2" xfId="35283"/>
    <cellStyle name="20% - Accent2 2 4 3 2 2 5" xfId="31747"/>
    <cellStyle name="20% - Accent2 2 4 3 2 2 6" xfId="39982"/>
    <cellStyle name="20% - Accent2 2 4 3 2 2 7" xfId="44603"/>
    <cellStyle name="20% - Accent2 2 4 3 2 3" xfId="13986"/>
    <cellStyle name="20% - Accent2 2 4 3 2 3 2" xfId="22889"/>
    <cellStyle name="20% - Accent2 2 4 3 2 3 2 2" xfId="35286"/>
    <cellStyle name="20% - Accent2 2 4 3 2 3 3" xfId="31097"/>
    <cellStyle name="20% - Accent2 2 4 3 2 3 4" xfId="39985"/>
    <cellStyle name="20% - Accent2 2 4 3 2 3 5" xfId="44606"/>
    <cellStyle name="20% - Accent2 2 4 3 2 4" xfId="18409"/>
    <cellStyle name="20% - Accent2 2 4 3 2 4 2" xfId="22890"/>
    <cellStyle name="20% - Accent2 2 4 3 2 4 2 2" xfId="35287"/>
    <cellStyle name="20% - Accent2 2 4 3 2 4 3" xfId="32398"/>
    <cellStyle name="20% - Accent2 2 4 3 2 4 4" xfId="39986"/>
    <cellStyle name="20% - Accent2 2 4 3 2 4 5" xfId="44607"/>
    <cellStyle name="20% - Accent2 2 4 3 2 5" xfId="19686"/>
    <cellStyle name="20% - Accent2 2 4 3 2 5 2" xfId="22891"/>
    <cellStyle name="20% - Accent2 2 4 3 2 5 2 2" xfId="35288"/>
    <cellStyle name="20% - Accent2 2 4 3 2 5 3" xfId="33697"/>
    <cellStyle name="20% - Accent2 2 4 3 2 5 4" xfId="39987"/>
    <cellStyle name="20% - Accent2 2 4 3 2 5 5" xfId="44608"/>
    <cellStyle name="20% - Accent2 2 4 3 2 6" xfId="22885"/>
    <cellStyle name="20% - Accent2 2 4 3 2 6 2" xfId="35282"/>
    <cellStyle name="20% - Accent2 2 4 3 2 7" xfId="30437"/>
    <cellStyle name="20% - Accent2 2 4 3 2 8" xfId="39981"/>
    <cellStyle name="20% - Accent2 2 4 3 2 9" xfId="44602"/>
    <cellStyle name="20% - Accent2 2 4 3 3" xfId="10817"/>
    <cellStyle name="20% - Accent2 2 4 3 3 2" xfId="16202"/>
    <cellStyle name="20% - Accent2 2 4 3 3 2 2" xfId="19045"/>
    <cellStyle name="20% - Accent2 2 4 3 3 2 2 2" xfId="22894"/>
    <cellStyle name="20% - Accent2 2 4 3 3 2 2 2 2" xfId="35291"/>
    <cellStyle name="20% - Accent2 2 4 3 3 2 2 3" xfId="33048"/>
    <cellStyle name="20% - Accent2 2 4 3 3 2 2 4" xfId="39990"/>
    <cellStyle name="20% - Accent2 2 4 3 3 2 2 5" xfId="44611"/>
    <cellStyle name="20% - Accent2 2 4 3 3 2 3" xfId="20327"/>
    <cellStyle name="20% - Accent2 2 4 3 3 2 3 2" xfId="22895"/>
    <cellStyle name="20% - Accent2 2 4 3 3 2 3 2 2" xfId="35292"/>
    <cellStyle name="20% - Accent2 2 4 3 3 2 3 3" xfId="34350"/>
    <cellStyle name="20% - Accent2 2 4 3 3 2 3 4" xfId="39991"/>
    <cellStyle name="20% - Accent2 2 4 3 3 2 3 5" xfId="44612"/>
    <cellStyle name="20% - Accent2 2 4 3 3 2 4" xfId="22893"/>
    <cellStyle name="20% - Accent2 2 4 3 3 2 4 2" xfId="35290"/>
    <cellStyle name="20% - Accent2 2 4 3 3 2 5" xfId="31748"/>
    <cellStyle name="20% - Accent2 2 4 3 3 2 6" xfId="39989"/>
    <cellStyle name="20% - Accent2 2 4 3 3 2 7" xfId="44610"/>
    <cellStyle name="20% - Accent2 2 4 3 3 3" xfId="13987"/>
    <cellStyle name="20% - Accent2 2 4 3 3 3 2" xfId="22896"/>
    <cellStyle name="20% - Accent2 2 4 3 3 3 2 2" xfId="35293"/>
    <cellStyle name="20% - Accent2 2 4 3 3 3 3" xfId="31098"/>
    <cellStyle name="20% - Accent2 2 4 3 3 3 4" xfId="39992"/>
    <cellStyle name="20% - Accent2 2 4 3 3 3 5" xfId="44613"/>
    <cellStyle name="20% - Accent2 2 4 3 3 4" xfId="18410"/>
    <cellStyle name="20% - Accent2 2 4 3 3 4 2" xfId="22897"/>
    <cellStyle name="20% - Accent2 2 4 3 3 4 2 2" xfId="35294"/>
    <cellStyle name="20% - Accent2 2 4 3 3 4 3" xfId="32399"/>
    <cellStyle name="20% - Accent2 2 4 3 3 4 4" xfId="39993"/>
    <cellStyle name="20% - Accent2 2 4 3 3 4 5" xfId="44614"/>
    <cellStyle name="20% - Accent2 2 4 3 3 5" xfId="19687"/>
    <cellStyle name="20% - Accent2 2 4 3 3 5 2" xfId="22898"/>
    <cellStyle name="20% - Accent2 2 4 3 3 5 2 2" xfId="35295"/>
    <cellStyle name="20% - Accent2 2 4 3 3 5 3" xfId="33698"/>
    <cellStyle name="20% - Accent2 2 4 3 3 5 4" xfId="39994"/>
    <cellStyle name="20% - Accent2 2 4 3 3 5 5" xfId="44615"/>
    <cellStyle name="20% - Accent2 2 4 3 3 6" xfId="22892"/>
    <cellStyle name="20% - Accent2 2 4 3 3 6 2" xfId="35289"/>
    <cellStyle name="20% - Accent2 2 4 3 3 7" xfId="30438"/>
    <cellStyle name="20% - Accent2 2 4 3 3 8" xfId="39988"/>
    <cellStyle name="20% - Accent2 2 4 3 3 9" xfId="44609"/>
    <cellStyle name="20% - Accent2 2 4 3 4" xfId="16200"/>
    <cellStyle name="20% - Accent2 2 4 3 4 2" xfId="19043"/>
    <cellStyle name="20% - Accent2 2 4 3 4 2 2" xfId="22900"/>
    <cellStyle name="20% - Accent2 2 4 3 4 2 2 2" xfId="35297"/>
    <cellStyle name="20% - Accent2 2 4 3 4 2 3" xfId="33046"/>
    <cellStyle name="20% - Accent2 2 4 3 4 2 4" xfId="39996"/>
    <cellStyle name="20% - Accent2 2 4 3 4 2 5" xfId="44617"/>
    <cellStyle name="20% - Accent2 2 4 3 4 3" xfId="20325"/>
    <cellStyle name="20% - Accent2 2 4 3 4 3 2" xfId="22901"/>
    <cellStyle name="20% - Accent2 2 4 3 4 3 2 2" xfId="35298"/>
    <cellStyle name="20% - Accent2 2 4 3 4 3 3" xfId="34348"/>
    <cellStyle name="20% - Accent2 2 4 3 4 3 4" xfId="39997"/>
    <cellStyle name="20% - Accent2 2 4 3 4 3 5" xfId="44618"/>
    <cellStyle name="20% - Accent2 2 4 3 4 4" xfId="22899"/>
    <cellStyle name="20% - Accent2 2 4 3 4 4 2" xfId="35296"/>
    <cellStyle name="20% - Accent2 2 4 3 4 5" xfId="31746"/>
    <cellStyle name="20% - Accent2 2 4 3 4 6" xfId="39995"/>
    <cellStyle name="20% - Accent2 2 4 3 4 7" xfId="44616"/>
    <cellStyle name="20% - Accent2 2 4 3 5" xfId="13985"/>
    <cellStyle name="20% - Accent2 2 4 3 5 2" xfId="22902"/>
    <cellStyle name="20% - Accent2 2 4 3 5 2 2" xfId="35299"/>
    <cellStyle name="20% - Accent2 2 4 3 5 3" xfId="31096"/>
    <cellStyle name="20% - Accent2 2 4 3 5 4" xfId="39998"/>
    <cellStyle name="20% - Accent2 2 4 3 5 5" xfId="44619"/>
    <cellStyle name="20% - Accent2 2 4 3 6" xfId="18408"/>
    <cellStyle name="20% - Accent2 2 4 3 6 2" xfId="22903"/>
    <cellStyle name="20% - Accent2 2 4 3 6 2 2" xfId="35300"/>
    <cellStyle name="20% - Accent2 2 4 3 6 3" xfId="32397"/>
    <cellStyle name="20% - Accent2 2 4 3 6 4" xfId="39999"/>
    <cellStyle name="20% - Accent2 2 4 3 6 5" xfId="44620"/>
    <cellStyle name="20% - Accent2 2 4 3 7" xfId="19685"/>
    <cellStyle name="20% - Accent2 2 4 3 7 2" xfId="22904"/>
    <cellStyle name="20% - Accent2 2 4 3 7 2 2" xfId="35301"/>
    <cellStyle name="20% - Accent2 2 4 3 7 3" xfId="33696"/>
    <cellStyle name="20% - Accent2 2 4 3 7 4" xfId="40000"/>
    <cellStyle name="20% - Accent2 2 4 3 7 5" xfId="44621"/>
    <cellStyle name="20% - Accent2 2 4 3 8" xfId="22884"/>
    <cellStyle name="20% - Accent2 2 4 3 8 2" xfId="35281"/>
    <cellStyle name="20% - Accent2 2 4 3 9" xfId="30436"/>
    <cellStyle name="20% - Accent2 2 4 4" xfId="10818"/>
    <cellStyle name="20% - Accent2 2 4 4 2" xfId="16203"/>
    <cellStyle name="20% - Accent2 2 4 4 2 2" xfId="19046"/>
    <cellStyle name="20% - Accent2 2 4 4 2 2 2" xfId="22907"/>
    <cellStyle name="20% - Accent2 2 4 4 2 2 2 2" xfId="35304"/>
    <cellStyle name="20% - Accent2 2 4 4 2 2 3" xfId="33049"/>
    <cellStyle name="20% - Accent2 2 4 4 2 2 4" xfId="40003"/>
    <cellStyle name="20% - Accent2 2 4 4 2 2 5" xfId="44624"/>
    <cellStyle name="20% - Accent2 2 4 4 2 3" xfId="20328"/>
    <cellStyle name="20% - Accent2 2 4 4 2 3 2" xfId="22908"/>
    <cellStyle name="20% - Accent2 2 4 4 2 3 2 2" xfId="35305"/>
    <cellStyle name="20% - Accent2 2 4 4 2 3 3" xfId="34351"/>
    <cellStyle name="20% - Accent2 2 4 4 2 3 4" xfId="40004"/>
    <cellStyle name="20% - Accent2 2 4 4 2 3 5" xfId="44625"/>
    <cellStyle name="20% - Accent2 2 4 4 2 4" xfId="22906"/>
    <cellStyle name="20% - Accent2 2 4 4 2 4 2" xfId="35303"/>
    <cellStyle name="20% - Accent2 2 4 4 2 5" xfId="31749"/>
    <cellStyle name="20% - Accent2 2 4 4 2 6" xfId="40002"/>
    <cellStyle name="20% - Accent2 2 4 4 2 7" xfId="44623"/>
    <cellStyle name="20% - Accent2 2 4 4 3" xfId="13988"/>
    <cellStyle name="20% - Accent2 2 4 4 3 2" xfId="22909"/>
    <cellStyle name="20% - Accent2 2 4 4 3 2 2" xfId="35306"/>
    <cellStyle name="20% - Accent2 2 4 4 3 3" xfId="31099"/>
    <cellStyle name="20% - Accent2 2 4 4 3 4" xfId="40005"/>
    <cellStyle name="20% - Accent2 2 4 4 3 5" xfId="44626"/>
    <cellStyle name="20% - Accent2 2 4 4 4" xfId="18411"/>
    <cellStyle name="20% - Accent2 2 4 4 4 2" xfId="22910"/>
    <cellStyle name="20% - Accent2 2 4 4 4 2 2" xfId="35307"/>
    <cellStyle name="20% - Accent2 2 4 4 4 3" xfId="32400"/>
    <cellStyle name="20% - Accent2 2 4 4 4 4" xfId="40006"/>
    <cellStyle name="20% - Accent2 2 4 4 4 5" xfId="44627"/>
    <cellStyle name="20% - Accent2 2 4 4 5" xfId="19688"/>
    <cellStyle name="20% - Accent2 2 4 4 5 2" xfId="22911"/>
    <cellStyle name="20% - Accent2 2 4 4 5 2 2" xfId="35308"/>
    <cellStyle name="20% - Accent2 2 4 4 5 3" xfId="33699"/>
    <cellStyle name="20% - Accent2 2 4 4 5 4" xfId="40007"/>
    <cellStyle name="20% - Accent2 2 4 4 5 5" xfId="44628"/>
    <cellStyle name="20% - Accent2 2 4 4 6" xfId="22905"/>
    <cellStyle name="20% - Accent2 2 4 4 6 2" xfId="35302"/>
    <cellStyle name="20% - Accent2 2 4 4 7" xfId="30439"/>
    <cellStyle name="20% - Accent2 2 4 4 8" xfId="40001"/>
    <cellStyle name="20% - Accent2 2 4 4 9" xfId="44622"/>
    <cellStyle name="20% - Accent2 2 4 5" xfId="10819"/>
    <cellStyle name="20% - Accent2 2 4 5 2" xfId="16204"/>
    <cellStyle name="20% - Accent2 2 4 5 2 2" xfId="19047"/>
    <cellStyle name="20% - Accent2 2 4 5 2 2 2" xfId="22914"/>
    <cellStyle name="20% - Accent2 2 4 5 2 2 2 2" xfId="35311"/>
    <cellStyle name="20% - Accent2 2 4 5 2 2 3" xfId="33050"/>
    <cellStyle name="20% - Accent2 2 4 5 2 2 4" xfId="40010"/>
    <cellStyle name="20% - Accent2 2 4 5 2 2 5" xfId="44631"/>
    <cellStyle name="20% - Accent2 2 4 5 2 3" xfId="20329"/>
    <cellStyle name="20% - Accent2 2 4 5 2 3 2" xfId="22915"/>
    <cellStyle name="20% - Accent2 2 4 5 2 3 2 2" xfId="35312"/>
    <cellStyle name="20% - Accent2 2 4 5 2 3 3" xfId="34352"/>
    <cellStyle name="20% - Accent2 2 4 5 2 3 4" xfId="40011"/>
    <cellStyle name="20% - Accent2 2 4 5 2 3 5" xfId="44632"/>
    <cellStyle name="20% - Accent2 2 4 5 2 4" xfId="22913"/>
    <cellStyle name="20% - Accent2 2 4 5 2 4 2" xfId="35310"/>
    <cellStyle name="20% - Accent2 2 4 5 2 5" xfId="31750"/>
    <cellStyle name="20% - Accent2 2 4 5 2 6" xfId="40009"/>
    <cellStyle name="20% - Accent2 2 4 5 2 7" xfId="44630"/>
    <cellStyle name="20% - Accent2 2 4 5 3" xfId="13989"/>
    <cellStyle name="20% - Accent2 2 4 5 3 2" xfId="22916"/>
    <cellStyle name="20% - Accent2 2 4 5 3 2 2" xfId="35313"/>
    <cellStyle name="20% - Accent2 2 4 5 3 3" xfId="31100"/>
    <cellStyle name="20% - Accent2 2 4 5 3 4" xfId="40012"/>
    <cellStyle name="20% - Accent2 2 4 5 3 5" xfId="44633"/>
    <cellStyle name="20% - Accent2 2 4 5 4" xfId="18412"/>
    <cellStyle name="20% - Accent2 2 4 5 4 2" xfId="22917"/>
    <cellStyle name="20% - Accent2 2 4 5 4 2 2" xfId="35314"/>
    <cellStyle name="20% - Accent2 2 4 5 4 3" xfId="32401"/>
    <cellStyle name="20% - Accent2 2 4 5 4 4" xfId="40013"/>
    <cellStyle name="20% - Accent2 2 4 5 4 5" xfId="44634"/>
    <cellStyle name="20% - Accent2 2 4 5 5" xfId="19689"/>
    <cellStyle name="20% - Accent2 2 4 5 5 2" xfId="22918"/>
    <cellStyle name="20% - Accent2 2 4 5 5 2 2" xfId="35315"/>
    <cellStyle name="20% - Accent2 2 4 5 5 3" xfId="33700"/>
    <cellStyle name="20% - Accent2 2 4 5 5 4" xfId="40014"/>
    <cellStyle name="20% - Accent2 2 4 5 5 5" xfId="44635"/>
    <cellStyle name="20% - Accent2 2 4 5 6" xfId="22912"/>
    <cellStyle name="20% - Accent2 2 4 5 6 2" xfId="35309"/>
    <cellStyle name="20% - Accent2 2 4 5 7" xfId="30440"/>
    <cellStyle name="20% - Accent2 2 4 5 8" xfId="40008"/>
    <cellStyle name="20% - Accent2 2 4 5 9" xfId="44629"/>
    <cellStyle name="20% - Accent2 2 4 6" xfId="10072"/>
    <cellStyle name="20% - Accent2 2 5" xfId="775"/>
    <cellStyle name="20% - Accent2 2 5 2" xfId="10820"/>
    <cellStyle name="20% - Accent2 2 5 2 10" xfId="40015"/>
    <cellStyle name="20% - Accent2 2 5 2 11" xfId="44636"/>
    <cellStyle name="20% - Accent2 2 5 2 2" xfId="10821"/>
    <cellStyle name="20% - Accent2 2 5 2 2 2" xfId="16206"/>
    <cellStyle name="20% - Accent2 2 5 2 2 2 2" xfId="19049"/>
    <cellStyle name="20% - Accent2 2 5 2 2 2 2 2" xfId="22922"/>
    <cellStyle name="20% - Accent2 2 5 2 2 2 2 2 2" xfId="35319"/>
    <cellStyle name="20% - Accent2 2 5 2 2 2 2 3" xfId="33052"/>
    <cellStyle name="20% - Accent2 2 5 2 2 2 2 4" xfId="40018"/>
    <cellStyle name="20% - Accent2 2 5 2 2 2 2 5" xfId="44639"/>
    <cellStyle name="20% - Accent2 2 5 2 2 2 3" xfId="20331"/>
    <cellStyle name="20% - Accent2 2 5 2 2 2 3 2" xfId="22923"/>
    <cellStyle name="20% - Accent2 2 5 2 2 2 3 2 2" xfId="35320"/>
    <cellStyle name="20% - Accent2 2 5 2 2 2 3 3" xfId="34354"/>
    <cellStyle name="20% - Accent2 2 5 2 2 2 3 4" xfId="40019"/>
    <cellStyle name="20% - Accent2 2 5 2 2 2 3 5" xfId="44640"/>
    <cellStyle name="20% - Accent2 2 5 2 2 2 4" xfId="22921"/>
    <cellStyle name="20% - Accent2 2 5 2 2 2 4 2" xfId="35318"/>
    <cellStyle name="20% - Accent2 2 5 2 2 2 5" xfId="31752"/>
    <cellStyle name="20% - Accent2 2 5 2 2 2 6" xfId="40017"/>
    <cellStyle name="20% - Accent2 2 5 2 2 2 7" xfId="44638"/>
    <cellStyle name="20% - Accent2 2 5 2 2 3" xfId="13991"/>
    <cellStyle name="20% - Accent2 2 5 2 2 3 2" xfId="22924"/>
    <cellStyle name="20% - Accent2 2 5 2 2 3 2 2" xfId="35321"/>
    <cellStyle name="20% - Accent2 2 5 2 2 3 3" xfId="31102"/>
    <cellStyle name="20% - Accent2 2 5 2 2 3 4" xfId="40020"/>
    <cellStyle name="20% - Accent2 2 5 2 2 3 5" xfId="44641"/>
    <cellStyle name="20% - Accent2 2 5 2 2 4" xfId="18414"/>
    <cellStyle name="20% - Accent2 2 5 2 2 4 2" xfId="22925"/>
    <cellStyle name="20% - Accent2 2 5 2 2 4 2 2" xfId="35322"/>
    <cellStyle name="20% - Accent2 2 5 2 2 4 3" xfId="32403"/>
    <cellStyle name="20% - Accent2 2 5 2 2 4 4" xfId="40021"/>
    <cellStyle name="20% - Accent2 2 5 2 2 4 5" xfId="44642"/>
    <cellStyle name="20% - Accent2 2 5 2 2 5" xfId="19691"/>
    <cellStyle name="20% - Accent2 2 5 2 2 5 2" xfId="22926"/>
    <cellStyle name="20% - Accent2 2 5 2 2 5 2 2" xfId="35323"/>
    <cellStyle name="20% - Accent2 2 5 2 2 5 3" xfId="33702"/>
    <cellStyle name="20% - Accent2 2 5 2 2 5 4" xfId="40022"/>
    <cellStyle name="20% - Accent2 2 5 2 2 5 5" xfId="44643"/>
    <cellStyle name="20% - Accent2 2 5 2 2 6" xfId="22920"/>
    <cellStyle name="20% - Accent2 2 5 2 2 6 2" xfId="35317"/>
    <cellStyle name="20% - Accent2 2 5 2 2 7" xfId="30442"/>
    <cellStyle name="20% - Accent2 2 5 2 2 8" xfId="40016"/>
    <cellStyle name="20% - Accent2 2 5 2 2 9" xfId="44637"/>
    <cellStyle name="20% - Accent2 2 5 2 3" xfId="10822"/>
    <cellStyle name="20% - Accent2 2 5 2 3 2" xfId="16207"/>
    <cellStyle name="20% - Accent2 2 5 2 3 2 2" xfId="19050"/>
    <cellStyle name="20% - Accent2 2 5 2 3 2 2 2" xfId="22929"/>
    <cellStyle name="20% - Accent2 2 5 2 3 2 2 2 2" xfId="35326"/>
    <cellStyle name="20% - Accent2 2 5 2 3 2 2 3" xfId="33053"/>
    <cellStyle name="20% - Accent2 2 5 2 3 2 2 4" xfId="40025"/>
    <cellStyle name="20% - Accent2 2 5 2 3 2 2 5" xfId="44646"/>
    <cellStyle name="20% - Accent2 2 5 2 3 2 3" xfId="20332"/>
    <cellStyle name="20% - Accent2 2 5 2 3 2 3 2" xfId="22930"/>
    <cellStyle name="20% - Accent2 2 5 2 3 2 3 2 2" xfId="35327"/>
    <cellStyle name="20% - Accent2 2 5 2 3 2 3 3" xfId="34355"/>
    <cellStyle name="20% - Accent2 2 5 2 3 2 3 4" xfId="40026"/>
    <cellStyle name="20% - Accent2 2 5 2 3 2 3 5" xfId="44647"/>
    <cellStyle name="20% - Accent2 2 5 2 3 2 4" xfId="22928"/>
    <cellStyle name="20% - Accent2 2 5 2 3 2 4 2" xfId="35325"/>
    <cellStyle name="20% - Accent2 2 5 2 3 2 5" xfId="31753"/>
    <cellStyle name="20% - Accent2 2 5 2 3 2 6" xfId="40024"/>
    <cellStyle name="20% - Accent2 2 5 2 3 2 7" xfId="44645"/>
    <cellStyle name="20% - Accent2 2 5 2 3 3" xfId="13992"/>
    <cellStyle name="20% - Accent2 2 5 2 3 3 2" xfId="22931"/>
    <cellStyle name="20% - Accent2 2 5 2 3 3 2 2" xfId="35328"/>
    <cellStyle name="20% - Accent2 2 5 2 3 3 3" xfId="31103"/>
    <cellStyle name="20% - Accent2 2 5 2 3 3 4" xfId="40027"/>
    <cellStyle name="20% - Accent2 2 5 2 3 3 5" xfId="44648"/>
    <cellStyle name="20% - Accent2 2 5 2 3 4" xfId="18415"/>
    <cellStyle name="20% - Accent2 2 5 2 3 4 2" xfId="22932"/>
    <cellStyle name="20% - Accent2 2 5 2 3 4 2 2" xfId="35329"/>
    <cellStyle name="20% - Accent2 2 5 2 3 4 3" xfId="32404"/>
    <cellStyle name="20% - Accent2 2 5 2 3 4 4" xfId="40028"/>
    <cellStyle name="20% - Accent2 2 5 2 3 4 5" xfId="44649"/>
    <cellStyle name="20% - Accent2 2 5 2 3 5" xfId="19692"/>
    <cellStyle name="20% - Accent2 2 5 2 3 5 2" xfId="22933"/>
    <cellStyle name="20% - Accent2 2 5 2 3 5 2 2" xfId="35330"/>
    <cellStyle name="20% - Accent2 2 5 2 3 5 3" xfId="33703"/>
    <cellStyle name="20% - Accent2 2 5 2 3 5 4" xfId="40029"/>
    <cellStyle name="20% - Accent2 2 5 2 3 5 5" xfId="44650"/>
    <cellStyle name="20% - Accent2 2 5 2 3 6" xfId="22927"/>
    <cellStyle name="20% - Accent2 2 5 2 3 6 2" xfId="35324"/>
    <cellStyle name="20% - Accent2 2 5 2 3 7" xfId="30443"/>
    <cellStyle name="20% - Accent2 2 5 2 3 8" xfId="40023"/>
    <cellStyle name="20% - Accent2 2 5 2 3 9" xfId="44644"/>
    <cellStyle name="20% - Accent2 2 5 2 4" xfId="16205"/>
    <cellStyle name="20% - Accent2 2 5 2 4 2" xfId="19048"/>
    <cellStyle name="20% - Accent2 2 5 2 4 2 2" xfId="22935"/>
    <cellStyle name="20% - Accent2 2 5 2 4 2 2 2" xfId="35332"/>
    <cellStyle name="20% - Accent2 2 5 2 4 2 3" xfId="33051"/>
    <cellStyle name="20% - Accent2 2 5 2 4 2 4" xfId="40031"/>
    <cellStyle name="20% - Accent2 2 5 2 4 2 5" xfId="44652"/>
    <cellStyle name="20% - Accent2 2 5 2 4 3" xfId="20330"/>
    <cellStyle name="20% - Accent2 2 5 2 4 3 2" xfId="22936"/>
    <cellStyle name="20% - Accent2 2 5 2 4 3 2 2" xfId="35333"/>
    <cellStyle name="20% - Accent2 2 5 2 4 3 3" xfId="34353"/>
    <cellStyle name="20% - Accent2 2 5 2 4 3 4" xfId="40032"/>
    <cellStyle name="20% - Accent2 2 5 2 4 3 5" xfId="44653"/>
    <cellStyle name="20% - Accent2 2 5 2 4 4" xfId="22934"/>
    <cellStyle name="20% - Accent2 2 5 2 4 4 2" xfId="35331"/>
    <cellStyle name="20% - Accent2 2 5 2 4 5" xfId="31751"/>
    <cellStyle name="20% - Accent2 2 5 2 4 6" xfId="40030"/>
    <cellStyle name="20% - Accent2 2 5 2 4 7" xfId="44651"/>
    <cellStyle name="20% - Accent2 2 5 2 5" xfId="13990"/>
    <cellStyle name="20% - Accent2 2 5 2 5 2" xfId="22937"/>
    <cellStyle name="20% - Accent2 2 5 2 5 2 2" xfId="35334"/>
    <cellStyle name="20% - Accent2 2 5 2 5 3" xfId="31101"/>
    <cellStyle name="20% - Accent2 2 5 2 5 4" xfId="40033"/>
    <cellStyle name="20% - Accent2 2 5 2 5 5" xfId="44654"/>
    <cellStyle name="20% - Accent2 2 5 2 6" xfId="18413"/>
    <cellStyle name="20% - Accent2 2 5 2 6 2" xfId="22938"/>
    <cellStyle name="20% - Accent2 2 5 2 6 2 2" xfId="35335"/>
    <cellStyle name="20% - Accent2 2 5 2 6 3" xfId="32402"/>
    <cellStyle name="20% - Accent2 2 5 2 6 4" xfId="40034"/>
    <cellStyle name="20% - Accent2 2 5 2 6 5" xfId="44655"/>
    <cellStyle name="20% - Accent2 2 5 2 7" xfId="19690"/>
    <cellStyle name="20% - Accent2 2 5 2 7 2" xfId="22939"/>
    <cellStyle name="20% - Accent2 2 5 2 7 2 2" xfId="35336"/>
    <cellStyle name="20% - Accent2 2 5 2 7 3" xfId="33701"/>
    <cellStyle name="20% - Accent2 2 5 2 7 4" xfId="40035"/>
    <cellStyle name="20% - Accent2 2 5 2 7 5" xfId="44656"/>
    <cellStyle name="20% - Accent2 2 5 2 8" xfId="22919"/>
    <cellStyle name="20% - Accent2 2 5 2 8 2" xfId="35316"/>
    <cellStyle name="20% - Accent2 2 5 2 9" xfId="30441"/>
    <cellStyle name="20% - Accent2 2 5 3" xfId="10823"/>
    <cellStyle name="20% - Accent2 2 5 3 2" xfId="16208"/>
    <cellStyle name="20% - Accent2 2 5 3 2 2" xfId="19051"/>
    <cellStyle name="20% - Accent2 2 5 3 2 2 2" xfId="22942"/>
    <cellStyle name="20% - Accent2 2 5 3 2 2 2 2" xfId="35339"/>
    <cellStyle name="20% - Accent2 2 5 3 2 2 3" xfId="33054"/>
    <cellStyle name="20% - Accent2 2 5 3 2 2 4" xfId="40038"/>
    <cellStyle name="20% - Accent2 2 5 3 2 2 5" xfId="44659"/>
    <cellStyle name="20% - Accent2 2 5 3 2 3" xfId="20333"/>
    <cellStyle name="20% - Accent2 2 5 3 2 3 2" xfId="22943"/>
    <cellStyle name="20% - Accent2 2 5 3 2 3 2 2" xfId="35340"/>
    <cellStyle name="20% - Accent2 2 5 3 2 3 3" xfId="34356"/>
    <cellStyle name="20% - Accent2 2 5 3 2 3 4" xfId="40039"/>
    <cellStyle name="20% - Accent2 2 5 3 2 3 5" xfId="44660"/>
    <cellStyle name="20% - Accent2 2 5 3 2 4" xfId="22941"/>
    <cellStyle name="20% - Accent2 2 5 3 2 4 2" xfId="35338"/>
    <cellStyle name="20% - Accent2 2 5 3 2 5" xfId="31754"/>
    <cellStyle name="20% - Accent2 2 5 3 2 6" xfId="40037"/>
    <cellStyle name="20% - Accent2 2 5 3 2 7" xfId="44658"/>
    <cellStyle name="20% - Accent2 2 5 3 3" xfId="13993"/>
    <cellStyle name="20% - Accent2 2 5 3 3 2" xfId="22944"/>
    <cellStyle name="20% - Accent2 2 5 3 3 2 2" xfId="35341"/>
    <cellStyle name="20% - Accent2 2 5 3 3 3" xfId="31104"/>
    <cellStyle name="20% - Accent2 2 5 3 3 4" xfId="40040"/>
    <cellStyle name="20% - Accent2 2 5 3 3 5" xfId="44661"/>
    <cellStyle name="20% - Accent2 2 5 3 4" xfId="18416"/>
    <cellStyle name="20% - Accent2 2 5 3 4 2" xfId="22945"/>
    <cellStyle name="20% - Accent2 2 5 3 4 2 2" xfId="35342"/>
    <cellStyle name="20% - Accent2 2 5 3 4 3" xfId="32405"/>
    <cellStyle name="20% - Accent2 2 5 3 4 4" xfId="40041"/>
    <cellStyle name="20% - Accent2 2 5 3 4 5" xfId="44662"/>
    <cellStyle name="20% - Accent2 2 5 3 5" xfId="19693"/>
    <cellStyle name="20% - Accent2 2 5 3 5 2" xfId="22946"/>
    <cellStyle name="20% - Accent2 2 5 3 5 2 2" xfId="35343"/>
    <cellStyle name="20% - Accent2 2 5 3 5 3" xfId="33704"/>
    <cellStyle name="20% - Accent2 2 5 3 5 4" xfId="40042"/>
    <cellStyle name="20% - Accent2 2 5 3 5 5" xfId="44663"/>
    <cellStyle name="20% - Accent2 2 5 3 6" xfId="22940"/>
    <cellStyle name="20% - Accent2 2 5 3 6 2" xfId="35337"/>
    <cellStyle name="20% - Accent2 2 5 3 7" xfId="30444"/>
    <cellStyle name="20% - Accent2 2 5 3 8" xfId="40036"/>
    <cellStyle name="20% - Accent2 2 5 3 9" xfId="44657"/>
    <cellStyle name="20% - Accent2 2 5 4" xfId="10824"/>
    <cellStyle name="20% - Accent2 2 5 4 2" xfId="16209"/>
    <cellStyle name="20% - Accent2 2 5 4 2 2" xfId="19052"/>
    <cellStyle name="20% - Accent2 2 5 4 2 2 2" xfId="22949"/>
    <cellStyle name="20% - Accent2 2 5 4 2 2 2 2" xfId="35346"/>
    <cellStyle name="20% - Accent2 2 5 4 2 2 3" xfId="33055"/>
    <cellStyle name="20% - Accent2 2 5 4 2 2 4" xfId="40045"/>
    <cellStyle name="20% - Accent2 2 5 4 2 2 5" xfId="44666"/>
    <cellStyle name="20% - Accent2 2 5 4 2 3" xfId="20334"/>
    <cellStyle name="20% - Accent2 2 5 4 2 3 2" xfId="22950"/>
    <cellStyle name="20% - Accent2 2 5 4 2 3 2 2" xfId="35347"/>
    <cellStyle name="20% - Accent2 2 5 4 2 3 3" xfId="34357"/>
    <cellStyle name="20% - Accent2 2 5 4 2 3 4" xfId="40046"/>
    <cellStyle name="20% - Accent2 2 5 4 2 3 5" xfId="44667"/>
    <cellStyle name="20% - Accent2 2 5 4 2 4" xfId="22948"/>
    <cellStyle name="20% - Accent2 2 5 4 2 4 2" xfId="35345"/>
    <cellStyle name="20% - Accent2 2 5 4 2 5" xfId="31755"/>
    <cellStyle name="20% - Accent2 2 5 4 2 6" xfId="40044"/>
    <cellStyle name="20% - Accent2 2 5 4 2 7" xfId="44665"/>
    <cellStyle name="20% - Accent2 2 5 4 3" xfId="13994"/>
    <cellStyle name="20% - Accent2 2 5 4 3 2" xfId="22951"/>
    <cellStyle name="20% - Accent2 2 5 4 3 2 2" xfId="35348"/>
    <cellStyle name="20% - Accent2 2 5 4 3 3" xfId="31105"/>
    <cellStyle name="20% - Accent2 2 5 4 3 4" xfId="40047"/>
    <cellStyle name="20% - Accent2 2 5 4 3 5" xfId="44668"/>
    <cellStyle name="20% - Accent2 2 5 4 4" xfId="18417"/>
    <cellStyle name="20% - Accent2 2 5 4 4 2" xfId="22952"/>
    <cellStyle name="20% - Accent2 2 5 4 4 2 2" xfId="35349"/>
    <cellStyle name="20% - Accent2 2 5 4 4 3" xfId="32406"/>
    <cellStyle name="20% - Accent2 2 5 4 4 4" xfId="40048"/>
    <cellStyle name="20% - Accent2 2 5 4 4 5" xfId="44669"/>
    <cellStyle name="20% - Accent2 2 5 4 5" xfId="19694"/>
    <cellStyle name="20% - Accent2 2 5 4 5 2" xfId="22953"/>
    <cellStyle name="20% - Accent2 2 5 4 5 2 2" xfId="35350"/>
    <cellStyle name="20% - Accent2 2 5 4 5 3" xfId="33705"/>
    <cellStyle name="20% - Accent2 2 5 4 5 4" xfId="40049"/>
    <cellStyle name="20% - Accent2 2 5 4 5 5" xfId="44670"/>
    <cellStyle name="20% - Accent2 2 5 4 6" xfId="22947"/>
    <cellStyle name="20% - Accent2 2 5 4 6 2" xfId="35344"/>
    <cellStyle name="20% - Accent2 2 5 4 7" xfId="30445"/>
    <cellStyle name="20% - Accent2 2 5 4 8" xfId="40043"/>
    <cellStyle name="20% - Accent2 2 5 4 9" xfId="44664"/>
    <cellStyle name="20% - Accent2 2 5 5" xfId="10073"/>
    <cellStyle name="20% - Accent2 2 6" xfId="776"/>
    <cellStyle name="20% - Accent2 2 6 2" xfId="10825"/>
    <cellStyle name="20% - Accent2 2 6 2 2" xfId="16210"/>
    <cellStyle name="20% - Accent2 2 6 2 2 2" xfId="19053"/>
    <cellStyle name="20% - Accent2 2 6 2 2 2 2" xfId="22956"/>
    <cellStyle name="20% - Accent2 2 6 2 2 2 2 2" xfId="35353"/>
    <cellStyle name="20% - Accent2 2 6 2 2 2 3" xfId="33056"/>
    <cellStyle name="20% - Accent2 2 6 2 2 2 4" xfId="40052"/>
    <cellStyle name="20% - Accent2 2 6 2 2 2 5" xfId="44673"/>
    <cellStyle name="20% - Accent2 2 6 2 2 3" xfId="20335"/>
    <cellStyle name="20% - Accent2 2 6 2 2 3 2" xfId="22957"/>
    <cellStyle name="20% - Accent2 2 6 2 2 3 2 2" xfId="35354"/>
    <cellStyle name="20% - Accent2 2 6 2 2 3 3" xfId="34358"/>
    <cellStyle name="20% - Accent2 2 6 2 2 3 4" xfId="40053"/>
    <cellStyle name="20% - Accent2 2 6 2 2 3 5" xfId="44674"/>
    <cellStyle name="20% - Accent2 2 6 2 2 4" xfId="22955"/>
    <cellStyle name="20% - Accent2 2 6 2 2 4 2" xfId="35352"/>
    <cellStyle name="20% - Accent2 2 6 2 2 5" xfId="31756"/>
    <cellStyle name="20% - Accent2 2 6 2 2 6" xfId="40051"/>
    <cellStyle name="20% - Accent2 2 6 2 2 7" xfId="44672"/>
    <cellStyle name="20% - Accent2 2 6 2 3" xfId="13995"/>
    <cellStyle name="20% - Accent2 2 6 2 3 2" xfId="22958"/>
    <cellStyle name="20% - Accent2 2 6 2 3 2 2" xfId="35355"/>
    <cellStyle name="20% - Accent2 2 6 2 3 3" xfId="31106"/>
    <cellStyle name="20% - Accent2 2 6 2 3 4" xfId="40054"/>
    <cellStyle name="20% - Accent2 2 6 2 3 5" xfId="44675"/>
    <cellStyle name="20% - Accent2 2 6 2 4" xfId="18418"/>
    <cellStyle name="20% - Accent2 2 6 2 4 2" xfId="22959"/>
    <cellStyle name="20% - Accent2 2 6 2 4 2 2" xfId="35356"/>
    <cellStyle name="20% - Accent2 2 6 2 4 3" xfId="32407"/>
    <cellStyle name="20% - Accent2 2 6 2 4 4" xfId="40055"/>
    <cellStyle name="20% - Accent2 2 6 2 4 5" xfId="44676"/>
    <cellStyle name="20% - Accent2 2 6 2 5" xfId="19695"/>
    <cellStyle name="20% - Accent2 2 6 2 5 2" xfId="22960"/>
    <cellStyle name="20% - Accent2 2 6 2 5 2 2" xfId="35357"/>
    <cellStyle name="20% - Accent2 2 6 2 5 3" xfId="33706"/>
    <cellStyle name="20% - Accent2 2 6 2 5 4" xfId="40056"/>
    <cellStyle name="20% - Accent2 2 6 2 5 5" xfId="44677"/>
    <cellStyle name="20% - Accent2 2 6 2 6" xfId="22954"/>
    <cellStyle name="20% - Accent2 2 6 2 6 2" xfId="35351"/>
    <cellStyle name="20% - Accent2 2 6 2 7" xfId="30446"/>
    <cellStyle name="20% - Accent2 2 6 2 8" xfId="40050"/>
    <cellStyle name="20% - Accent2 2 6 2 9" xfId="44671"/>
    <cellStyle name="20% - Accent2 2 6 3" xfId="10826"/>
    <cellStyle name="20% - Accent2 2 6 3 2" xfId="16211"/>
    <cellStyle name="20% - Accent2 2 6 3 2 2" xfId="19054"/>
    <cellStyle name="20% - Accent2 2 6 3 2 2 2" xfId="22963"/>
    <cellStyle name="20% - Accent2 2 6 3 2 2 2 2" xfId="35360"/>
    <cellStyle name="20% - Accent2 2 6 3 2 2 3" xfId="33057"/>
    <cellStyle name="20% - Accent2 2 6 3 2 2 4" xfId="40059"/>
    <cellStyle name="20% - Accent2 2 6 3 2 2 5" xfId="44680"/>
    <cellStyle name="20% - Accent2 2 6 3 2 3" xfId="20336"/>
    <cellStyle name="20% - Accent2 2 6 3 2 3 2" xfId="22964"/>
    <cellStyle name="20% - Accent2 2 6 3 2 3 2 2" xfId="35361"/>
    <cellStyle name="20% - Accent2 2 6 3 2 3 3" xfId="34359"/>
    <cellStyle name="20% - Accent2 2 6 3 2 3 4" xfId="40060"/>
    <cellStyle name="20% - Accent2 2 6 3 2 3 5" xfId="44681"/>
    <cellStyle name="20% - Accent2 2 6 3 2 4" xfId="22962"/>
    <cellStyle name="20% - Accent2 2 6 3 2 4 2" xfId="35359"/>
    <cellStyle name="20% - Accent2 2 6 3 2 5" xfId="31757"/>
    <cellStyle name="20% - Accent2 2 6 3 2 6" xfId="40058"/>
    <cellStyle name="20% - Accent2 2 6 3 2 7" xfId="44679"/>
    <cellStyle name="20% - Accent2 2 6 3 3" xfId="13996"/>
    <cellStyle name="20% - Accent2 2 6 3 3 2" xfId="22965"/>
    <cellStyle name="20% - Accent2 2 6 3 3 2 2" xfId="35362"/>
    <cellStyle name="20% - Accent2 2 6 3 3 3" xfId="31107"/>
    <cellStyle name="20% - Accent2 2 6 3 3 4" xfId="40061"/>
    <cellStyle name="20% - Accent2 2 6 3 3 5" xfId="44682"/>
    <cellStyle name="20% - Accent2 2 6 3 4" xfId="18419"/>
    <cellStyle name="20% - Accent2 2 6 3 4 2" xfId="22966"/>
    <cellStyle name="20% - Accent2 2 6 3 4 2 2" xfId="35363"/>
    <cellStyle name="20% - Accent2 2 6 3 4 3" xfId="32408"/>
    <cellStyle name="20% - Accent2 2 6 3 4 4" xfId="40062"/>
    <cellStyle name="20% - Accent2 2 6 3 4 5" xfId="44683"/>
    <cellStyle name="20% - Accent2 2 6 3 5" xfId="19696"/>
    <cellStyle name="20% - Accent2 2 6 3 5 2" xfId="22967"/>
    <cellStyle name="20% - Accent2 2 6 3 5 2 2" xfId="35364"/>
    <cellStyle name="20% - Accent2 2 6 3 5 3" xfId="33707"/>
    <cellStyle name="20% - Accent2 2 6 3 5 4" xfId="40063"/>
    <cellStyle name="20% - Accent2 2 6 3 5 5" xfId="44684"/>
    <cellStyle name="20% - Accent2 2 6 3 6" xfId="22961"/>
    <cellStyle name="20% - Accent2 2 6 3 6 2" xfId="35358"/>
    <cellStyle name="20% - Accent2 2 6 3 7" xfId="30447"/>
    <cellStyle name="20% - Accent2 2 6 3 8" xfId="40057"/>
    <cellStyle name="20% - Accent2 2 6 3 9" xfId="44678"/>
    <cellStyle name="20% - Accent2 2 6 4" xfId="10074"/>
    <cellStyle name="20% - Accent2 2 7" xfId="777"/>
    <cellStyle name="20% - Accent2 2 7 10" xfId="10564"/>
    <cellStyle name="20% - Accent2 2 7 2" xfId="16116"/>
    <cellStyle name="20% - Accent2 2 7 2 2" xfId="18961"/>
    <cellStyle name="20% - Accent2 2 7 2 2 2" xfId="22970"/>
    <cellStyle name="20% - Accent2 2 7 2 2 2 2" xfId="35367"/>
    <cellStyle name="20% - Accent2 2 7 2 2 3" xfId="32961"/>
    <cellStyle name="20% - Accent2 2 7 2 2 4" xfId="40066"/>
    <cellStyle name="20% - Accent2 2 7 2 2 5" xfId="44687"/>
    <cellStyle name="20% - Accent2 2 7 2 3" xfId="20241"/>
    <cellStyle name="20% - Accent2 2 7 2 3 2" xfId="22971"/>
    <cellStyle name="20% - Accent2 2 7 2 3 2 2" xfId="35368"/>
    <cellStyle name="20% - Accent2 2 7 2 3 3" xfId="34262"/>
    <cellStyle name="20% - Accent2 2 7 2 3 4" xfId="40067"/>
    <cellStyle name="20% - Accent2 2 7 2 3 5" xfId="44688"/>
    <cellStyle name="20% - Accent2 2 7 2 4" xfId="22969"/>
    <cellStyle name="20% - Accent2 2 7 2 4 2" xfId="35366"/>
    <cellStyle name="20% - Accent2 2 7 2 5" xfId="31660"/>
    <cellStyle name="20% - Accent2 2 7 2 6" xfId="40065"/>
    <cellStyle name="20% - Accent2 2 7 2 7" xfId="44686"/>
    <cellStyle name="20% - Accent2 2 7 3" xfId="13901"/>
    <cellStyle name="20% - Accent2 2 7 3 2" xfId="22972"/>
    <cellStyle name="20% - Accent2 2 7 3 2 2" xfId="35369"/>
    <cellStyle name="20% - Accent2 2 7 3 3" xfId="31011"/>
    <cellStyle name="20% - Accent2 2 7 3 4" xfId="40068"/>
    <cellStyle name="20% - Accent2 2 7 3 5" xfId="44689"/>
    <cellStyle name="20% - Accent2 2 7 4" xfId="18324"/>
    <cellStyle name="20% - Accent2 2 7 4 2" xfId="22973"/>
    <cellStyle name="20% - Accent2 2 7 4 2 2" xfId="35370"/>
    <cellStyle name="20% - Accent2 2 7 4 3" xfId="32312"/>
    <cellStyle name="20% - Accent2 2 7 4 4" xfId="40069"/>
    <cellStyle name="20% - Accent2 2 7 4 5" xfId="44690"/>
    <cellStyle name="20% - Accent2 2 7 5" xfId="19600"/>
    <cellStyle name="20% - Accent2 2 7 5 2" xfId="22974"/>
    <cellStyle name="20% - Accent2 2 7 5 2 2" xfId="35371"/>
    <cellStyle name="20% - Accent2 2 7 5 3" xfId="33610"/>
    <cellStyle name="20% - Accent2 2 7 5 4" xfId="40070"/>
    <cellStyle name="20% - Accent2 2 7 5 5" xfId="44691"/>
    <cellStyle name="20% - Accent2 2 7 6" xfId="22968"/>
    <cellStyle name="20% - Accent2 2 7 6 2" xfId="35365"/>
    <cellStyle name="20% - Accent2 2 7 7" xfId="30350"/>
    <cellStyle name="20% - Accent2 2 7 8" xfId="40064"/>
    <cellStyle name="20% - Accent2 2 7 9" xfId="44685"/>
    <cellStyle name="20% - Accent2 2 8" xfId="778"/>
    <cellStyle name="20% - Accent2 2 8 10" xfId="10658"/>
    <cellStyle name="20% - Accent2 2 8 2" xfId="16130"/>
    <cellStyle name="20% - Accent2 2 8 2 2" xfId="18974"/>
    <cellStyle name="20% - Accent2 2 8 2 2 2" xfId="22977"/>
    <cellStyle name="20% - Accent2 2 8 2 2 2 2" xfId="35374"/>
    <cellStyle name="20% - Accent2 2 8 2 2 3" xfId="32974"/>
    <cellStyle name="20% - Accent2 2 8 2 2 4" xfId="40073"/>
    <cellStyle name="20% - Accent2 2 8 2 2 5" xfId="44694"/>
    <cellStyle name="20% - Accent2 2 8 2 3" xfId="20254"/>
    <cellStyle name="20% - Accent2 2 8 2 3 2" xfId="22978"/>
    <cellStyle name="20% - Accent2 2 8 2 3 2 2" xfId="35375"/>
    <cellStyle name="20% - Accent2 2 8 2 3 3" xfId="34275"/>
    <cellStyle name="20% - Accent2 2 8 2 3 4" xfId="40074"/>
    <cellStyle name="20% - Accent2 2 8 2 3 5" xfId="44695"/>
    <cellStyle name="20% - Accent2 2 8 2 4" xfId="22976"/>
    <cellStyle name="20% - Accent2 2 8 2 4 2" xfId="35373"/>
    <cellStyle name="20% - Accent2 2 8 2 5" xfId="31673"/>
    <cellStyle name="20% - Accent2 2 8 2 6" xfId="40072"/>
    <cellStyle name="20% - Accent2 2 8 2 7" xfId="44693"/>
    <cellStyle name="20% - Accent2 2 8 3" xfId="13915"/>
    <cellStyle name="20% - Accent2 2 8 3 2" xfId="22979"/>
    <cellStyle name="20% - Accent2 2 8 3 2 2" xfId="35376"/>
    <cellStyle name="20% - Accent2 2 8 3 3" xfId="31024"/>
    <cellStyle name="20% - Accent2 2 8 3 4" xfId="40075"/>
    <cellStyle name="20% - Accent2 2 8 3 5" xfId="44696"/>
    <cellStyle name="20% - Accent2 2 8 4" xfId="18337"/>
    <cellStyle name="20% - Accent2 2 8 4 2" xfId="22980"/>
    <cellStyle name="20% - Accent2 2 8 4 2 2" xfId="35377"/>
    <cellStyle name="20% - Accent2 2 8 4 3" xfId="32325"/>
    <cellStyle name="20% - Accent2 2 8 4 4" xfId="40076"/>
    <cellStyle name="20% - Accent2 2 8 4 5" xfId="44697"/>
    <cellStyle name="20% - Accent2 2 8 5" xfId="19613"/>
    <cellStyle name="20% - Accent2 2 8 5 2" xfId="22981"/>
    <cellStyle name="20% - Accent2 2 8 5 2 2" xfId="35378"/>
    <cellStyle name="20% - Accent2 2 8 5 3" xfId="33623"/>
    <cellStyle name="20% - Accent2 2 8 5 4" xfId="40077"/>
    <cellStyle name="20% - Accent2 2 8 5 5" xfId="44698"/>
    <cellStyle name="20% - Accent2 2 8 6" xfId="22975"/>
    <cellStyle name="20% - Accent2 2 8 6 2" xfId="35372"/>
    <cellStyle name="20% - Accent2 2 8 7" xfId="30363"/>
    <cellStyle name="20% - Accent2 2 8 8" xfId="40071"/>
    <cellStyle name="20% - Accent2 2 8 9" xfId="44692"/>
    <cellStyle name="20% - Accent2 2 9" xfId="779"/>
    <cellStyle name="20% - Accent2 2 9 2" xfId="10827"/>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2 5" xfId="1082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3 5" xfId="11754"/>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3 7" xfId="10075"/>
    <cellStyle name="20% - Accent2 4" xfId="804"/>
    <cellStyle name="20% - Accent2 4 2" xfId="11911"/>
    <cellStyle name="20% - Accent2 4 3" xfId="10076"/>
    <cellStyle name="20% - Accent2 5" xfId="805"/>
    <cellStyle name="20% - Accent2 5 2" xfId="10501"/>
    <cellStyle name="20% - Accent2 6" xfId="806"/>
    <cellStyle name="20% - Accent2 6 2" xfId="10657"/>
    <cellStyle name="20% - Accent2 7" xfId="807"/>
    <cellStyle name="20% - Accent2 7 2" xfId="10829"/>
    <cellStyle name="20% - Accent2 8" xfId="808"/>
    <cellStyle name="20% - Accent2 8 2" xfId="10830"/>
    <cellStyle name="20% - Accent2 9" xfId="809"/>
    <cellStyle name="20% - Accent2 9 2" xfId="10831"/>
    <cellStyle name="20% - Accent3" xfId="9797" builtinId="38" customBuiltin="1"/>
    <cellStyle name="20% - Accent3 10" xfId="10832"/>
    <cellStyle name="20% - Accent3 11" xfId="10833"/>
    <cellStyle name="20% - Accent3 12" xfId="10834"/>
    <cellStyle name="20% - Accent3 13" xfId="10835"/>
    <cellStyle name="20% - Accent3 14" xfId="10836"/>
    <cellStyle name="20% - Accent3 15" xfId="10837"/>
    <cellStyle name="20% - Accent3 16" xfId="39582"/>
    <cellStyle name="20% - Accent3 17" xfId="39620"/>
    <cellStyle name="20% - Accent3 2" xfId="13"/>
    <cellStyle name="20% - Accent3 2 10" xfId="810"/>
    <cellStyle name="20% - Accent3 2 10 2" xfId="16212"/>
    <cellStyle name="20% - Accent3 2 10 2 2" xfId="19055"/>
    <cellStyle name="20% - Accent3 2 10 2 2 2" xfId="22984"/>
    <cellStyle name="20% - Accent3 2 10 2 2 2 2" xfId="35381"/>
    <cellStyle name="20% - Accent3 2 10 2 2 3" xfId="33058"/>
    <cellStyle name="20% - Accent3 2 10 2 2 4" xfId="40080"/>
    <cellStyle name="20% - Accent3 2 10 2 2 5" xfId="44701"/>
    <cellStyle name="20% - Accent3 2 10 2 3" xfId="20337"/>
    <cellStyle name="20% - Accent3 2 10 2 3 2" xfId="22985"/>
    <cellStyle name="20% - Accent3 2 10 2 3 2 2" xfId="35382"/>
    <cellStyle name="20% - Accent3 2 10 2 3 3" xfId="34360"/>
    <cellStyle name="20% - Accent3 2 10 2 3 4" xfId="40081"/>
    <cellStyle name="20% - Accent3 2 10 2 3 5" xfId="44702"/>
    <cellStyle name="20% - Accent3 2 10 2 4" xfId="22983"/>
    <cellStyle name="20% - Accent3 2 10 2 4 2" xfId="35380"/>
    <cellStyle name="20% - Accent3 2 10 2 5" xfId="31758"/>
    <cellStyle name="20% - Accent3 2 10 2 6" xfId="40079"/>
    <cellStyle name="20% - Accent3 2 10 2 7" xfId="44700"/>
    <cellStyle name="20% - Accent3 2 10 3" xfId="13997"/>
    <cellStyle name="20% - Accent3 2 10 3 2" xfId="22986"/>
    <cellStyle name="20% - Accent3 2 10 3 2 2" xfId="35383"/>
    <cellStyle name="20% - Accent3 2 10 3 3" xfId="31108"/>
    <cellStyle name="20% - Accent3 2 10 3 4" xfId="40082"/>
    <cellStyle name="20% - Accent3 2 10 3 5" xfId="44703"/>
    <cellStyle name="20% - Accent3 2 10 4" xfId="18420"/>
    <cellStyle name="20% - Accent3 2 10 4 2" xfId="22987"/>
    <cellStyle name="20% - Accent3 2 10 4 2 2" xfId="35384"/>
    <cellStyle name="20% - Accent3 2 10 4 3" xfId="32409"/>
    <cellStyle name="20% - Accent3 2 10 4 4" xfId="40083"/>
    <cellStyle name="20% - Accent3 2 10 4 5" xfId="44704"/>
    <cellStyle name="20% - Accent3 2 10 5" xfId="19697"/>
    <cellStyle name="20% - Accent3 2 10 5 2" xfId="22988"/>
    <cellStyle name="20% - Accent3 2 10 5 2 2" xfId="35385"/>
    <cellStyle name="20% - Accent3 2 10 5 3" xfId="33708"/>
    <cellStyle name="20% - Accent3 2 10 5 4" xfId="40084"/>
    <cellStyle name="20% - Accent3 2 10 5 5" xfId="44705"/>
    <cellStyle name="20% - Accent3 2 10 6" xfId="22982"/>
    <cellStyle name="20% - Accent3 2 10 6 2" xfId="35379"/>
    <cellStyle name="20% - Accent3 2 10 7" xfId="30448"/>
    <cellStyle name="20% - Accent3 2 10 8" xfId="40078"/>
    <cellStyle name="20% - Accent3 2 10 9" xfId="44699"/>
    <cellStyle name="20% - Accent3 2 11" xfId="11726"/>
    <cellStyle name="20% - Accent3 2 12" xfId="12029"/>
    <cellStyle name="20% - Accent3 2 12 2" xfId="16668"/>
    <cellStyle name="20% - Accent3 2 12 2 2" xfId="19504"/>
    <cellStyle name="20% - Accent3 2 12 2 2 2" xfId="22991"/>
    <cellStyle name="20% - Accent3 2 12 2 2 2 2" xfId="35388"/>
    <cellStyle name="20% - Accent3 2 12 2 2 3" xfId="33513"/>
    <cellStyle name="20% - Accent3 2 12 2 2 4" xfId="40087"/>
    <cellStyle name="20% - Accent3 2 12 2 2 5" xfId="44708"/>
    <cellStyle name="20% - Accent3 2 12 2 3" xfId="20789"/>
    <cellStyle name="20% - Accent3 2 12 2 3 2" xfId="22992"/>
    <cellStyle name="20% - Accent3 2 12 2 3 2 2" xfId="35389"/>
    <cellStyle name="20% - Accent3 2 12 2 3 3" xfId="34815"/>
    <cellStyle name="20% - Accent3 2 12 2 3 4" xfId="40088"/>
    <cellStyle name="20% - Accent3 2 12 2 3 5" xfId="44709"/>
    <cellStyle name="20% - Accent3 2 12 2 4" xfId="22990"/>
    <cellStyle name="20% - Accent3 2 12 2 4 2" xfId="35387"/>
    <cellStyle name="20% - Accent3 2 12 2 5" xfId="32213"/>
    <cellStyle name="20% - Accent3 2 12 2 6" xfId="40086"/>
    <cellStyle name="20% - Accent3 2 12 2 7" xfId="44707"/>
    <cellStyle name="20% - Accent3 2 12 3" xfId="14455"/>
    <cellStyle name="20% - Accent3 2 12 3 2" xfId="22993"/>
    <cellStyle name="20% - Accent3 2 12 3 2 2" xfId="35390"/>
    <cellStyle name="20% - Accent3 2 12 3 3" xfId="31563"/>
    <cellStyle name="20% - Accent3 2 12 3 4" xfId="40089"/>
    <cellStyle name="20% - Accent3 2 12 3 5" xfId="44710"/>
    <cellStyle name="20% - Accent3 2 12 4" xfId="18872"/>
    <cellStyle name="20% - Accent3 2 12 4 2" xfId="22994"/>
    <cellStyle name="20% - Accent3 2 12 4 2 2" xfId="35391"/>
    <cellStyle name="20% - Accent3 2 12 4 3" xfId="32864"/>
    <cellStyle name="20% - Accent3 2 12 4 4" xfId="40090"/>
    <cellStyle name="20% - Accent3 2 12 4 5" xfId="44711"/>
    <cellStyle name="20% - Accent3 2 12 5" xfId="20152"/>
    <cellStyle name="20% - Accent3 2 12 5 2" xfId="22995"/>
    <cellStyle name="20% - Accent3 2 12 5 2 2" xfId="35392"/>
    <cellStyle name="20% - Accent3 2 12 5 3" xfId="34163"/>
    <cellStyle name="20% - Accent3 2 12 5 4" xfId="40091"/>
    <cellStyle name="20% - Accent3 2 12 5 5" xfId="44712"/>
    <cellStyle name="20% - Accent3 2 12 6" xfId="22989"/>
    <cellStyle name="20% - Accent3 2 12 6 2" xfId="35386"/>
    <cellStyle name="20% - Accent3 2 12 7" xfId="30903"/>
    <cellStyle name="20% - Accent3 2 12 8" xfId="40085"/>
    <cellStyle name="20% - Accent3 2 12 9" xfId="44706"/>
    <cellStyle name="20% - Accent3 2 13" xfId="12101"/>
    <cellStyle name="20% - Accent3 2 14" xfId="12083"/>
    <cellStyle name="20% - Accent3 2 14 2" xfId="16718"/>
    <cellStyle name="20% - Accent3 2 14 2 2" xfId="19555"/>
    <cellStyle name="20% - Accent3 2 14 2 2 2" xfId="22998"/>
    <cellStyle name="20% - Accent3 2 14 2 2 2 2" xfId="35395"/>
    <cellStyle name="20% - Accent3 2 14 2 2 3" xfId="33564"/>
    <cellStyle name="20% - Accent3 2 14 2 2 4" xfId="40094"/>
    <cellStyle name="20% - Accent3 2 14 2 2 5" xfId="44715"/>
    <cellStyle name="20% - Accent3 2 14 2 3" xfId="20840"/>
    <cellStyle name="20% - Accent3 2 14 2 3 2" xfId="22999"/>
    <cellStyle name="20% - Accent3 2 14 2 3 2 2" xfId="35396"/>
    <cellStyle name="20% - Accent3 2 14 2 3 3" xfId="34867"/>
    <cellStyle name="20% - Accent3 2 14 2 3 4" xfId="40095"/>
    <cellStyle name="20% - Accent3 2 14 2 3 5" xfId="44716"/>
    <cellStyle name="20% - Accent3 2 14 2 4" xfId="22997"/>
    <cellStyle name="20% - Accent3 2 14 2 4 2" xfId="35394"/>
    <cellStyle name="20% - Accent3 2 14 2 5" xfId="32265"/>
    <cellStyle name="20% - Accent3 2 14 2 6" xfId="40093"/>
    <cellStyle name="20% - Accent3 2 14 2 7" xfId="44714"/>
    <cellStyle name="20% - Accent3 2 14 3" xfId="14505"/>
    <cellStyle name="20% - Accent3 2 14 3 2" xfId="23000"/>
    <cellStyle name="20% - Accent3 2 14 3 2 2" xfId="35397"/>
    <cellStyle name="20% - Accent3 2 14 3 3" xfId="31614"/>
    <cellStyle name="20% - Accent3 2 14 3 4" xfId="40096"/>
    <cellStyle name="20% - Accent3 2 14 3 5" xfId="44717"/>
    <cellStyle name="20% - Accent3 2 14 4" xfId="18923"/>
    <cellStyle name="20% - Accent3 2 14 4 2" xfId="23001"/>
    <cellStyle name="20% - Accent3 2 14 4 2 2" xfId="35398"/>
    <cellStyle name="20% - Accent3 2 14 4 3" xfId="32915"/>
    <cellStyle name="20% - Accent3 2 14 4 4" xfId="40097"/>
    <cellStyle name="20% - Accent3 2 14 4 5" xfId="44718"/>
    <cellStyle name="20% - Accent3 2 14 5" xfId="20203"/>
    <cellStyle name="20% - Accent3 2 14 5 2" xfId="23002"/>
    <cellStyle name="20% - Accent3 2 14 5 2 2" xfId="35399"/>
    <cellStyle name="20% - Accent3 2 14 5 3" xfId="34215"/>
    <cellStyle name="20% - Accent3 2 14 5 4" xfId="40098"/>
    <cellStyle name="20% - Accent3 2 14 5 5" xfId="44719"/>
    <cellStyle name="20% - Accent3 2 14 6" xfId="22996"/>
    <cellStyle name="20% - Accent3 2 14 6 2" xfId="35393"/>
    <cellStyle name="20% - Accent3 2 14 7" xfId="30955"/>
    <cellStyle name="20% - Accent3 2 14 8" xfId="40092"/>
    <cellStyle name="20% - Accent3 2 14 9" xfId="44713"/>
    <cellStyle name="20% - Accent3 2 15" xfId="20908"/>
    <cellStyle name="20% - Accent3 2 15 2" xfId="23003"/>
    <cellStyle name="20% - Accent3 2 15 2 2" xfId="35400"/>
    <cellStyle name="20% - Accent3 2 15 3" xfId="34922"/>
    <cellStyle name="20% - Accent3 2 15 4" xfId="40099"/>
    <cellStyle name="20% - Accent3 2 15 5" xfId="44720"/>
    <cellStyle name="20% - Accent3 2 16" xfId="10077"/>
    <cellStyle name="20% - Accent3 2 2" xfId="811"/>
    <cellStyle name="20% - Accent3 2 2 2" xfId="812"/>
    <cellStyle name="20% - Accent3 2 2 2 2" xfId="10585"/>
    <cellStyle name="20% - Accent3 2 2 3" xfId="813"/>
    <cellStyle name="20% - Accent3 2 2 3 2" xfId="12160"/>
    <cellStyle name="20% - Accent3 2 2 4" xfId="10078"/>
    <cellStyle name="20% - Accent3 2 3" xfId="814"/>
    <cellStyle name="20% - Accent3 2 3 2" xfId="815"/>
    <cellStyle name="20% - Accent3 2 3 2 10" xfId="30449"/>
    <cellStyle name="20% - Accent3 2 3 2 11" xfId="40100"/>
    <cellStyle name="20% - Accent3 2 3 2 12" xfId="44721"/>
    <cellStyle name="20% - Accent3 2 3 2 2" xfId="10838"/>
    <cellStyle name="20% - Accent3 2 3 2 2 10" xfId="40101"/>
    <cellStyle name="20% - Accent3 2 3 2 2 11" xfId="44722"/>
    <cellStyle name="20% - Accent3 2 3 2 2 2" xfId="10839"/>
    <cellStyle name="20% - Accent3 2 3 2 2 2 2" xfId="16215"/>
    <cellStyle name="20% - Accent3 2 3 2 2 2 2 2" xfId="19058"/>
    <cellStyle name="20% - Accent3 2 3 2 2 2 2 2 2" xfId="23008"/>
    <cellStyle name="20% - Accent3 2 3 2 2 2 2 2 2 2" xfId="35405"/>
    <cellStyle name="20% - Accent3 2 3 2 2 2 2 2 3" xfId="33061"/>
    <cellStyle name="20% - Accent3 2 3 2 2 2 2 2 4" xfId="40104"/>
    <cellStyle name="20% - Accent3 2 3 2 2 2 2 2 5" xfId="44725"/>
    <cellStyle name="20% - Accent3 2 3 2 2 2 2 3" xfId="20340"/>
    <cellStyle name="20% - Accent3 2 3 2 2 2 2 3 2" xfId="23009"/>
    <cellStyle name="20% - Accent3 2 3 2 2 2 2 3 2 2" xfId="35406"/>
    <cellStyle name="20% - Accent3 2 3 2 2 2 2 3 3" xfId="34363"/>
    <cellStyle name="20% - Accent3 2 3 2 2 2 2 3 4" xfId="40105"/>
    <cellStyle name="20% - Accent3 2 3 2 2 2 2 3 5" xfId="44726"/>
    <cellStyle name="20% - Accent3 2 3 2 2 2 2 4" xfId="23007"/>
    <cellStyle name="20% - Accent3 2 3 2 2 2 2 4 2" xfId="35404"/>
    <cellStyle name="20% - Accent3 2 3 2 2 2 2 5" xfId="31761"/>
    <cellStyle name="20% - Accent3 2 3 2 2 2 2 6" xfId="40103"/>
    <cellStyle name="20% - Accent3 2 3 2 2 2 2 7" xfId="44724"/>
    <cellStyle name="20% - Accent3 2 3 2 2 2 3" xfId="14000"/>
    <cellStyle name="20% - Accent3 2 3 2 2 2 3 2" xfId="23010"/>
    <cellStyle name="20% - Accent3 2 3 2 2 2 3 2 2" xfId="35407"/>
    <cellStyle name="20% - Accent3 2 3 2 2 2 3 3" xfId="31111"/>
    <cellStyle name="20% - Accent3 2 3 2 2 2 3 4" xfId="40106"/>
    <cellStyle name="20% - Accent3 2 3 2 2 2 3 5" xfId="44727"/>
    <cellStyle name="20% - Accent3 2 3 2 2 2 4" xfId="18423"/>
    <cellStyle name="20% - Accent3 2 3 2 2 2 4 2" xfId="23011"/>
    <cellStyle name="20% - Accent3 2 3 2 2 2 4 2 2" xfId="35408"/>
    <cellStyle name="20% - Accent3 2 3 2 2 2 4 3" xfId="32412"/>
    <cellStyle name="20% - Accent3 2 3 2 2 2 4 4" xfId="40107"/>
    <cellStyle name="20% - Accent3 2 3 2 2 2 4 5" xfId="44728"/>
    <cellStyle name="20% - Accent3 2 3 2 2 2 5" xfId="19700"/>
    <cellStyle name="20% - Accent3 2 3 2 2 2 5 2" xfId="23012"/>
    <cellStyle name="20% - Accent3 2 3 2 2 2 5 2 2" xfId="35409"/>
    <cellStyle name="20% - Accent3 2 3 2 2 2 5 3" xfId="33711"/>
    <cellStyle name="20% - Accent3 2 3 2 2 2 5 4" xfId="40108"/>
    <cellStyle name="20% - Accent3 2 3 2 2 2 5 5" xfId="44729"/>
    <cellStyle name="20% - Accent3 2 3 2 2 2 6" xfId="23006"/>
    <cellStyle name="20% - Accent3 2 3 2 2 2 6 2" xfId="35403"/>
    <cellStyle name="20% - Accent3 2 3 2 2 2 7" xfId="30451"/>
    <cellStyle name="20% - Accent3 2 3 2 2 2 8" xfId="40102"/>
    <cellStyle name="20% - Accent3 2 3 2 2 2 9" xfId="44723"/>
    <cellStyle name="20% - Accent3 2 3 2 2 3" xfId="10840"/>
    <cellStyle name="20% - Accent3 2 3 2 2 3 2" xfId="16216"/>
    <cellStyle name="20% - Accent3 2 3 2 2 3 2 2" xfId="19059"/>
    <cellStyle name="20% - Accent3 2 3 2 2 3 2 2 2" xfId="23015"/>
    <cellStyle name="20% - Accent3 2 3 2 2 3 2 2 2 2" xfId="35412"/>
    <cellStyle name="20% - Accent3 2 3 2 2 3 2 2 3" xfId="33062"/>
    <cellStyle name="20% - Accent3 2 3 2 2 3 2 2 4" xfId="40111"/>
    <cellStyle name="20% - Accent3 2 3 2 2 3 2 2 5" xfId="44732"/>
    <cellStyle name="20% - Accent3 2 3 2 2 3 2 3" xfId="20341"/>
    <cellStyle name="20% - Accent3 2 3 2 2 3 2 3 2" xfId="23016"/>
    <cellStyle name="20% - Accent3 2 3 2 2 3 2 3 2 2" xfId="35413"/>
    <cellStyle name="20% - Accent3 2 3 2 2 3 2 3 3" xfId="34364"/>
    <cellStyle name="20% - Accent3 2 3 2 2 3 2 3 4" xfId="40112"/>
    <cellStyle name="20% - Accent3 2 3 2 2 3 2 3 5" xfId="44733"/>
    <cellStyle name="20% - Accent3 2 3 2 2 3 2 4" xfId="23014"/>
    <cellStyle name="20% - Accent3 2 3 2 2 3 2 4 2" xfId="35411"/>
    <cellStyle name="20% - Accent3 2 3 2 2 3 2 5" xfId="31762"/>
    <cellStyle name="20% - Accent3 2 3 2 2 3 2 6" xfId="40110"/>
    <cellStyle name="20% - Accent3 2 3 2 2 3 2 7" xfId="44731"/>
    <cellStyle name="20% - Accent3 2 3 2 2 3 3" xfId="14001"/>
    <cellStyle name="20% - Accent3 2 3 2 2 3 3 2" xfId="23017"/>
    <cellStyle name="20% - Accent3 2 3 2 2 3 3 2 2" xfId="35414"/>
    <cellStyle name="20% - Accent3 2 3 2 2 3 3 3" xfId="31112"/>
    <cellStyle name="20% - Accent3 2 3 2 2 3 3 4" xfId="40113"/>
    <cellStyle name="20% - Accent3 2 3 2 2 3 3 5" xfId="44734"/>
    <cellStyle name="20% - Accent3 2 3 2 2 3 4" xfId="18424"/>
    <cellStyle name="20% - Accent3 2 3 2 2 3 4 2" xfId="23018"/>
    <cellStyle name="20% - Accent3 2 3 2 2 3 4 2 2" xfId="35415"/>
    <cellStyle name="20% - Accent3 2 3 2 2 3 4 3" xfId="32413"/>
    <cellStyle name="20% - Accent3 2 3 2 2 3 4 4" xfId="40114"/>
    <cellStyle name="20% - Accent3 2 3 2 2 3 4 5" xfId="44735"/>
    <cellStyle name="20% - Accent3 2 3 2 2 3 5" xfId="19701"/>
    <cellStyle name="20% - Accent3 2 3 2 2 3 5 2" xfId="23019"/>
    <cellStyle name="20% - Accent3 2 3 2 2 3 5 2 2" xfId="35416"/>
    <cellStyle name="20% - Accent3 2 3 2 2 3 5 3" xfId="33712"/>
    <cellStyle name="20% - Accent3 2 3 2 2 3 5 4" xfId="40115"/>
    <cellStyle name="20% - Accent3 2 3 2 2 3 5 5" xfId="44736"/>
    <cellStyle name="20% - Accent3 2 3 2 2 3 6" xfId="23013"/>
    <cellStyle name="20% - Accent3 2 3 2 2 3 6 2" xfId="35410"/>
    <cellStyle name="20% - Accent3 2 3 2 2 3 7" xfId="30452"/>
    <cellStyle name="20% - Accent3 2 3 2 2 3 8" xfId="40109"/>
    <cellStyle name="20% - Accent3 2 3 2 2 3 9" xfId="44730"/>
    <cellStyle name="20% - Accent3 2 3 2 2 4" xfId="16214"/>
    <cellStyle name="20% - Accent3 2 3 2 2 4 2" xfId="19057"/>
    <cellStyle name="20% - Accent3 2 3 2 2 4 2 2" xfId="23021"/>
    <cellStyle name="20% - Accent3 2 3 2 2 4 2 2 2" xfId="35418"/>
    <cellStyle name="20% - Accent3 2 3 2 2 4 2 3" xfId="33060"/>
    <cellStyle name="20% - Accent3 2 3 2 2 4 2 4" xfId="40117"/>
    <cellStyle name="20% - Accent3 2 3 2 2 4 2 5" xfId="44738"/>
    <cellStyle name="20% - Accent3 2 3 2 2 4 3" xfId="20339"/>
    <cellStyle name="20% - Accent3 2 3 2 2 4 3 2" xfId="23022"/>
    <cellStyle name="20% - Accent3 2 3 2 2 4 3 2 2" xfId="35419"/>
    <cellStyle name="20% - Accent3 2 3 2 2 4 3 3" xfId="34362"/>
    <cellStyle name="20% - Accent3 2 3 2 2 4 3 4" xfId="40118"/>
    <cellStyle name="20% - Accent3 2 3 2 2 4 3 5" xfId="44739"/>
    <cellStyle name="20% - Accent3 2 3 2 2 4 4" xfId="23020"/>
    <cellStyle name="20% - Accent3 2 3 2 2 4 4 2" xfId="35417"/>
    <cellStyle name="20% - Accent3 2 3 2 2 4 5" xfId="31760"/>
    <cellStyle name="20% - Accent3 2 3 2 2 4 6" xfId="40116"/>
    <cellStyle name="20% - Accent3 2 3 2 2 4 7" xfId="44737"/>
    <cellStyle name="20% - Accent3 2 3 2 2 5" xfId="13999"/>
    <cellStyle name="20% - Accent3 2 3 2 2 5 2" xfId="23023"/>
    <cellStyle name="20% - Accent3 2 3 2 2 5 2 2" xfId="35420"/>
    <cellStyle name="20% - Accent3 2 3 2 2 5 3" xfId="31110"/>
    <cellStyle name="20% - Accent3 2 3 2 2 5 4" xfId="40119"/>
    <cellStyle name="20% - Accent3 2 3 2 2 5 5" xfId="44740"/>
    <cellStyle name="20% - Accent3 2 3 2 2 6" xfId="18422"/>
    <cellStyle name="20% - Accent3 2 3 2 2 6 2" xfId="23024"/>
    <cellStyle name="20% - Accent3 2 3 2 2 6 2 2" xfId="35421"/>
    <cellStyle name="20% - Accent3 2 3 2 2 6 3" xfId="32411"/>
    <cellStyle name="20% - Accent3 2 3 2 2 6 4" xfId="40120"/>
    <cellStyle name="20% - Accent3 2 3 2 2 6 5" xfId="44741"/>
    <cellStyle name="20% - Accent3 2 3 2 2 7" xfId="19699"/>
    <cellStyle name="20% - Accent3 2 3 2 2 7 2" xfId="23025"/>
    <cellStyle name="20% - Accent3 2 3 2 2 7 2 2" xfId="35422"/>
    <cellStyle name="20% - Accent3 2 3 2 2 7 3" xfId="33710"/>
    <cellStyle name="20% - Accent3 2 3 2 2 7 4" xfId="40121"/>
    <cellStyle name="20% - Accent3 2 3 2 2 7 5" xfId="44742"/>
    <cellStyle name="20% - Accent3 2 3 2 2 8" xfId="23005"/>
    <cellStyle name="20% - Accent3 2 3 2 2 8 2" xfId="35402"/>
    <cellStyle name="20% - Accent3 2 3 2 2 9" xfId="30450"/>
    <cellStyle name="20% - Accent3 2 3 2 3" xfId="10841"/>
    <cellStyle name="20% - Accent3 2 3 2 3 2" xfId="16217"/>
    <cellStyle name="20% - Accent3 2 3 2 3 2 2" xfId="19060"/>
    <cellStyle name="20% - Accent3 2 3 2 3 2 2 2" xfId="23028"/>
    <cellStyle name="20% - Accent3 2 3 2 3 2 2 2 2" xfId="35425"/>
    <cellStyle name="20% - Accent3 2 3 2 3 2 2 3" xfId="33063"/>
    <cellStyle name="20% - Accent3 2 3 2 3 2 2 4" xfId="40124"/>
    <cellStyle name="20% - Accent3 2 3 2 3 2 2 5" xfId="44745"/>
    <cellStyle name="20% - Accent3 2 3 2 3 2 3" xfId="20342"/>
    <cellStyle name="20% - Accent3 2 3 2 3 2 3 2" xfId="23029"/>
    <cellStyle name="20% - Accent3 2 3 2 3 2 3 2 2" xfId="35426"/>
    <cellStyle name="20% - Accent3 2 3 2 3 2 3 3" xfId="34365"/>
    <cellStyle name="20% - Accent3 2 3 2 3 2 3 4" xfId="40125"/>
    <cellStyle name="20% - Accent3 2 3 2 3 2 3 5" xfId="44746"/>
    <cellStyle name="20% - Accent3 2 3 2 3 2 4" xfId="23027"/>
    <cellStyle name="20% - Accent3 2 3 2 3 2 4 2" xfId="35424"/>
    <cellStyle name="20% - Accent3 2 3 2 3 2 5" xfId="31763"/>
    <cellStyle name="20% - Accent3 2 3 2 3 2 6" xfId="40123"/>
    <cellStyle name="20% - Accent3 2 3 2 3 2 7" xfId="44744"/>
    <cellStyle name="20% - Accent3 2 3 2 3 3" xfId="14002"/>
    <cellStyle name="20% - Accent3 2 3 2 3 3 2" xfId="23030"/>
    <cellStyle name="20% - Accent3 2 3 2 3 3 2 2" xfId="35427"/>
    <cellStyle name="20% - Accent3 2 3 2 3 3 3" xfId="31113"/>
    <cellStyle name="20% - Accent3 2 3 2 3 3 4" xfId="40126"/>
    <cellStyle name="20% - Accent3 2 3 2 3 3 5" xfId="44747"/>
    <cellStyle name="20% - Accent3 2 3 2 3 4" xfId="18425"/>
    <cellStyle name="20% - Accent3 2 3 2 3 4 2" xfId="23031"/>
    <cellStyle name="20% - Accent3 2 3 2 3 4 2 2" xfId="35428"/>
    <cellStyle name="20% - Accent3 2 3 2 3 4 3" xfId="32414"/>
    <cellStyle name="20% - Accent3 2 3 2 3 4 4" xfId="40127"/>
    <cellStyle name="20% - Accent3 2 3 2 3 4 5" xfId="44748"/>
    <cellStyle name="20% - Accent3 2 3 2 3 5" xfId="19702"/>
    <cellStyle name="20% - Accent3 2 3 2 3 5 2" xfId="23032"/>
    <cellStyle name="20% - Accent3 2 3 2 3 5 2 2" xfId="35429"/>
    <cellStyle name="20% - Accent3 2 3 2 3 5 3" xfId="33713"/>
    <cellStyle name="20% - Accent3 2 3 2 3 5 4" xfId="40128"/>
    <cellStyle name="20% - Accent3 2 3 2 3 5 5" xfId="44749"/>
    <cellStyle name="20% - Accent3 2 3 2 3 6" xfId="23026"/>
    <cellStyle name="20% - Accent3 2 3 2 3 6 2" xfId="35423"/>
    <cellStyle name="20% - Accent3 2 3 2 3 7" xfId="30453"/>
    <cellStyle name="20% - Accent3 2 3 2 3 8" xfId="40122"/>
    <cellStyle name="20% - Accent3 2 3 2 3 9" xfId="44743"/>
    <cellStyle name="20% - Accent3 2 3 2 4" xfId="10842"/>
    <cellStyle name="20% - Accent3 2 3 2 4 2" xfId="16218"/>
    <cellStyle name="20% - Accent3 2 3 2 4 2 2" xfId="19061"/>
    <cellStyle name="20% - Accent3 2 3 2 4 2 2 2" xfId="23035"/>
    <cellStyle name="20% - Accent3 2 3 2 4 2 2 2 2" xfId="35432"/>
    <cellStyle name="20% - Accent3 2 3 2 4 2 2 3" xfId="33064"/>
    <cellStyle name="20% - Accent3 2 3 2 4 2 2 4" xfId="40131"/>
    <cellStyle name="20% - Accent3 2 3 2 4 2 2 5" xfId="44752"/>
    <cellStyle name="20% - Accent3 2 3 2 4 2 3" xfId="20343"/>
    <cellStyle name="20% - Accent3 2 3 2 4 2 3 2" xfId="23036"/>
    <cellStyle name="20% - Accent3 2 3 2 4 2 3 2 2" xfId="35433"/>
    <cellStyle name="20% - Accent3 2 3 2 4 2 3 3" xfId="34366"/>
    <cellStyle name="20% - Accent3 2 3 2 4 2 3 4" xfId="40132"/>
    <cellStyle name="20% - Accent3 2 3 2 4 2 3 5" xfId="44753"/>
    <cellStyle name="20% - Accent3 2 3 2 4 2 4" xfId="23034"/>
    <cellStyle name="20% - Accent3 2 3 2 4 2 4 2" xfId="35431"/>
    <cellStyle name="20% - Accent3 2 3 2 4 2 5" xfId="31764"/>
    <cellStyle name="20% - Accent3 2 3 2 4 2 6" xfId="40130"/>
    <cellStyle name="20% - Accent3 2 3 2 4 2 7" xfId="44751"/>
    <cellStyle name="20% - Accent3 2 3 2 4 3" xfId="14003"/>
    <cellStyle name="20% - Accent3 2 3 2 4 3 2" xfId="23037"/>
    <cellStyle name="20% - Accent3 2 3 2 4 3 2 2" xfId="35434"/>
    <cellStyle name="20% - Accent3 2 3 2 4 3 3" xfId="31114"/>
    <cellStyle name="20% - Accent3 2 3 2 4 3 4" xfId="40133"/>
    <cellStyle name="20% - Accent3 2 3 2 4 3 5" xfId="44754"/>
    <cellStyle name="20% - Accent3 2 3 2 4 4" xfId="18426"/>
    <cellStyle name="20% - Accent3 2 3 2 4 4 2" xfId="23038"/>
    <cellStyle name="20% - Accent3 2 3 2 4 4 2 2" xfId="35435"/>
    <cellStyle name="20% - Accent3 2 3 2 4 4 3" xfId="32415"/>
    <cellStyle name="20% - Accent3 2 3 2 4 4 4" xfId="40134"/>
    <cellStyle name="20% - Accent3 2 3 2 4 4 5" xfId="44755"/>
    <cellStyle name="20% - Accent3 2 3 2 4 5" xfId="19703"/>
    <cellStyle name="20% - Accent3 2 3 2 4 5 2" xfId="23039"/>
    <cellStyle name="20% - Accent3 2 3 2 4 5 2 2" xfId="35436"/>
    <cellStyle name="20% - Accent3 2 3 2 4 5 3" xfId="33714"/>
    <cellStyle name="20% - Accent3 2 3 2 4 5 4" xfId="40135"/>
    <cellStyle name="20% - Accent3 2 3 2 4 5 5" xfId="44756"/>
    <cellStyle name="20% - Accent3 2 3 2 4 6" xfId="23033"/>
    <cellStyle name="20% - Accent3 2 3 2 4 6 2" xfId="35430"/>
    <cellStyle name="20% - Accent3 2 3 2 4 7" xfId="30454"/>
    <cellStyle name="20% - Accent3 2 3 2 4 8" xfId="40129"/>
    <cellStyle name="20% - Accent3 2 3 2 4 9" xfId="44750"/>
    <cellStyle name="20% - Accent3 2 3 2 5" xfId="16213"/>
    <cellStyle name="20% - Accent3 2 3 2 5 2" xfId="19056"/>
    <cellStyle name="20% - Accent3 2 3 2 5 2 2" xfId="23041"/>
    <cellStyle name="20% - Accent3 2 3 2 5 2 2 2" xfId="35438"/>
    <cellStyle name="20% - Accent3 2 3 2 5 2 3" xfId="33059"/>
    <cellStyle name="20% - Accent3 2 3 2 5 2 4" xfId="40137"/>
    <cellStyle name="20% - Accent3 2 3 2 5 2 5" xfId="44758"/>
    <cellStyle name="20% - Accent3 2 3 2 5 3" xfId="20338"/>
    <cellStyle name="20% - Accent3 2 3 2 5 3 2" xfId="23042"/>
    <cellStyle name="20% - Accent3 2 3 2 5 3 2 2" xfId="35439"/>
    <cellStyle name="20% - Accent3 2 3 2 5 3 3" xfId="34361"/>
    <cellStyle name="20% - Accent3 2 3 2 5 3 4" xfId="40138"/>
    <cellStyle name="20% - Accent3 2 3 2 5 3 5" xfId="44759"/>
    <cellStyle name="20% - Accent3 2 3 2 5 4" xfId="23040"/>
    <cellStyle name="20% - Accent3 2 3 2 5 4 2" xfId="35437"/>
    <cellStyle name="20% - Accent3 2 3 2 5 5" xfId="31759"/>
    <cellStyle name="20% - Accent3 2 3 2 5 6" xfId="40136"/>
    <cellStyle name="20% - Accent3 2 3 2 5 7" xfId="44757"/>
    <cellStyle name="20% - Accent3 2 3 2 6" xfId="13998"/>
    <cellStyle name="20% - Accent3 2 3 2 6 2" xfId="23043"/>
    <cellStyle name="20% - Accent3 2 3 2 6 2 2" xfId="35440"/>
    <cellStyle name="20% - Accent3 2 3 2 6 3" xfId="31109"/>
    <cellStyle name="20% - Accent3 2 3 2 6 4" xfId="40139"/>
    <cellStyle name="20% - Accent3 2 3 2 6 5" xfId="44760"/>
    <cellStyle name="20% - Accent3 2 3 2 7" xfId="18421"/>
    <cellStyle name="20% - Accent3 2 3 2 7 2" xfId="23044"/>
    <cellStyle name="20% - Accent3 2 3 2 7 2 2" xfId="35441"/>
    <cellStyle name="20% - Accent3 2 3 2 7 3" xfId="32410"/>
    <cellStyle name="20% - Accent3 2 3 2 7 4" xfId="40140"/>
    <cellStyle name="20% - Accent3 2 3 2 7 5" xfId="44761"/>
    <cellStyle name="20% - Accent3 2 3 2 8" xfId="19698"/>
    <cellStyle name="20% - Accent3 2 3 2 8 2" xfId="23045"/>
    <cellStyle name="20% - Accent3 2 3 2 8 2 2" xfId="35442"/>
    <cellStyle name="20% - Accent3 2 3 2 8 3" xfId="33709"/>
    <cellStyle name="20% - Accent3 2 3 2 8 4" xfId="40141"/>
    <cellStyle name="20% - Accent3 2 3 2 8 5" xfId="44762"/>
    <cellStyle name="20% - Accent3 2 3 2 9" xfId="23004"/>
    <cellStyle name="20% - Accent3 2 3 2 9 2" xfId="35401"/>
    <cellStyle name="20% - Accent3 2 3 3" xfId="10843"/>
    <cellStyle name="20% - Accent3 2 3 3 10" xfId="40142"/>
    <cellStyle name="20% - Accent3 2 3 3 11" xfId="44763"/>
    <cellStyle name="20% - Accent3 2 3 3 2" xfId="10844"/>
    <cellStyle name="20% - Accent3 2 3 3 2 2" xfId="16220"/>
    <cellStyle name="20% - Accent3 2 3 3 2 2 2" xfId="19063"/>
    <cellStyle name="20% - Accent3 2 3 3 2 2 2 2" xfId="23049"/>
    <cellStyle name="20% - Accent3 2 3 3 2 2 2 2 2" xfId="35446"/>
    <cellStyle name="20% - Accent3 2 3 3 2 2 2 3" xfId="33066"/>
    <cellStyle name="20% - Accent3 2 3 3 2 2 2 4" xfId="40145"/>
    <cellStyle name="20% - Accent3 2 3 3 2 2 2 5" xfId="44766"/>
    <cellStyle name="20% - Accent3 2 3 3 2 2 3" xfId="20345"/>
    <cellStyle name="20% - Accent3 2 3 3 2 2 3 2" xfId="23050"/>
    <cellStyle name="20% - Accent3 2 3 3 2 2 3 2 2" xfId="35447"/>
    <cellStyle name="20% - Accent3 2 3 3 2 2 3 3" xfId="34368"/>
    <cellStyle name="20% - Accent3 2 3 3 2 2 3 4" xfId="40146"/>
    <cellStyle name="20% - Accent3 2 3 3 2 2 3 5" xfId="44767"/>
    <cellStyle name="20% - Accent3 2 3 3 2 2 4" xfId="23048"/>
    <cellStyle name="20% - Accent3 2 3 3 2 2 4 2" xfId="35445"/>
    <cellStyle name="20% - Accent3 2 3 3 2 2 5" xfId="31766"/>
    <cellStyle name="20% - Accent3 2 3 3 2 2 6" xfId="40144"/>
    <cellStyle name="20% - Accent3 2 3 3 2 2 7" xfId="44765"/>
    <cellStyle name="20% - Accent3 2 3 3 2 3" xfId="14005"/>
    <cellStyle name="20% - Accent3 2 3 3 2 3 2" xfId="23051"/>
    <cellStyle name="20% - Accent3 2 3 3 2 3 2 2" xfId="35448"/>
    <cellStyle name="20% - Accent3 2 3 3 2 3 3" xfId="31116"/>
    <cellStyle name="20% - Accent3 2 3 3 2 3 4" xfId="40147"/>
    <cellStyle name="20% - Accent3 2 3 3 2 3 5" xfId="44768"/>
    <cellStyle name="20% - Accent3 2 3 3 2 4" xfId="18428"/>
    <cellStyle name="20% - Accent3 2 3 3 2 4 2" xfId="23052"/>
    <cellStyle name="20% - Accent3 2 3 3 2 4 2 2" xfId="35449"/>
    <cellStyle name="20% - Accent3 2 3 3 2 4 3" xfId="32417"/>
    <cellStyle name="20% - Accent3 2 3 3 2 4 4" xfId="40148"/>
    <cellStyle name="20% - Accent3 2 3 3 2 4 5" xfId="44769"/>
    <cellStyle name="20% - Accent3 2 3 3 2 5" xfId="19705"/>
    <cellStyle name="20% - Accent3 2 3 3 2 5 2" xfId="23053"/>
    <cellStyle name="20% - Accent3 2 3 3 2 5 2 2" xfId="35450"/>
    <cellStyle name="20% - Accent3 2 3 3 2 5 3" xfId="33716"/>
    <cellStyle name="20% - Accent3 2 3 3 2 5 4" xfId="40149"/>
    <cellStyle name="20% - Accent3 2 3 3 2 5 5" xfId="44770"/>
    <cellStyle name="20% - Accent3 2 3 3 2 6" xfId="23047"/>
    <cellStyle name="20% - Accent3 2 3 3 2 6 2" xfId="35444"/>
    <cellStyle name="20% - Accent3 2 3 3 2 7" xfId="30456"/>
    <cellStyle name="20% - Accent3 2 3 3 2 8" xfId="40143"/>
    <cellStyle name="20% - Accent3 2 3 3 2 9" xfId="44764"/>
    <cellStyle name="20% - Accent3 2 3 3 3" xfId="10845"/>
    <cellStyle name="20% - Accent3 2 3 3 3 2" xfId="16221"/>
    <cellStyle name="20% - Accent3 2 3 3 3 2 2" xfId="19064"/>
    <cellStyle name="20% - Accent3 2 3 3 3 2 2 2" xfId="23056"/>
    <cellStyle name="20% - Accent3 2 3 3 3 2 2 2 2" xfId="35453"/>
    <cellStyle name="20% - Accent3 2 3 3 3 2 2 3" xfId="33067"/>
    <cellStyle name="20% - Accent3 2 3 3 3 2 2 4" xfId="40152"/>
    <cellStyle name="20% - Accent3 2 3 3 3 2 2 5" xfId="44773"/>
    <cellStyle name="20% - Accent3 2 3 3 3 2 3" xfId="20346"/>
    <cellStyle name="20% - Accent3 2 3 3 3 2 3 2" xfId="23057"/>
    <cellStyle name="20% - Accent3 2 3 3 3 2 3 2 2" xfId="35454"/>
    <cellStyle name="20% - Accent3 2 3 3 3 2 3 3" xfId="34369"/>
    <cellStyle name="20% - Accent3 2 3 3 3 2 3 4" xfId="40153"/>
    <cellStyle name="20% - Accent3 2 3 3 3 2 3 5" xfId="44774"/>
    <cellStyle name="20% - Accent3 2 3 3 3 2 4" xfId="23055"/>
    <cellStyle name="20% - Accent3 2 3 3 3 2 4 2" xfId="35452"/>
    <cellStyle name="20% - Accent3 2 3 3 3 2 5" xfId="31767"/>
    <cellStyle name="20% - Accent3 2 3 3 3 2 6" xfId="40151"/>
    <cellStyle name="20% - Accent3 2 3 3 3 2 7" xfId="44772"/>
    <cellStyle name="20% - Accent3 2 3 3 3 3" xfId="14006"/>
    <cellStyle name="20% - Accent3 2 3 3 3 3 2" xfId="23058"/>
    <cellStyle name="20% - Accent3 2 3 3 3 3 2 2" xfId="35455"/>
    <cellStyle name="20% - Accent3 2 3 3 3 3 3" xfId="31117"/>
    <cellStyle name="20% - Accent3 2 3 3 3 3 4" xfId="40154"/>
    <cellStyle name="20% - Accent3 2 3 3 3 3 5" xfId="44775"/>
    <cellStyle name="20% - Accent3 2 3 3 3 4" xfId="18429"/>
    <cellStyle name="20% - Accent3 2 3 3 3 4 2" xfId="23059"/>
    <cellStyle name="20% - Accent3 2 3 3 3 4 2 2" xfId="35456"/>
    <cellStyle name="20% - Accent3 2 3 3 3 4 3" xfId="32418"/>
    <cellStyle name="20% - Accent3 2 3 3 3 4 4" xfId="40155"/>
    <cellStyle name="20% - Accent3 2 3 3 3 4 5" xfId="44776"/>
    <cellStyle name="20% - Accent3 2 3 3 3 5" xfId="19706"/>
    <cellStyle name="20% - Accent3 2 3 3 3 5 2" xfId="23060"/>
    <cellStyle name="20% - Accent3 2 3 3 3 5 2 2" xfId="35457"/>
    <cellStyle name="20% - Accent3 2 3 3 3 5 3" xfId="33717"/>
    <cellStyle name="20% - Accent3 2 3 3 3 5 4" xfId="40156"/>
    <cellStyle name="20% - Accent3 2 3 3 3 5 5" xfId="44777"/>
    <cellStyle name="20% - Accent3 2 3 3 3 6" xfId="23054"/>
    <cellStyle name="20% - Accent3 2 3 3 3 6 2" xfId="35451"/>
    <cellStyle name="20% - Accent3 2 3 3 3 7" xfId="30457"/>
    <cellStyle name="20% - Accent3 2 3 3 3 8" xfId="40150"/>
    <cellStyle name="20% - Accent3 2 3 3 3 9" xfId="44771"/>
    <cellStyle name="20% - Accent3 2 3 3 4" xfId="16219"/>
    <cellStyle name="20% - Accent3 2 3 3 4 2" xfId="19062"/>
    <cellStyle name="20% - Accent3 2 3 3 4 2 2" xfId="23062"/>
    <cellStyle name="20% - Accent3 2 3 3 4 2 2 2" xfId="35459"/>
    <cellStyle name="20% - Accent3 2 3 3 4 2 3" xfId="33065"/>
    <cellStyle name="20% - Accent3 2 3 3 4 2 4" xfId="40158"/>
    <cellStyle name="20% - Accent3 2 3 3 4 2 5" xfId="44779"/>
    <cellStyle name="20% - Accent3 2 3 3 4 3" xfId="20344"/>
    <cellStyle name="20% - Accent3 2 3 3 4 3 2" xfId="23063"/>
    <cellStyle name="20% - Accent3 2 3 3 4 3 2 2" xfId="35460"/>
    <cellStyle name="20% - Accent3 2 3 3 4 3 3" xfId="34367"/>
    <cellStyle name="20% - Accent3 2 3 3 4 3 4" xfId="40159"/>
    <cellStyle name="20% - Accent3 2 3 3 4 3 5" xfId="44780"/>
    <cellStyle name="20% - Accent3 2 3 3 4 4" xfId="23061"/>
    <cellStyle name="20% - Accent3 2 3 3 4 4 2" xfId="35458"/>
    <cellStyle name="20% - Accent3 2 3 3 4 5" xfId="31765"/>
    <cellStyle name="20% - Accent3 2 3 3 4 6" xfId="40157"/>
    <cellStyle name="20% - Accent3 2 3 3 4 7" xfId="44778"/>
    <cellStyle name="20% - Accent3 2 3 3 5" xfId="14004"/>
    <cellStyle name="20% - Accent3 2 3 3 5 2" xfId="23064"/>
    <cellStyle name="20% - Accent3 2 3 3 5 2 2" xfId="35461"/>
    <cellStyle name="20% - Accent3 2 3 3 5 3" xfId="31115"/>
    <cellStyle name="20% - Accent3 2 3 3 5 4" xfId="40160"/>
    <cellStyle name="20% - Accent3 2 3 3 5 5" xfId="44781"/>
    <cellStyle name="20% - Accent3 2 3 3 6" xfId="18427"/>
    <cellStyle name="20% - Accent3 2 3 3 6 2" xfId="23065"/>
    <cellStyle name="20% - Accent3 2 3 3 6 2 2" xfId="35462"/>
    <cellStyle name="20% - Accent3 2 3 3 6 3" xfId="32416"/>
    <cellStyle name="20% - Accent3 2 3 3 6 4" xfId="40161"/>
    <cellStyle name="20% - Accent3 2 3 3 6 5" xfId="44782"/>
    <cellStyle name="20% - Accent3 2 3 3 7" xfId="19704"/>
    <cellStyle name="20% - Accent3 2 3 3 7 2" xfId="23066"/>
    <cellStyle name="20% - Accent3 2 3 3 7 2 2" xfId="35463"/>
    <cellStyle name="20% - Accent3 2 3 3 7 3" xfId="33715"/>
    <cellStyle name="20% - Accent3 2 3 3 7 4" xfId="40162"/>
    <cellStyle name="20% - Accent3 2 3 3 7 5" xfId="44783"/>
    <cellStyle name="20% - Accent3 2 3 3 8" xfId="23046"/>
    <cellStyle name="20% - Accent3 2 3 3 8 2" xfId="35443"/>
    <cellStyle name="20% - Accent3 2 3 3 9" xfId="30455"/>
    <cellStyle name="20% - Accent3 2 3 4" xfId="10846"/>
    <cellStyle name="20% - Accent3 2 3 4 2" xfId="16222"/>
    <cellStyle name="20% - Accent3 2 3 4 2 2" xfId="19065"/>
    <cellStyle name="20% - Accent3 2 3 4 2 2 2" xfId="23069"/>
    <cellStyle name="20% - Accent3 2 3 4 2 2 2 2" xfId="35466"/>
    <cellStyle name="20% - Accent3 2 3 4 2 2 3" xfId="33068"/>
    <cellStyle name="20% - Accent3 2 3 4 2 2 4" xfId="40165"/>
    <cellStyle name="20% - Accent3 2 3 4 2 2 5" xfId="44786"/>
    <cellStyle name="20% - Accent3 2 3 4 2 3" xfId="20347"/>
    <cellStyle name="20% - Accent3 2 3 4 2 3 2" xfId="23070"/>
    <cellStyle name="20% - Accent3 2 3 4 2 3 2 2" xfId="35467"/>
    <cellStyle name="20% - Accent3 2 3 4 2 3 3" xfId="34370"/>
    <cellStyle name="20% - Accent3 2 3 4 2 3 4" xfId="40166"/>
    <cellStyle name="20% - Accent3 2 3 4 2 3 5" xfId="44787"/>
    <cellStyle name="20% - Accent3 2 3 4 2 4" xfId="23068"/>
    <cellStyle name="20% - Accent3 2 3 4 2 4 2" xfId="35465"/>
    <cellStyle name="20% - Accent3 2 3 4 2 5" xfId="31768"/>
    <cellStyle name="20% - Accent3 2 3 4 2 6" xfId="40164"/>
    <cellStyle name="20% - Accent3 2 3 4 2 7" xfId="44785"/>
    <cellStyle name="20% - Accent3 2 3 4 3" xfId="14007"/>
    <cellStyle name="20% - Accent3 2 3 4 3 2" xfId="23071"/>
    <cellStyle name="20% - Accent3 2 3 4 3 2 2" xfId="35468"/>
    <cellStyle name="20% - Accent3 2 3 4 3 3" xfId="31118"/>
    <cellStyle name="20% - Accent3 2 3 4 3 4" xfId="40167"/>
    <cellStyle name="20% - Accent3 2 3 4 3 5" xfId="44788"/>
    <cellStyle name="20% - Accent3 2 3 4 4" xfId="18430"/>
    <cellStyle name="20% - Accent3 2 3 4 4 2" xfId="23072"/>
    <cellStyle name="20% - Accent3 2 3 4 4 2 2" xfId="35469"/>
    <cellStyle name="20% - Accent3 2 3 4 4 3" xfId="32419"/>
    <cellStyle name="20% - Accent3 2 3 4 4 4" xfId="40168"/>
    <cellStyle name="20% - Accent3 2 3 4 4 5" xfId="44789"/>
    <cellStyle name="20% - Accent3 2 3 4 5" xfId="19707"/>
    <cellStyle name="20% - Accent3 2 3 4 5 2" xfId="23073"/>
    <cellStyle name="20% - Accent3 2 3 4 5 2 2" xfId="35470"/>
    <cellStyle name="20% - Accent3 2 3 4 5 3" xfId="33718"/>
    <cellStyle name="20% - Accent3 2 3 4 5 4" xfId="40169"/>
    <cellStyle name="20% - Accent3 2 3 4 5 5" xfId="44790"/>
    <cellStyle name="20% - Accent3 2 3 4 6" xfId="23067"/>
    <cellStyle name="20% - Accent3 2 3 4 6 2" xfId="35464"/>
    <cellStyle name="20% - Accent3 2 3 4 7" xfId="30458"/>
    <cellStyle name="20% - Accent3 2 3 4 8" xfId="40163"/>
    <cellStyle name="20% - Accent3 2 3 4 9" xfId="44784"/>
    <cellStyle name="20% - Accent3 2 3 5" xfId="10847"/>
    <cellStyle name="20% - Accent3 2 3 5 2" xfId="16223"/>
    <cellStyle name="20% - Accent3 2 3 5 2 2" xfId="19066"/>
    <cellStyle name="20% - Accent3 2 3 5 2 2 2" xfId="23076"/>
    <cellStyle name="20% - Accent3 2 3 5 2 2 2 2" xfId="35473"/>
    <cellStyle name="20% - Accent3 2 3 5 2 2 3" xfId="33069"/>
    <cellStyle name="20% - Accent3 2 3 5 2 2 4" xfId="40172"/>
    <cellStyle name="20% - Accent3 2 3 5 2 2 5" xfId="44793"/>
    <cellStyle name="20% - Accent3 2 3 5 2 3" xfId="20348"/>
    <cellStyle name="20% - Accent3 2 3 5 2 3 2" xfId="23077"/>
    <cellStyle name="20% - Accent3 2 3 5 2 3 2 2" xfId="35474"/>
    <cellStyle name="20% - Accent3 2 3 5 2 3 3" xfId="34371"/>
    <cellStyle name="20% - Accent3 2 3 5 2 3 4" xfId="40173"/>
    <cellStyle name="20% - Accent3 2 3 5 2 3 5" xfId="44794"/>
    <cellStyle name="20% - Accent3 2 3 5 2 4" xfId="23075"/>
    <cellStyle name="20% - Accent3 2 3 5 2 4 2" xfId="35472"/>
    <cellStyle name="20% - Accent3 2 3 5 2 5" xfId="31769"/>
    <cellStyle name="20% - Accent3 2 3 5 2 6" xfId="40171"/>
    <cellStyle name="20% - Accent3 2 3 5 2 7" xfId="44792"/>
    <cellStyle name="20% - Accent3 2 3 5 3" xfId="14008"/>
    <cellStyle name="20% - Accent3 2 3 5 3 2" xfId="23078"/>
    <cellStyle name="20% - Accent3 2 3 5 3 2 2" xfId="35475"/>
    <cellStyle name="20% - Accent3 2 3 5 3 3" xfId="31119"/>
    <cellStyle name="20% - Accent3 2 3 5 3 4" xfId="40174"/>
    <cellStyle name="20% - Accent3 2 3 5 3 5" xfId="44795"/>
    <cellStyle name="20% - Accent3 2 3 5 4" xfId="18431"/>
    <cellStyle name="20% - Accent3 2 3 5 4 2" xfId="23079"/>
    <cellStyle name="20% - Accent3 2 3 5 4 2 2" xfId="35476"/>
    <cellStyle name="20% - Accent3 2 3 5 4 3" xfId="32420"/>
    <cellStyle name="20% - Accent3 2 3 5 4 4" xfId="40175"/>
    <cellStyle name="20% - Accent3 2 3 5 4 5" xfId="44796"/>
    <cellStyle name="20% - Accent3 2 3 5 5" xfId="19708"/>
    <cellStyle name="20% - Accent3 2 3 5 5 2" xfId="23080"/>
    <cellStyle name="20% - Accent3 2 3 5 5 2 2" xfId="35477"/>
    <cellStyle name="20% - Accent3 2 3 5 5 3" xfId="33719"/>
    <cellStyle name="20% - Accent3 2 3 5 5 4" xfId="40176"/>
    <cellStyle name="20% - Accent3 2 3 5 5 5" xfId="44797"/>
    <cellStyle name="20% - Accent3 2 3 5 6" xfId="23074"/>
    <cellStyle name="20% - Accent3 2 3 5 6 2" xfId="35471"/>
    <cellStyle name="20% - Accent3 2 3 5 7" xfId="30459"/>
    <cellStyle name="20% - Accent3 2 3 5 8" xfId="40170"/>
    <cellStyle name="20% - Accent3 2 3 5 9" xfId="44791"/>
    <cellStyle name="20% - Accent3 2 3 6" xfId="10079"/>
    <cellStyle name="20% - Accent3 2 4" xfId="816"/>
    <cellStyle name="20% - Accent3 2 4 2" xfId="10848"/>
    <cellStyle name="20% - Accent3 2 4 2 10" xfId="40177"/>
    <cellStyle name="20% - Accent3 2 4 2 11" xfId="44798"/>
    <cellStyle name="20% - Accent3 2 4 2 2" xfId="10849"/>
    <cellStyle name="20% - Accent3 2 4 2 2 2" xfId="16225"/>
    <cellStyle name="20% - Accent3 2 4 2 2 2 2" xfId="19068"/>
    <cellStyle name="20% - Accent3 2 4 2 2 2 2 2" xfId="23084"/>
    <cellStyle name="20% - Accent3 2 4 2 2 2 2 2 2" xfId="35481"/>
    <cellStyle name="20% - Accent3 2 4 2 2 2 2 3" xfId="33071"/>
    <cellStyle name="20% - Accent3 2 4 2 2 2 2 4" xfId="40180"/>
    <cellStyle name="20% - Accent3 2 4 2 2 2 2 5" xfId="44801"/>
    <cellStyle name="20% - Accent3 2 4 2 2 2 3" xfId="20350"/>
    <cellStyle name="20% - Accent3 2 4 2 2 2 3 2" xfId="23085"/>
    <cellStyle name="20% - Accent3 2 4 2 2 2 3 2 2" xfId="35482"/>
    <cellStyle name="20% - Accent3 2 4 2 2 2 3 3" xfId="34373"/>
    <cellStyle name="20% - Accent3 2 4 2 2 2 3 4" xfId="40181"/>
    <cellStyle name="20% - Accent3 2 4 2 2 2 3 5" xfId="44802"/>
    <cellStyle name="20% - Accent3 2 4 2 2 2 4" xfId="23083"/>
    <cellStyle name="20% - Accent3 2 4 2 2 2 4 2" xfId="35480"/>
    <cellStyle name="20% - Accent3 2 4 2 2 2 5" xfId="31771"/>
    <cellStyle name="20% - Accent3 2 4 2 2 2 6" xfId="40179"/>
    <cellStyle name="20% - Accent3 2 4 2 2 2 7" xfId="44800"/>
    <cellStyle name="20% - Accent3 2 4 2 2 3" xfId="14010"/>
    <cellStyle name="20% - Accent3 2 4 2 2 3 2" xfId="23086"/>
    <cellStyle name="20% - Accent3 2 4 2 2 3 2 2" xfId="35483"/>
    <cellStyle name="20% - Accent3 2 4 2 2 3 3" xfId="31121"/>
    <cellStyle name="20% - Accent3 2 4 2 2 3 4" xfId="40182"/>
    <cellStyle name="20% - Accent3 2 4 2 2 3 5" xfId="44803"/>
    <cellStyle name="20% - Accent3 2 4 2 2 4" xfId="18433"/>
    <cellStyle name="20% - Accent3 2 4 2 2 4 2" xfId="23087"/>
    <cellStyle name="20% - Accent3 2 4 2 2 4 2 2" xfId="35484"/>
    <cellStyle name="20% - Accent3 2 4 2 2 4 3" xfId="32422"/>
    <cellStyle name="20% - Accent3 2 4 2 2 4 4" xfId="40183"/>
    <cellStyle name="20% - Accent3 2 4 2 2 4 5" xfId="44804"/>
    <cellStyle name="20% - Accent3 2 4 2 2 5" xfId="19710"/>
    <cellStyle name="20% - Accent3 2 4 2 2 5 2" xfId="23088"/>
    <cellStyle name="20% - Accent3 2 4 2 2 5 2 2" xfId="35485"/>
    <cellStyle name="20% - Accent3 2 4 2 2 5 3" xfId="33721"/>
    <cellStyle name="20% - Accent3 2 4 2 2 5 4" xfId="40184"/>
    <cellStyle name="20% - Accent3 2 4 2 2 5 5" xfId="44805"/>
    <cellStyle name="20% - Accent3 2 4 2 2 6" xfId="23082"/>
    <cellStyle name="20% - Accent3 2 4 2 2 6 2" xfId="35479"/>
    <cellStyle name="20% - Accent3 2 4 2 2 7" xfId="30461"/>
    <cellStyle name="20% - Accent3 2 4 2 2 8" xfId="40178"/>
    <cellStyle name="20% - Accent3 2 4 2 2 9" xfId="44799"/>
    <cellStyle name="20% - Accent3 2 4 2 3" xfId="10850"/>
    <cellStyle name="20% - Accent3 2 4 2 3 2" xfId="16226"/>
    <cellStyle name="20% - Accent3 2 4 2 3 2 2" xfId="19069"/>
    <cellStyle name="20% - Accent3 2 4 2 3 2 2 2" xfId="23091"/>
    <cellStyle name="20% - Accent3 2 4 2 3 2 2 2 2" xfId="35488"/>
    <cellStyle name="20% - Accent3 2 4 2 3 2 2 3" xfId="33072"/>
    <cellStyle name="20% - Accent3 2 4 2 3 2 2 4" xfId="40187"/>
    <cellStyle name="20% - Accent3 2 4 2 3 2 2 5" xfId="44808"/>
    <cellStyle name="20% - Accent3 2 4 2 3 2 3" xfId="20351"/>
    <cellStyle name="20% - Accent3 2 4 2 3 2 3 2" xfId="23092"/>
    <cellStyle name="20% - Accent3 2 4 2 3 2 3 2 2" xfId="35489"/>
    <cellStyle name="20% - Accent3 2 4 2 3 2 3 3" xfId="34374"/>
    <cellStyle name="20% - Accent3 2 4 2 3 2 3 4" xfId="40188"/>
    <cellStyle name="20% - Accent3 2 4 2 3 2 3 5" xfId="44809"/>
    <cellStyle name="20% - Accent3 2 4 2 3 2 4" xfId="23090"/>
    <cellStyle name="20% - Accent3 2 4 2 3 2 4 2" xfId="35487"/>
    <cellStyle name="20% - Accent3 2 4 2 3 2 5" xfId="31772"/>
    <cellStyle name="20% - Accent3 2 4 2 3 2 6" xfId="40186"/>
    <cellStyle name="20% - Accent3 2 4 2 3 2 7" xfId="44807"/>
    <cellStyle name="20% - Accent3 2 4 2 3 3" xfId="14011"/>
    <cellStyle name="20% - Accent3 2 4 2 3 3 2" xfId="23093"/>
    <cellStyle name="20% - Accent3 2 4 2 3 3 2 2" xfId="35490"/>
    <cellStyle name="20% - Accent3 2 4 2 3 3 3" xfId="31122"/>
    <cellStyle name="20% - Accent3 2 4 2 3 3 4" xfId="40189"/>
    <cellStyle name="20% - Accent3 2 4 2 3 3 5" xfId="44810"/>
    <cellStyle name="20% - Accent3 2 4 2 3 4" xfId="18434"/>
    <cellStyle name="20% - Accent3 2 4 2 3 4 2" xfId="23094"/>
    <cellStyle name="20% - Accent3 2 4 2 3 4 2 2" xfId="35491"/>
    <cellStyle name="20% - Accent3 2 4 2 3 4 3" xfId="32423"/>
    <cellStyle name="20% - Accent3 2 4 2 3 4 4" xfId="40190"/>
    <cellStyle name="20% - Accent3 2 4 2 3 4 5" xfId="44811"/>
    <cellStyle name="20% - Accent3 2 4 2 3 5" xfId="19711"/>
    <cellStyle name="20% - Accent3 2 4 2 3 5 2" xfId="23095"/>
    <cellStyle name="20% - Accent3 2 4 2 3 5 2 2" xfId="35492"/>
    <cellStyle name="20% - Accent3 2 4 2 3 5 3" xfId="33722"/>
    <cellStyle name="20% - Accent3 2 4 2 3 5 4" xfId="40191"/>
    <cellStyle name="20% - Accent3 2 4 2 3 5 5" xfId="44812"/>
    <cellStyle name="20% - Accent3 2 4 2 3 6" xfId="23089"/>
    <cellStyle name="20% - Accent3 2 4 2 3 6 2" xfId="35486"/>
    <cellStyle name="20% - Accent3 2 4 2 3 7" xfId="30462"/>
    <cellStyle name="20% - Accent3 2 4 2 3 8" xfId="40185"/>
    <cellStyle name="20% - Accent3 2 4 2 3 9" xfId="44806"/>
    <cellStyle name="20% - Accent3 2 4 2 4" xfId="16224"/>
    <cellStyle name="20% - Accent3 2 4 2 4 2" xfId="19067"/>
    <cellStyle name="20% - Accent3 2 4 2 4 2 2" xfId="23097"/>
    <cellStyle name="20% - Accent3 2 4 2 4 2 2 2" xfId="35494"/>
    <cellStyle name="20% - Accent3 2 4 2 4 2 3" xfId="33070"/>
    <cellStyle name="20% - Accent3 2 4 2 4 2 4" xfId="40193"/>
    <cellStyle name="20% - Accent3 2 4 2 4 2 5" xfId="44814"/>
    <cellStyle name="20% - Accent3 2 4 2 4 3" xfId="20349"/>
    <cellStyle name="20% - Accent3 2 4 2 4 3 2" xfId="23098"/>
    <cellStyle name="20% - Accent3 2 4 2 4 3 2 2" xfId="35495"/>
    <cellStyle name="20% - Accent3 2 4 2 4 3 3" xfId="34372"/>
    <cellStyle name="20% - Accent3 2 4 2 4 3 4" xfId="40194"/>
    <cellStyle name="20% - Accent3 2 4 2 4 3 5" xfId="44815"/>
    <cellStyle name="20% - Accent3 2 4 2 4 4" xfId="23096"/>
    <cellStyle name="20% - Accent3 2 4 2 4 4 2" xfId="35493"/>
    <cellStyle name="20% - Accent3 2 4 2 4 5" xfId="31770"/>
    <cellStyle name="20% - Accent3 2 4 2 4 6" xfId="40192"/>
    <cellStyle name="20% - Accent3 2 4 2 4 7" xfId="44813"/>
    <cellStyle name="20% - Accent3 2 4 2 5" xfId="14009"/>
    <cellStyle name="20% - Accent3 2 4 2 5 2" xfId="23099"/>
    <cellStyle name="20% - Accent3 2 4 2 5 2 2" xfId="35496"/>
    <cellStyle name="20% - Accent3 2 4 2 5 3" xfId="31120"/>
    <cellStyle name="20% - Accent3 2 4 2 5 4" xfId="40195"/>
    <cellStyle name="20% - Accent3 2 4 2 5 5" xfId="44816"/>
    <cellStyle name="20% - Accent3 2 4 2 6" xfId="18432"/>
    <cellStyle name="20% - Accent3 2 4 2 6 2" xfId="23100"/>
    <cellStyle name="20% - Accent3 2 4 2 6 2 2" xfId="35497"/>
    <cellStyle name="20% - Accent3 2 4 2 6 3" xfId="32421"/>
    <cellStyle name="20% - Accent3 2 4 2 6 4" xfId="40196"/>
    <cellStyle name="20% - Accent3 2 4 2 6 5" xfId="44817"/>
    <cellStyle name="20% - Accent3 2 4 2 7" xfId="19709"/>
    <cellStyle name="20% - Accent3 2 4 2 7 2" xfId="23101"/>
    <cellStyle name="20% - Accent3 2 4 2 7 2 2" xfId="35498"/>
    <cellStyle name="20% - Accent3 2 4 2 7 3" xfId="33720"/>
    <cellStyle name="20% - Accent3 2 4 2 7 4" xfId="40197"/>
    <cellStyle name="20% - Accent3 2 4 2 7 5" xfId="44818"/>
    <cellStyle name="20% - Accent3 2 4 2 8" xfId="23081"/>
    <cellStyle name="20% - Accent3 2 4 2 8 2" xfId="35478"/>
    <cellStyle name="20% - Accent3 2 4 2 9" xfId="30460"/>
    <cellStyle name="20% - Accent3 2 4 3" xfId="10851"/>
    <cellStyle name="20% - Accent3 2 4 3 10" xfId="40198"/>
    <cellStyle name="20% - Accent3 2 4 3 11" xfId="44819"/>
    <cellStyle name="20% - Accent3 2 4 3 2" xfId="10852"/>
    <cellStyle name="20% - Accent3 2 4 3 2 2" xfId="16228"/>
    <cellStyle name="20% - Accent3 2 4 3 2 2 2" xfId="19071"/>
    <cellStyle name="20% - Accent3 2 4 3 2 2 2 2" xfId="23105"/>
    <cellStyle name="20% - Accent3 2 4 3 2 2 2 2 2" xfId="35502"/>
    <cellStyle name="20% - Accent3 2 4 3 2 2 2 3" xfId="33074"/>
    <cellStyle name="20% - Accent3 2 4 3 2 2 2 4" xfId="40201"/>
    <cellStyle name="20% - Accent3 2 4 3 2 2 2 5" xfId="44822"/>
    <cellStyle name="20% - Accent3 2 4 3 2 2 3" xfId="20353"/>
    <cellStyle name="20% - Accent3 2 4 3 2 2 3 2" xfId="23106"/>
    <cellStyle name="20% - Accent3 2 4 3 2 2 3 2 2" xfId="35503"/>
    <cellStyle name="20% - Accent3 2 4 3 2 2 3 3" xfId="34376"/>
    <cellStyle name="20% - Accent3 2 4 3 2 2 3 4" xfId="40202"/>
    <cellStyle name="20% - Accent3 2 4 3 2 2 3 5" xfId="44823"/>
    <cellStyle name="20% - Accent3 2 4 3 2 2 4" xfId="23104"/>
    <cellStyle name="20% - Accent3 2 4 3 2 2 4 2" xfId="35501"/>
    <cellStyle name="20% - Accent3 2 4 3 2 2 5" xfId="31774"/>
    <cellStyle name="20% - Accent3 2 4 3 2 2 6" xfId="40200"/>
    <cellStyle name="20% - Accent3 2 4 3 2 2 7" xfId="44821"/>
    <cellStyle name="20% - Accent3 2 4 3 2 3" xfId="14013"/>
    <cellStyle name="20% - Accent3 2 4 3 2 3 2" xfId="23107"/>
    <cellStyle name="20% - Accent3 2 4 3 2 3 2 2" xfId="35504"/>
    <cellStyle name="20% - Accent3 2 4 3 2 3 3" xfId="31124"/>
    <cellStyle name="20% - Accent3 2 4 3 2 3 4" xfId="40203"/>
    <cellStyle name="20% - Accent3 2 4 3 2 3 5" xfId="44824"/>
    <cellStyle name="20% - Accent3 2 4 3 2 4" xfId="18436"/>
    <cellStyle name="20% - Accent3 2 4 3 2 4 2" xfId="23108"/>
    <cellStyle name="20% - Accent3 2 4 3 2 4 2 2" xfId="35505"/>
    <cellStyle name="20% - Accent3 2 4 3 2 4 3" xfId="32425"/>
    <cellStyle name="20% - Accent3 2 4 3 2 4 4" xfId="40204"/>
    <cellStyle name="20% - Accent3 2 4 3 2 4 5" xfId="44825"/>
    <cellStyle name="20% - Accent3 2 4 3 2 5" xfId="19713"/>
    <cellStyle name="20% - Accent3 2 4 3 2 5 2" xfId="23109"/>
    <cellStyle name="20% - Accent3 2 4 3 2 5 2 2" xfId="35506"/>
    <cellStyle name="20% - Accent3 2 4 3 2 5 3" xfId="33724"/>
    <cellStyle name="20% - Accent3 2 4 3 2 5 4" xfId="40205"/>
    <cellStyle name="20% - Accent3 2 4 3 2 5 5" xfId="44826"/>
    <cellStyle name="20% - Accent3 2 4 3 2 6" xfId="23103"/>
    <cellStyle name="20% - Accent3 2 4 3 2 6 2" xfId="35500"/>
    <cellStyle name="20% - Accent3 2 4 3 2 7" xfId="30464"/>
    <cellStyle name="20% - Accent3 2 4 3 2 8" xfId="40199"/>
    <cellStyle name="20% - Accent3 2 4 3 2 9" xfId="44820"/>
    <cellStyle name="20% - Accent3 2 4 3 3" xfId="10853"/>
    <cellStyle name="20% - Accent3 2 4 3 3 2" xfId="16229"/>
    <cellStyle name="20% - Accent3 2 4 3 3 2 2" xfId="19072"/>
    <cellStyle name="20% - Accent3 2 4 3 3 2 2 2" xfId="23112"/>
    <cellStyle name="20% - Accent3 2 4 3 3 2 2 2 2" xfId="35509"/>
    <cellStyle name="20% - Accent3 2 4 3 3 2 2 3" xfId="33075"/>
    <cellStyle name="20% - Accent3 2 4 3 3 2 2 4" xfId="40208"/>
    <cellStyle name="20% - Accent3 2 4 3 3 2 2 5" xfId="44829"/>
    <cellStyle name="20% - Accent3 2 4 3 3 2 3" xfId="20354"/>
    <cellStyle name="20% - Accent3 2 4 3 3 2 3 2" xfId="23113"/>
    <cellStyle name="20% - Accent3 2 4 3 3 2 3 2 2" xfId="35510"/>
    <cellStyle name="20% - Accent3 2 4 3 3 2 3 3" xfId="34377"/>
    <cellStyle name="20% - Accent3 2 4 3 3 2 3 4" xfId="40209"/>
    <cellStyle name="20% - Accent3 2 4 3 3 2 3 5" xfId="44830"/>
    <cellStyle name="20% - Accent3 2 4 3 3 2 4" xfId="23111"/>
    <cellStyle name="20% - Accent3 2 4 3 3 2 4 2" xfId="35508"/>
    <cellStyle name="20% - Accent3 2 4 3 3 2 5" xfId="31775"/>
    <cellStyle name="20% - Accent3 2 4 3 3 2 6" xfId="40207"/>
    <cellStyle name="20% - Accent3 2 4 3 3 2 7" xfId="44828"/>
    <cellStyle name="20% - Accent3 2 4 3 3 3" xfId="14014"/>
    <cellStyle name="20% - Accent3 2 4 3 3 3 2" xfId="23114"/>
    <cellStyle name="20% - Accent3 2 4 3 3 3 2 2" xfId="35511"/>
    <cellStyle name="20% - Accent3 2 4 3 3 3 3" xfId="31125"/>
    <cellStyle name="20% - Accent3 2 4 3 3 3 4" xfId="40210"/>
    <cellStyle name="20% - Accent3 2 4 3 3 3 5" xfId="44831"/>
    <cellStyle name="20% - Accent3 2 4 3 3 4" xfId="18437"/>
    <cellStyle name="20% - Accent3 2 4 3 3 4 2" xfId="23115"/>
    <cellStyle name="20% - Accent3 2 4 3 3 4 2 2" xfId="35512"/>
    <cellStyle name="20% - Accent3 2 4 3 3 4 3" xfId="32426"/>
    <cellStyle name="20% - Accent3 2 4 3 3 4 4" xfId="40211"/>
    <cellStyle name="20% - Accent3 2 4 3 3 4 5" xfId="44832"/>
    <cellStyle name="20% - Accent3 2 4 3 3 5" xfId="19714"/>
    <cellStyle name="20% - Accent3 2 4 3 3 5 2" xfId="23116"/>
    <cellStyle name="20% - Accent3 2 4 3 3 5 2 2" xfId="35513"/>
    <cellStyle name="20% - Accent3 2 4 3 3 5 3" xfId="33725"/>
    <cellStyle name="20% - Accent3 2 4 3 3 5 4" xfId="40212"/>
    <cellStyle name="20% - Accent3 2 4 3 3 5 5" xfId="44833"/>
    <cellStyle name="20% - Accent3 2 4 3 3 6" xfId="23110"/>
    <cellStyle name="20% - Accent3 2 4 3 3 6 2" xfId="35507"/>
    <cellStyle name="20% - Accent3 2 4 3 3 7" xfId="30465"/>
    <cellStyle name="20% - Accent3 2 4 3 3 8" xfId="40206"/>
    <cellStyle name="20% - Accent3 2 4 3 3 9" xfId="44827"/>
    <cellStyle name="20% - Accent3 2 4 3 4" xfId="16227"/>
    <cellStyle name="20% - Accent3 2 4 3 4 2" xfId="19070"/>
    <cellStyle name="20% - Accent3 2 4 3 4 2 2" xfId="23118"/>
    <cellStyle name="20% - Accent3 2 4 3 4 2 2 2" xfId="35515"/>
    <cellStyle name="20% - Accent3 2 4 3 4 2 3" xfId="33073"/>
    <cellStyle name="20% - Accent3 2 4 3 4 2 4" xfId="40214"/>
    <cellStyle name="20% - Accent3 2 4 3 4 2 5" xfId="44835"/>
    <cellStyle name="20% - Accent3 2 4 3 4 3" xfId="20352"/>
    <cellStyle name="20% - Accent3 2 4 3 4 3 2" xfId="23119"/>
    <cellStyle name="20% - Accent3 2 4 3 4 3 2 2" xfId="35516"/>
    <cellStyle name="20% - Accent3 2 4 3 4 3 3" xfId="34375"/>
    <cellStyle name="20% - Accent3 2 4 3 4 3 4" xfId="40215"/>
    <cellStyle name="20% - Accent3 2 4 3 4 3 5" xfId="44836"/>
    <cellStyle name="20% - Accent3 2 4 3 4 4" xfId="23117"/>
    <cellStyle name="20% - Accent3 2 4 3 4 4 2" xfId="35514"/>
    <cellStyle name="20% - Accent3 2 4 3 4 5" xfId="31773"/>
    <cellStyle name="20% - Accent3 2 4 3 4 6" xfId="40213"/>
    <cellStyle name="20% - Accent3 2 4 3 4 7" xfId="44834"/>
    <cellStyle name="20% - Accent3 2 4 3 5" xfId="14012"/>
    <cellStyle name="20% - Accent3 2 4 3 5 2" xfId="23120"/>
    <cellStyle name="20% - Accent3 2 4 3 5 2 2" xfId="35517"/>
    <cellStyle name="20% - Accent3 2 4 3 5 3" xfId="31123"/>
    <cellStyle name="20% - Accent3 2 4 3 5 4" xfId="40216"/>
    <cellStyle name="20% - Accent3 2 4 3 5 5" xfId="44837"/>
    <cellStyle name="20% - Accent3 2 4 3 6" xfId="18435"/>
    <cellStyle name="20% - Accent3 2 4 3 6 2" xfId="23121"/>
    <cellStyle name="20% - Accent3 2 4 3 6 2 2" xfId="35518"/>
    <cellStyle name="20% - Accent3 2 4 3 6 3" xfId="32424"/>
    <cellStyle name="20% - Accent3 2 4 3 6 4" xfId="40217"/>
    <cellStyle name="20% - Accent3 2 4 3 6 5" xfId="44838"/>
    <cellStyle name="20% - Accent3 2 4 3 7" xfId="19712"/>
    <cellStyle name="20% - Accent3 2 4 3 7 2" xfId="23122"/>
    <cellStyle name="20% - Accent3 2 4 3 7 2 2" xfId="35519"/>
    <cellStyle name="20% - Accent3 2 4 3 7 3" xfId="33723"/>
    <cellStyle name="20% - Accent3 2 4 3 7 4" xfId="40218"/>
    <cellStyle name="20% - Accent3 2 4 3 7 5" xfId="44839"/>
    <cellStyle name="20% - Accent3 2 4 3 8" xfId="23102"/>
    <cellStyle name="20% - Accent3 2 4 3 8 2" xfId="35499"/>
    <cellStyle name="20% - Accent3 2 4 3 9" xfId="30463"/>
    <cellStyle name="20% - Accent3 2 4 4" xfId="10854"/>
    <cellStyle name="20% - Accent3 2 4 4 2" xfId="16230"/>
    <cellStyle name="20% - Accent3 2 4 4 2 2" xfId="19073"/>
    <cellStyle name="20% - Accent3 2 4 4 2 2 2" xfId="23125"/>
    <cellStyle name="20% - Accent3 2 4 4 2 2 2 2" xfId="35522"/>
    <cellStyle name="20% - Accent3 2 4 4 2 2 3" xfId="33076"/>
    <cellStyle name="20% - Accent3 2 4 4 2 2 4" xfId="40221"/>
    <cellStyle name="20% - Accent3 2 4 4 2 2 5" xfId="44842"/>
    <cellStyle name="20% - Accent3 2 4 4 2 3" xfId="20355"/>
    <cellStyle name="20% - Accent3 2 4 4 2 3 2" xfId="23126"/>
    <cellStyle name="20% - Accent3 2 4 4 2 3 2 2" xfId="35523"/>
    <cellStyle name="20% - Accent3 2 4 4 2 3 3" xfId="34378"/>
    <cellStyle name="20% - Accent3 2 4 4 2 3 4" xfId="40222"/>
    <cellStyle name="20% - Accent3 2 4 4 2 3 5" xfId="44843"/>
    <cellStyle name="20% - Accent3 2 4 4 2 4" xfId="23124"/>
    <cellStyle name="20% - Accent3 2 4 4 2 4 2" xfId="35521"/>
    <cellStyle name="20% - Accent3 2 4 4 2 5" xfId="31776"/>
    <cellStyle name="20% - Accent3 2 4 4 2 6" xfId="40220"/>
    <cellStyle name="20% - Accent3 2 4 4 2 7" xfId="44841"/>
    <cellStyle name="20% - Accent3 2 4 4 3" xfId="14015"/>
    <cellStyle name="20% - Accent3 2 4 4 3 2" xfId="23127"/>
    <cellStyle name="20% - Accent3 2 4 4 3 2 2" xfId="35524"/>
    <cellStyle name="20% - Accent3 2 4 4 3 3" xfId="31126"/>
    <cellStyle name="20% - Accent3 2 4 4 3 4" xfId="40223"/>
    <cellStyle name="20% - Accent3 2 4 4 3 5" xfId="44844"/>
    <cellStyle name="20% - Accent3 2 4 4 4" xfId="18438"/>
    <cellStyle name="20% - Accent3 2 4 4 4 2" xfId="23128"/>
    <cellStyle name="20% - Accent3 2 4 4 4 2 2" xfId="35525"/>
    <cellStyle name="20% - Accent3 2 4 4 4 3" xfId="32427"/>
    <cellStyle name="20% - Accent3 2 4 4 4 4" xfId="40224"/>
    <cellStyle name="20% - Accent3 2 4 4 4 5" xfId="44845"/>
    <cellStyle name="20% - Accent3 2 4 4 5" xfId="19715"/>
    <cellStyle name="20% - Accent3 2 4 4 5 2" xfId="23129"/>
    <cellStyle name="20% - Accent3 2 4 4 5 2 2" xfId="35526"/>
    <cellStyle name="20% - Accent3 2 4 4 5 3" xfId="33726"/>
    <cellStyle name="20% - Accent3 2 4 4 5 4" xfId="40225"/>
    <cellStyle name="20% - Accent3 2 4 4 5 5" xfId="44846"/>
    <cellStyle name="20% - Accent3 2 4 4 6" xfId="23123"/>
    <cellStyle name="20% - Accent3 2 4 4 6 2" xfId="35520"/>
    <cellStyle name="20% - Accent3 2 4 4 7" xfId="30466"/>
    <cellStyle name="20% - Accent3 2 4 4 8" xfId="40219"/>
    <cellStyle name="20% - Accent3 2 4 4 9" xfId="44840"/>
    <cellStyle name="20% - Accent3 2 4 5" xfId="10855"/>
    <cellStyle name="20% - Accent3 2 4 5 2" xfId="16231"/>
    <cellStyle name="20% - Accent3 2 4 5 2 2" xfId="19074"/>
    <cellStyle name="20% - Accent3 2 4 5 2 2 2" xfId="23132"/>
    <cellStyle name="20% - Accent3 2 4 5 2 2 2 2" xfId="35529"/>
    <cellStyle name="20% - Accent3 2 4 5 2 2 3" xfId="33077"/>
    <cellStyle name="20% - Accent3 2 4 5 2 2 4" xfId="40228"/>
    <cellStyle name="20% - Accent3 2 4 5 2 2 5" xfId="44849"/>
    <cellStyle name="20% - Accent3 2 4 5 2 3" xfId="20356"/>
    <cellStyle name="20% - Accent3 2 4 5 2 3 2" xfId="23133"/>
    <cellStyle name="20% - Accent3 2 4 5 2 3 2 2" xfId="35530"/>
    <cellStyle name="20% - Accent3 2 4 5 2 3 3" xfId="34379"/>
    <cellStyle name="20% - Accent3 2 4 5 2 3 4" xfId="40229"/>
    <cellStyle name="20% - Accent3 2 4 5 2 3 5" xfId="44850"/>
    <cellStyle name="20% - Accent3 2 4 5 2 4" xfId="23131"/>
    <cellStyle name="20% - Accent3 2 4 5 2 4 2" xfId="35528"/>
    <cellStyle name="20% - Accent3 2 4 5 2 5" xfId="31777"/>
    <cellStyle name="20% - Accent3 2 4 5 2 6" xfId="40227"/>
    <cellStyle name="20% - Accent3 2 4 5 2 7" xfId="44848"/>
    <cellStyle name="20% - Accent3 2 4 5 3" xfId="14016"/>
    <cellStyle name="20% - Accent3 2 4 5 3 2" xfId="23134"/>
    <cellStyle name="20% - Accent3 2 4 5 3 2 2" xfId="35531"/>
    <cellStyle name="20% - Accent3 2 4 5 3 3" xfId="31127"/>
    <cellStyle name="20% - Accent3 2 4 5 3 4" xfId="40230"/>
    <cellStyle name="20% - Accent3 2 4 5 3 5" xfId="44851"/>
    <cellStyle name="20% - Accent3 2 4 5 4" xfId="18439"/>
    <cellStyle name="20% - Accent3 2 4 5 4 2" xfId="23135"/>
    <cellStyle name="20% - Accent3 2 4 5 4 2 2" xfId="35532"/>
    <cellStyle name="20% - Accent3 2 4 5 4 3" xfId="32428"/>
    <cellStyle name="20% - Accent3 2 4 5 4 4" xfId="40231"/>
    <cellStyle name="20% - Accent3 2 4 5 4 5" xfId="44852"/>
    <cellStyle name="20% - Accent3 2 4 5 5" xfId="19716"/>
    <cellStyle name="20% - Accent3 2 4 5 5 2" xfId="23136"/>
    <cellStyle name="20% - Accent3 2 4 5 5 2 2" xfId="35533"/>
    <cellStyle name="20% - Accent3 2 4 5 5 3" xfId="33727"/>
    <cellStyle name="20% - Accent3 2 4 5 5 4" xfId="40232"/>
    <cellStyle name="20% - Accent3 2 4 5 5 5" xfId="44853"/>
    <cellStyle name="20% - Accent3 2 4 5 6" xfId="23130"/>
    <cellStyle name="20% - Accent3 2 4 5 6 2" xfId="35527"/>
    <cellStyle name="20% - Accent3 2 4 5 7" xfId="30467"/>
    <cellStyle name="20% - Accent3 2 4 5 8" xfId="40226"/>
    <cellStyle name="20% - Accent3 2 4 5 9" xfId="44847"/>
    <cellStyle name="20% - Accent3 2 4 6" xfId="10080"/>
    <cellStyle name="20% - Accent3 2 5" xfId="817"/>
    <cellStyle name="20% - Accent3 2 5 2" xfId="10856"/>
    <cellStyle name="20% - Accent3 2 5 2 10" xfId="40233"/>
    <cellStyle name="20% - Accent3 2 5 2 11" xfId="44854"/>
    <cellStyle name="20% - Accent3 2 5 2 2" xfId="10857"/>
    <cellStyle name="20% - Accent3 2 5 2 2 2" xfId="16233"/>
    <cellStyle name="20% - Accent3 2 5 2 2 2 2" xfId="19076"/>
    <cellStyle name="20% - Accent3 2 5 2 2 2 2 2" xfId="23140"/>
    <cellStyle name="20% - Accent3 2 5 2 2 2 2 2 2" xfId="35537"/>
    <cellStyle name="20% - Accent3 2 5 2 2 2 2 3" xfId="33079"/>
    <cellStyle name="20% - Accent3 2 5 2 2 2 2 4" xfId="40236"/>
    <cellStyle name="20% - Accent3 2 5 2 2 2 2 5" xfId="44857"/>
    <cellStyle name="20% - Accent3 2 5 2 2 2 3" xfId="20358"/>
    <cellStyle name="20% - Accent3 2 5 2 2 2 3 2" xfId="23141"/>
    <cellStyle name="20% - Accent3 2 5 2 2 2 3 2 2" xfId="35538"/>
    <cellStyle name="20% - Accent3 2 5 2 2 2 3 3" xfId="34381"/>
    <cellStyle name="20% - Accent3 2 5 2 2 2 3 4" xfId="40237"/>
    <cellStyle name="20% - Accent3 2 5 2 2 2 3 5" xfId="44858"/>
    <cellStyle name="20% - Accent3 2 5 2 2 2 4" xfId="23139"/>
    <cellStyle name="20% - Accent3 2 5 2 2 2 4 2" xfId="35536"/>
    <cellStyle name="20% - Accent3 2 5 2 2 2 5" xfId="31779"/>
    <cellStyle name="20% - Accent3 2 5 2 2 2 6" xfId="40235"/>
    <cellStyle name="20% - Accent3 2 5 2 2 2 7" xfId="44856"/>
    <cellStyle name="20% - Accent3 2 5 2 2 3" xfId="14018"/>
    <cellStyle name="20% - Accent3 2 5 2 2 3 2" xfId="23142"/>
    <cellStyle name="20% - Accent3 2 5 2 2 3 2 2" xfId="35539"/>
    <cellStyle name="20% - Accent3 2 5 2 2 3 3" xfId="31129"/>
    <cellStyle name="20% - Accent3 2 5 2 2 3 4" xfId="40238"/>
    <cellStyle name="20% - Accent3 2 5 2 2 3 5" xfId="44859"/>
    <cellStyle name="20% - Accent3 2 5 2 2 4" xfId="18441"/>
    <cellStyle name="20% - Accent3 2 5 2 2 4 2" xfId="23143"/>
    <cellStyle name="20% - Accent3 2 5 2 2 4 2 2" xfId="35540"/>
    <cellStyle name="20% - Accent3 2 5 2 2 4 3" xfId="32430"/>
    <cellStyle name="20% - Accent3 2 5 2 2 4 4" xfId="40239"/>
    <cellStyle name="20% - Accent3 2 5 2 2 4 5" xfId="44860"/>
    <cellStyle name="20% - Accent3 2 5 2 2 5" xfId="19718"/>
    <cellStyle name="20% - Accent3 2 5 2 2 5 2" xfId="23144"/>
    <cellStyle name="20% - Accent3 2 5 2 2 5 2 2" xfId="35541"/>
    <cellStyle name="20% - Accent3 2 5 2 2 5 3" xfId="33729"/>
    <cellStyle name="20% - Accent3 2 5 2 2 5 4" xfId="40240"/>
    <cellStyle name="20% - Accent3 2 5 2 2 5 5" xfId="44861"/>
    <cellStyle name="20% - Accent3 2 5 2 2 6" xfId="23138"/>
    <cellStyle name="20% - Accent3 2 5 2 2 6 2" xfId="35535"/>
    <cellStyle name="20% - Accent3 2 5 2 2 7" xfId="30469"/>
    <cellStyle name="20% - Accent3 2 5 2 2 8" xfId="40234"/>
    <cellStyle name="20% - Accent3 2 5 2 2 9" xfId="44855"/>
    <cellStyle name="20% - Accent3 2 5 2 3" xfId="10858"/>
    <cellStyle name="20% - Accent3 2 5 2 3 2" xfId="16234"/>
    <cellStyle name="20% - Accent3 2 5 2 3 2 2" xfId="19077"/>
    <cellStyle name="20% - Accent3 2 5 2 3 2 2 2" xfId="23147"/>
    <cellStyle name="20% - Accent3 2 5 2 3 2 2 2 2" xfId="35544"/>
    <cellStyle name="20% - Accent3 2 5 2 3 2 2 3" xfId="33080"/>
    <cellStyle name="20% - Accent3 2 5 2 3 2 2 4" xfId="40243"/>
    <cellStyle name="20% - Accent3 2 5 2 3 2 2 5" xfId="44864"/>
    <cellStyle name="20% - Accent3 2 5 2 3 2 3" xfId="20359"/>
    <cellStyle name="20% - Accent3 2 5 2 3 2 3 2" xfId="23148"/>
    <cellStyle name="20% - Accent3 2 5 2 3 2 3 2 2" xfId="35545"/>
    <cellStyle name="20% - Accent3 2 5 2 3 2 3 3" xfId="34382"/>
    <cellStyle name="20% - Accent3 2 5 2 3 2 3 4" xfId="40244"/>
    <cellStyle name="20% - Accent3 2 5 2 3 2 3 5" xfId="44865"/>
    <cellStyle name="20% - Accent3 2 5 2 3 2 4" xfId="23146"/>
    <cellStyle name="20% - Accent3 2 5 2 3 2 4 2" xfId="35543"/>
    <cellStyle name="20% - Accent3 2 5 2 3 2 5" xfId="31780"/>
    <cellStyle name="20% - Accent3 2 5 2 3 2 6" xfId="40242"/>
    <cellStyle name="20% - Accent3 2 5 2 3 2 7" xfId="44863"/>
    <cellStyle name="20% - Accent3 2 5 2 3 3" xfId="14019"/>
    <cellStyle name="20% - Accent3 2 5 2 3 3 2" xfId="23149"/>
    <cellStyle name="20% - Accent3 2 5 2 3 3 2 2" xfId="35546"/>
    <cellStyle name="20% - Accent3 2 5 2 3 3 3" xfId="31130"/>
    <cellStyle name="20% - Accent3 2 5 2 3 3 4" xfId="40245"/>
    <cellStyle name="20% - Accent3 2 5 2 3 3 5" xfId="44866"/>
    <cellStyle name="20% - Accent3 2 5 2 3 4" xfId="18442"/>
    <cellStyle name="20% - Accent3 2 5 2 3 4 2" xfId="23150"/>
    <cellStyle name="20% - Accent3 2 5 2 3 4 2 2" xfId="35547"/>
    <cellStyle name="20% - Accent3 2 5 2 3 4 3" xfId="32431"/>
    <cellStyle name="20% - Accent3 2 5 2 3 4 4" xfId="40246"/>
    <cellStyle name="20% - Accent3 2 5 2 3 4 5" xfId="44867"/>
    <cellStyle name="20% - Accent3 2 5 2 3 5" xfId="19719"/>
    <cellStyle name="20% - Accent3 2 5 2 3 5 2" xfId="23151"/>
    <cellStyle name="20% - Accent3 2 5 2 3 5 2 2" xfId="35548"/>
    <cellStyle name="20% - Accent3 2 5 2 3 5 3" xfId="33730"/>
    <cellStyle name="20% - Accent3 2 5 2 3 5 4" xfId="40247"/>
    <cellStyle name="20% - Accent3 2 5 2 3 5 5" xfId="44868"/>
    <cellStyle name="20% - Accent3 2 5 2 3 6" xfId="23145"/>
    <cellStyle name="20% - Accent3 2 5 2 3 6 2" xfId="35542"/>
    <cellStyle name="20% - Accent3 2 5 2 3 7" xfId="30470"/>
    <cellStyle name="20% - Accent3 2 5 2 3 8" xfId="40241"/>
    <cellStyle name="20% - Accent3 2 5 2 3 9" xfId="44862"/>
    <cellStyle name="20% - Accent3 2 5 2 4" xfId="16232"/>
    <cellStyle name="20% - Accent3 2 5 2 4 2" xfId="19075"/>
    <cellStyle name="20% - Accent3 2 5 2 4 2 2" xfId="23153"/>
    <cellStyle name="20% - Accent3 2 5 2 4 2 2 2" xfId="35550"/>
    <cellStyle name="20% - Accent3 2 5 2 4 2 3" xfId="33078"/>
    <cellStyle name="20% - Accent3 2 5 2 4 2 4" xfId="40249"/>
    <cellStyle name="20% - Accent3 2 5 2 4 2 5" xfId="44870"/>
    <cellStyle name="20% - Accent3 2 5 2 4 3" xfId="20357"/>
    <cellStyle name="20% - Accent3 2 5 2 4 3 2" xfId="23154"/>
    <cellStyle name="20% - Accent3 2 5 2 4 3 2 2" xfId="35551"/>
    <cellStyle name="20% - Accent3 2 5 2 4 3 3" xfId="34380"/>
    <cellStyle name="20% - Accent3 2 5 2 4 3 4" xfId="40250"/>
    <cellStyle name="20% - Accent3 2 5 2 4 3 5" xfId="44871"/>
    <cellStyle name="20% - Accent3 2 5 2 4 4" xfId="23152"/>
    <cellStyle name="20% - Accent3 2 5 2 4 4 2" xfId="35549"/>
    <cellStyle name="20% - Accent3 2 5 2 4 5" xfId="31778"/>
    <cellStyle name="20% - Accent3 2 5 2 4 6" xfId="40248"/>
    <cellStyle name="20% - Accent3 2 5 2 4 7" xfId="44869"/>
    <cellStyle name="20% - Accent3 2 5 2 5" xfId="14017"/>
    <cellStyle name="20% - Accent3 2 5 2 5 2" xfId="23155"/>
    <cellStyle name="20% - Accent3 2 5 2 5 2 2" xfId="35552"/>
    <cellStyle name="20% - Accent3 2 5 2 5 3" xfId="31128"/>
    <cellStyle name="20% - Accent3 2 5 2 5 4" xfId="40251"/>
    <cellStyle name="20% - Accent3 2 5 2 5 5" xfId="44872"/>
    <cellStyle name="20% - Accent3 2 5 2 6" xfId="18440"/>
    <cellStyle name="20% - Accent3 2 5 2 6 2" xfId="23156"/>
    <cellStyle name="20% - Accent3 2 5 2 6 2 2" xfId="35553"/>
    <cellStyle name="20% - Accent3 2 5 2 6 3" xfId="32429"/>
    <cellStyle name="20% - Accent3 2 5 2 6 4" xfId="40252"/>
    <cellStyle name="20% - Accent3 2 5 2 6 5" xfId="44873"/>
    <cellStyle name="20% - Accent3 2 5 2 7" xfId="19717"/>
    <cellStyle name="20% - Accent3 2 5 2 7 2" xfId="23157"/>
    <cellStyle name="20% - Accent3 2 5 2 7 2 2" xfId="35554"/>
    <cellStyle name="20% - Accent3 2 5 2 7 3" xfId="33728"/>
    <cellStyle name="20% - Accent3 2 5 2 7 4" xfId="40253"/>
    <cellStyle name="20% - Accent3 2 5 2 7 5" xfId="44874"/>
    <cellStyle name="20% - Accent3 2 5 2 8" xfId="23137"/>
    <cellStyle name="20% - Accent3 2 5 2 8 2" xfId="35534"/>
    <cellStyle name="20% - Accent3 2 5 2 9" xfId="30468"/>
    <cellStyle name="20% - Accent3 2 5 3" xfId="10859"/>
    <cellStyle name="20% - Accent3 2 5 3 2" xfId="16235"/>
    <cellStyle name="20% - Accent3 2 5 3 2 2" xfId="19078"/>
    <cellStyle name="20% - Accent3 2 5 3 2 2 2" xfId="23160"/>
    <cellStyle name="20% - Accent3 2 5 3 2 2 2 2" xfId="35557"/>
    <cellStyle name="20% - Accent3 2 5 3 2 2 3" xfId="33081"/>
    <cellStyle name="20% - Accent3 2 5 3 2 2 4" xfId="40256"/>
    <cellStyle name="20% - Accent3 2 5 3 2 2 5" xfId="44877"/>
    <cellStyle name="20% - Accent3 2 5 3 2 3" xfId="20360"/>
    <cellStyle name="20% - Accent3 2 5 3 2 3 2" xfId="23161"/>
    <cellStyle name="20% - Accent3 2 5 3 2 3 2 2" xfId="35558"/>
    <cellStyle name="20% - Accent3 2 5 3 2 3 3" xfId="34383"/>
    <cellStyle name="20% - Accent3 2 5 3 2 3 4" xfId="40257"/>
    <cellStyle name="20% - Accent3 2 5 3 2 3 5" xfId="44878"/>
    <cellStyle name="20% - Accent3 2 5 3 2 4" xfId="23159"/>
    <cellStyle name="20% - Accent3 2 5 3 2 4 2" xfId="35556"/>
    <cellStyle name="20% - Accent3 2 5 3 2 5" xfId="31781"/>
    <cellStyle name="20% - Accent3 2 5 3 2 6" xfId="40255"/>
    <cellStyle name="20% - Accent3 2 5 3 2 7" xfId="44876"/>
    <cellStyle name="20% - Accent3 2 5 3 3" xfId="14020"/>
    <cellStyle name="20% - Accent3 2 5 3 3 2" xfId="23162"/>
    <cellStyle name="20% - Accent3 2 5 3 3 2 2" xfId="35559"/>
    <cellStyle name="20% - Accent3 2 5 3 3 3" xfId="31131"/>
    <cellStyle name="20% - Accent3 2 5 3 3 4" xfId="40258"/>
    <cellStyle name="20% - Accent3 2 5 3 3 5" xfId="44879"/>
    <cellStyle name="20% - Accent3 2 5 3 4" xfId="18443"/>
    <cellStyle name="20% - Accent3 2 5 3 4 2" xfId="23163"/>
    <cellStyle name="20% - Accent3 2 5 3 4 2 2" xfId="35560"/>
    <cellStyle name="20% - Accent3 2 5 3 4 3" xfId="32432"/>
    <cellStyle name="20% - Accent3 2 5 3 4 4" xfId="40259"/>
    <cellStyle name="20% - Accent3 2 5 3 4 5" xfId="44880"/>
    <cellStyle name="20% - Accent3 2 5 3 5" xfId="19720"/>
    <cellStyle name="20% - Accent3 2 5 3 5 2" xfId="23164"/>
    <cellStyle name="20% - Accent3 2 5 3 5 2 2" xfId="35561"/>
    <cellStyle name="20% - Accent3 2 5 3 5 3" xfId="33731"/>
    <cellStyle name="20% - Accent3 2 5 3 5 4" xfId="40260"/>
    <cellStyle name="20% - Accent3 2 5 3 5 5" xfId="44881"/>
    <cellStyle name="20% - Accent3 2 5 3 6" xfId="23158"/>
    <cellStyle name="20% - Accent3 2 5 3 6 2" xfId="35555"/>
    <cellStyle name="20% - Accent3 2 5 3 7" xfId="30471"/>
    <cellStyle name="20% - Accent3 2 5 3 8" xfId="40254"/>
    <cellStyle name="20% - Accent3 2 5 3 9" xfId="44875"/>
    <cellStyle name="20% - Accent3 2 5 4" xfId="10860"/>
    <cellStyle name="20% - Accent3 2 5 4 2" xfId="16236"/>
    <cellStyle name="20% - Accent3 2 5 4 2 2" xfId="19079"/>
    <cellStyle name="20% - Accent3 2 5 4 2 2 2" xfId="23167"/>
    <cellStyle name="20% - Accent3 2 5 4 2 2 2 2" xfId="35564"/>
    <cellStyle name="20% - Accent3 2 5 4 2 2 3" xfId="33082"/>
    <cellStyle name="20% - Accent3 2 5 4 2 2 4" xfId="40263"/>
    <cellStyle name="20% - Accent3 2 5 4 2 2 5" xfId="44884"/>
    <cellStyle name="20% - Accent3 2 5 4 2 3" xfId="20361"/>
    <cellStyle name="20% - Accent3 2 5 4 2 3 2" xfId="23168"/>
    <cellStyle name="20% - Accent3 2 5 4 2 3 2 2" xfId="35565"/>
    <cellStyle name="20% - Accent3 2 5 4 2 3 3" xfId="34384"/>
    <cellStyle name="20% - Accent3 2 5 4 2 3 4" xfId="40264"/>
    <cellStyle name="20% - Accent3 2 5 4 2 3 5" xfId="44885"/>
    <cellStyle name="20% - Accent3 2 5 4 2 4" xfId="23166"/>
    <cellStyle name="20% - Accent3 2 5 4 2 4 2" xfId="35563"/>
    <cellStyle name="20% - Accent3 2 5 4 2 5" xfId="31782"/>
    <cellStyle name="20% - Accent3 2 5 4 2 6" xfId="40262"/>
    <cellStyle name="20% - Accent3 2 5 4 2 7" xfId="44883"/>
    <cellStyle name="20% - Accent3 2 5 4 3" xfId="14021"/>
    <cellStyle name="20% - Accent3 2 5 4 3 2" xfId="23169"/>
    <cellStyle name="20% - Accent3 2 5 4 3 2 2" xfId="35566"/>
    <cellStyle name="20% - Accent3 2 5 4 3 3" xfId="31132"/>
    <cellStyle name="20% - Accent3 2 5 4 3 4" xfId="40265"/>
    <cellStyle name="20% - Accent3 2 5 4 3 5" xfId="44886"/>
    <cellStyle name="20% - Accent3 2 5 4 4" xfId="18444"/>
    <cellStyle name="20% - Accent3 2 5 4 4 2" xfId="23170"/>
    <cellStyle name="20% - Accent3 2 5 4 4 2 2" xfId="35567"/>
    <cellStyle name="20% - Accent3 2 5 4 4 3" xfId="32433"/>
    <cellStyle name="20% - Accent3 2 5 4 4 4" xfId="40266"/>
    <cellStyle name="20% - Accent3 2 5 4 4 5" xfId="44887"/>
    <cellStyle name="20% - Accent3 2 5 4 5" xfId="19721"/>
    <cellStyle name="20% - Accent3 2 5 4 5 2" xfId="23171"/>
    <cellStyle name="20% - Accent3 2 5 4 5 2 2" xfId="35568"/>
    <cellStyle name="20% - Accent3 2 5 4 5 3" xfId="33732"/>
    <cellStyle name="20% - Accent3 2 5 4 5 4" xfId="40267"/>
    <cellStyle name="20% - Accent3 2 5 4 5 5" xfId="44888"/>
    <cellStyle name="20% - Accent3 2 5 4 6" xfId="23165"/>
    <cellStyle name="20% - Accent3 2 5 4 6 2" xfId="35562"/>
    <cellStyle name="20% - Accent3 2 5 4 7" xfId="30472"/>
    <cellStyle name="20% - Accent3 2 5 4 8" xfId="40261"/>
    <cellStyle name="20% - Accent3 2 5 4 9" xfId="44882"/>
    <cellStyle name="20% - Accent3 2 5 5" xfId="10081"/>
    <cellStyle name="20% - Accent3 2 6" xfId="818"/>
    <cellStyle name="20% - Accent3 2 6 2" xfId="10861"/>
    <cellStyle name="20% - Accent3 2 6 2 2" xfId="16237"/>
    <cellStyle name="20% - Accent3 2 6 2 2 2" xfId="19080"/>
    <cellStyle name="20% - Accent3 2 6 2 2 2 2" xfId="23174"/>
    <cellStyle name="20% - Accent3 2 6 2 2 2 2 2" xfId="35571"/>
    <cellStyle name="20% - Accent3 2 6 2 2 2 3" xfId="33083"/>
    <cellStyle name="20% - Accent3 2 6 2 2 2 4" xfId="40270"/>
    <cellStyle name="20% - Accent3 2 6 2 2 2 5" xfId="44891"/>
    <cellStyle name="20% - Accent3 2 6 2 2 3" xfId="20362"/>
    <cellStyle name="20% - Accent3 2 6 2 2 3 2" xfId="23175"/>
    <cellStyle name="20% - Accent3 2 6 2 2 3 2 2" xfId="35572"/>
    <cellStyle name="20% - Accent3 2 6 2 2 3 3" xfId="34385"/>
    <cellStyle name="20% - Accent3 2 6 2 2 3 4" xfId="40271"/>
    <cellStyle name="20% - Accent3 2 6 2 2 3 5" xfId="44892"/>
    <cellStyle name="20% - Accent3 2 6 2 2 4" xfId="23173"/>
    <cellStyle name="20% - Accent3 2 6 2 2 4 2" xfId="35570"/>
    <cellStyle name="20% - Accent3 2 6 2 2 5" xfId="31783"/>
    <cellStyle name="20% - Accent3 2 6 2 2 6" xfId="40269"/>
    <cellStyle name="20% - Accent3 2 6 2 2 7" xfId="44890"/>
    <cellStyle name="20% - Accent3 2 6 2 3" xfId="14022"/>
    <cellStyle name="20% - Accent3 2 6 2 3 2" xfId="23176"/>
    <cellStyle name="20% - Accent3 2 6 2 3 2 2" xfId="35573"/>
    <cellStyle name="20% - Accent3 2 6 2 3 3" xfId="31133"/>
    <cellStyle name="20% - Accent3 2 6 2 3 4" xfId="40272"/>
    <cellStyle name="20% - Accent3 2 6 2 3 5" xfId="44893"/>
    <cellStyle name="20% - Accent3 2 6 2 4" xfId="18445"/>
    <cellStyle name="20% - Accent3 2 6 2 4 2" xfId="23177"/>
    <cellStyle name="20% - Accent3 2 6 2 4 2 2" xfId="35574"/>
    <cellStyle name="20% - Accent3 2 6 2 4 3" xfId="32434"/>
    <cellStyle name="20% - Accent3 2 6 2 4 4" xfId="40273"/>
    <cellStyle name="20% - Accent3 2 6 2 4 5" xfId="44894"/>
    <cellStyle name="20% - Accent3 2 6 2 5" xfId="19722"/>
    <cellStyle name="20% - Accent3 2 6 2 5 2" xfId="23178"/>
    <cellStyle name="20% - Accent3 2 6 2 5 2 2" xfId="35575"/>
    <cellStyle name="20% - Accent3 2 6 2 5 3" xfId="33733"/>
    <cellStyle name="20% - Accent3 2 6 2 5 4" xfId="40274"/>
    <cellStyle name="20% - Accent3 2 6 2 5 5" xfId="44895"/>
    <cellStyle name="20% - Accent3 2 6 2 6" xfId="23172"/>
    <cellStyle name="20% - Accent3 2 6 2 6 2" xfId="35569"/>
    <cellStyle name="20% - Accent3 2 6 2 7" xfId="30473"/>
    <cellStyle name="20% - Accent3 2 6 2 8" xfId="40268"/>
    <cellStyle name="20% - Accent3 2 6 2 9" xfId="44889"/>
    <cellStyle name="20% - Accent3 2 6 3" xfId="10862"/>
    <cellStyle name="20% - Accent3 2 6 3 2" xfId="16238"/>
    <cellStyle name="20% - Accent3 2 6 3 2 2" xfId="19081"/>
    <cellStyle name="20% - Accent3 2 6 3 2 2 2" xfId="23181"/>
    <cellStyle name="20% - Accent3 2 6 3 2 2 2 2" xfId="35578"/>
    <cellStyle name="20% - Accent3 2 6 3 2 2 3" xfId="33084"/>
    <cellStyle name="20% - Accent3 2 6 3 2 2 4" xfId="40277"/>
    <cellStyle name="20% - Accent3 2 6 3 2 2 5" xfId="44898"/>
    <cellStyle name="20% - Accent3 2 6 3 2 3" xfId="20363"/>
    <cellStyle name="20% - Accent3 2 6 3 2 3 2" xfId="23182"/>
    <cellStyle name="20% - Accent3 2 6 3 2 3 2 2" xfId="35579"/>
    <cellStyle name="20% - Accent3 2 6 3 2 3 3" xfId="34386"/>
    <cellStyle name="20% - Accent3 2 6 3 2 3 4" xfId="40278"/>
    <cellStyle name="20% - Accent3 2 6 3 2 3 5" xfId="44899"/>
    <cellStyle name="20% - Accent3 2 6 3 2 4" xfId="23180"/>
    <cellStyle name="20% - Accent3 2 6 3 2 4 2" xfId="35577"/>
    <cellStyle name="20% - Accent3 2 6 3 2 5" xfId="31784"/>
    <cellStyle name="20% - Accent3 2 6 3 2 6" xfId="40276"/>
    <cellStyle name="20% - Accent3 2 6 3 2 7" xfId="44897"/>
    <cellStyle name="20% - Accent3 2 6 3 3" xfId="14023"/>
    <cellStyle name="20% - Accent3 2 6 3 3 2" xfId="23183"/>
    <cellStyle name="20% - Accent3 2 6 3 3 2 2" xfId="35580"/>
    <cellStyle name="20% - Accent3 2 6 3 3 3" xfId="31134"/>
    <cellStyle name="20% - Accent3 2 6 3 3 4" xfId="40279"/>
    <cellStyle name="20% - Accent3 2 6 3 3 5" xfId="44900"/>
    <cellStyle name="20% - Accent3 2 6 3 4" xfId="18446"/>
    <cellStyle name="20% - Accent3 2 6 3 4 2" xfId="23184"/>
    <cellStyle name="20% - Accent3 2 6 3 4 2 2" xfId="35581"/>
    <cellStyle name="20% - Accent3 2 6 3 4 3" xfId="32435"/>
    <cellStyle name="20% - Accent3 2 6 3 4 4" xfId="40280"/>
    <cellStyle name="20% - Accent3 2 6 3 4 5" xfId="44901"/>
    <cellStyle name="20% - Accent3 2 6 3 5" xfId="19723"/>
    <cellStyle name="20% - Accent3 2 6 3 5 2" xfId="23185"/>
    <cellStyle name="20% - Accent3 2 6 3 5 2 2" xfId="35582"/>
    <cellStyle name="20% - Accent3 2 6 3 5 3" xfId="33734"/>
    <cellStyle name="20% - Accent3 2 6 3 5 4" xfId="40281"/>
    <cellStyle name="20% - Accent3 2 6 3 5 5" xfId="44902"/>
    <cellStyle name="20% - Accent3 2 6 3 6" xfId="23179"/>
    <cellStyle name="20% - Accent3 2 6 3 6 2" xfId="35576"/>
    <cellStyle name="20% - Accent3 2 6 3 7" xfId="30474"/>
    <cellStyle name="20% - Accent3 2 6 3 8" xfId="40275"/>
    <cellStyle name="20% - Accent3 2 6 3 9" xfId="44896"/>
    <cellStyle name="20% - Accent3 2 6 4" xfId="10082"/>
    <cellStyle name="20% - Accent3 2 7" xfId="819"/>
    <cellStyle name="20% - Accent3 2 7 10" xfId="10568"/>
    <cellStyle name="20% - Accent3 2 7 2" xfId="16118"/>
    <cellStyle name="20% - Accent3 2 7 2 2" xfId="18963"/>
    <cellStyle name="20% - Accent3 2 7 2 2 2" xfId="23188"/>
    <cellStyle name="20% - Accent3 2 7 2 2 2 2" xfId="35585"/>
    <cellStyle name="20% - Accent3 2 7 2 2 3" xfId="32963"/>
    <cellStyle name="20% - Accent3 2 7 2 2 4" xfId="40284"/>
    <cellStyle name="20% - Accent3 2 7 2 2 5" xfId="44905"/>
    <cellStyle name="20% - Accent3 2 7 2 3" xfId="20243"/>
    <cellStyle name="20% - Accent3 2 7 2 3 2" xfId="23189"/>
    <cellStyle name="20% - Accent3 2 7 2 3 2 2" xfId="35586"/>
    <cellStyle name="20% - Accent3 2 7 2 3 3" xfId="34264"/>
    <cellStyle name="20% - Accent3 2 7 2 3 4" xfId="40285"/>
    <cellStyle name="20% - Accent3 2 7 2 3 5" xfId="44906"/>
    <cellStyle name="20% - Accent3 2 7 2 4" xfId="23187"/>
    <cellStyle name="20% - Accent3 2 7 2 4 2" xfId="35584"/>
    <cellStyle name="20% - Accent3 2 7 2 5" xfId="31662"/>
    <cellStyle name="20% - Accent3 2 7 2 6" xfId="40283"/>
    <cellStyle name="20% - Accent3 2 7 2 7" xfId="44904"/>
    <cellStyle name="20% - Accent3 2 7 3" xfId="13903"/>
    <cellStyle name="20% - Accent3 2 7 3 2" xfId="23190"/>
    <cellStyle name="20% - Accent3 2 7 3 2 2" xfId="35587"/>
    <cellStyle name="20% - Accent3 2 7 3 3" xfId="31013"/>
    <cellStyle name="20% - Accent3 2 7 3 4" xfId="40286"/>
    <cellStyle name="20% - Accent3 2 7 3 5" xfId="44907"/>
    <cellStyle name="20% - Accent3 2 7 4" xfId="18326"/>
    <cellStyle name="20% - Accent3 2 7 4 2" xfId="23191"/>
    <cellStyle name="20% - Accent3 2 7 4 2 2" xfId="35588"/>
    <cellStyle name="20% - Accent3 2 7 4 3" xfId="32314"/>
    <cellStyle name="20% - Accent3 2 7 4 4" xfId="40287"/>
    <cellStyle name="20% - Accent3 2 7 4 5" xfId="44908"/>
    <cellStyle name="20% - Accent3 2 7 5" xfId="19602"/>
    <cellStyle name="20% - Accent3 2 7 5 2" xfId="23192"/>
    <cellStyle name="20% - Accent3 2 7 5 2 2" xfId="35589"/>
    <cellStyle name="20% - Accent3 2 7 5 3" xfId="33612"/>
    <cellStyle name="20% - Accent3 2 7 5 4" xfId="40288"/>
    <cellStyle name="20% - Accent3 2 7 5 5" xfId="44909"/>
    <cellStyle name="20% - Accent3 2 7 6" xfId="23186"/>
    <cellStyle name="20% - Accent3 2 7 6 2" xfId="35583"/>
    <cellStyle name="20% - Accent3 2 7 7" xfId="30352"/>
    <cellStyle name="20% - Accent3 2 7 8" xfId="40282"/>
    <cellStyle name="20% - Accent3 2 7 9" xfId="44903"/>
    <cellStyle name="20% - Accent3 2 8" xfId="820"/>
    <cellStyle name="20% - Accent3 2 8 10" xfId="10660"/>
    <cellStyle name="20% - Accent3 2 8 2" xfId="16131"/>
    <cellStyle name="20% - Accent3 2 8 2 2" xfId="18975"/>
    <cellStyle name="20% - Accent3 2 8 2 2 2" xfId="23195"/>
    <cellStyle name="20% - Accent3 2 8 2 2 2 2" xfId="35592"/>
    <cellStyle name="20% - Accent3 2 8 2 2 3" xfId="32975"/>
    <cellStyle name="20% - Accent3 2 8 2 2 4" xfId="40291"/>
    <cellStyle name="20% - Accent3 2 8 2 2 5" xfId="44912"/>
    <cellStyle name="20% - Accent3 2 8 2 3" xfId="20255"/>
    <cellStyle name="20% - Accent3 2 8 2 3 2" xfId="23196"/>
    <cellStyle name="20% - Accent3 2 8 2 3 2 2" xfId="35593"/>
    <cellStyle name="20% - Accent3 2 8 2 3 3" xfId="34276"/>
    <cellStyle name="20% - Accent3 2 8 2 3 4" xfId="40292"/>
    <cellStyle name="20% - Accent3 2 8 2 3 5" xfId="44913"/>
    <cellStyle name="20% - Accent3 2 8 2 4" xfId="23194"/>
    <cellStyle name="20% - Accent3 2 8 2 4 2" xfId="35591"/>
    <cellStyle name="20% - Accent3 2 8 2 5" xfId="31674"/>
    <cellStyle name="20% - Accent3 2 8 2 6" xfId="40290"/>
    <cellStyle name="20% - Accent3 2 8 2 7" xfId="44911"/>
    <cellStyle name="20% - Accent3 2 8 3" xfId="13916"/>
    <cellStyle name="20% - Accent3 2 8 3 2" xfId="23197"/>
    <cellStyle name="20% - Accent3 2 8 3 2 2" xfId="35594"/>
    <cellStyle name="20% - Accent3 2 8 3 3" xfId="31025"/>
    <cellStyle name="20% - Accent3 2 8 3 4" xfId="40293"/>
    <cellStyle name="20% - Accent3 2 8 3 5" xfId="44914"/>
    <cellStyle name="20% - Accent3 2 8 4" xfId="18338"/>
    <cellStyle name="20% - Accent3 2 8 4 2" xfId="23198"/>
    <cellStyle name="20% - Accent3 2 8 4 2 2" xfId="35595"/>
    <cellStyle name="20% - Accent3 2 8 4 3" xfId="32326"/>
    <cellStyle name="20% - Accent3 2 8 4 4" xfId="40294"/>
    <cellStyle name="20% - Accent3 2 8 4 5" xfId="44915"/>
    <cellStyle name="20% - Accent3 2 8 5" xfId="19614"/>
    <cellStyle name="20% - Accent3 2 8 5 2" xfId="23199"/>
    <cellStyle name="20% - Accent3 2 8 5 2 2" xfId="35596"/>
    <cellStyle name="20% - Accent3 2 8 5 3" xfId="33624"/>
    <cellStyle name="20% - Accent3 2 8 5 4" xfId="40295"/>
    <cellStyle name="20% - Accent3 2 8 5 5" xfId="44916"/>
    <cellStyle name="20% - Accent3 2 8 6" xfId="23193"/>
    <cellStyle name="20% - Accent3 2 8 6 2" xfId="35590"/>
    <cellStyle name="20% - Accent3 2 8 7" xfId="30364"/>
    <cellStyle name="20% - Accent3 2 8 8" xfId="40289"/>
    <cellStyle name="20% - Accent3 2 8 9" xfId="44910"/>
    <cellStyle name="20% - Accent3 2 9" xfId="821"/>
    <cellStyle name="20% - Accent3 2 9 2" xfId="10863"/>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2 5" xfId="10864"/>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3 5" xfId="11755"/>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3 7" xfId="10083"/>
    <cellStyle name="20% - Accent3 4" xfId="846"/>
    <cellStyle name="20% - Accent3 4 2" xfId="11912"/>
    <cellStyle name="20% - Accent3 4 3" xfId="10084"/>
    <cellStyle name="20% - Accent3 5" xfId="847"/>
    <cellStyle name="20% - Accent3 5 2" xfId="10502"/>
    <cellStyle name="20% - Accent3 6" xfId="848"/>
    <cellStyle name="20% - Accent3 6 2" xfId="10659"/>
    <cellStyle name="20% - Accent3 7" xfId="849"/>
    <cellStyle name="20% - Accent3 7 2" xfId="10865"/>
    <cellStyle name="20% - Accent3 8" xfId="850"/>
    <cellStyle name="20% - Accent3 8 2" xfId="10866"/>
    <cellStyle name="20% - Accent3 9" xfId="851"/>
    <cellStyle name="20% - Accent3 9 2" xfId="10867"/>
    <cellStyle name="20% - Accent4" xfId="9801" builtinId="42" customBuiltin="1"/>
    <cellStyle name="20% - Accent4 10" xfId="10868"/>
    <cellStyle name="20% - Accent4 11" xfId="10869"/>
    <cellStyle name="20% - Accent4 12" xfId="10870"/>
    <cellStyle name="20% - Accent4 13" xfId="10871"/>
    <cellStyle name="20% - Accent4 14" xfId="10872"/>
    <cellStyle name="20% - Accent4 15" xfId="10873"/>
    <cellStyle name="20% - Accent4 16" xfId="39586"/>
    <cellStyle name="20% - Accent4 17" xfId="39624"/>
    <cellStyle name="20% - Accent4 2" xfId="14"/>
    <cellStyle name="20% - Accent4 2 10" xfId="852"/>
    <cellStyle name="20% - Accent4 2 10 2" xfId="16239"/>
    <cellStyle name="20% - Accent4 2 10 2 2" xfId="19082"/>
    <cellStyle name="20% - Accent4 2 10 2 2 2" xfId="23202"/>
    <cellStyle name="20% - Accent4 2 10 2 2 2 2" xfId="35599"/>
    <cellStyle name="20% - Accent4 2 10 2 2 3" xfId="33085"/>
    <cellStyle name="20% - Accent4 2 10 2 2 4" xfId="40298"/>
    <cellStyle name="20% - Accent4 2 10 2 2 5" xfId="44919"/>
    <cellStyle name="20% - Accent4 2 10 2 3" xfId="20364"/>
    <cellStyle name="20% - Accent4 2 10 2 3 2" xfId="23203"/>
    <cellStyle name="20% - Accent4 2 10 2 3 2 2" xfId="35600"/>
    <cellStyle name="20% - Accent4 2 10 2 3 3" xfId="34387"/>
    <cellStyle name="20% - Accent4 2 10 2 3 4" xfId="40299"/>
    <cellStyle name="20% - Accent4 2 10 2 3 5" xfId="44920"/>
    <cellStyle name="20% - Accent4 2 10 2 4" xfId="23201"/>
    <cellStyle name="20% - Accent4 2 10 2 4 2" xfId="35598"/>
    <cellStyle name="20% - Accent4 2 10 2 5" xfId="31785"/>
    <cellStyle name="20% - Accent4 2 10 2 6" xfId="40297"/>
    <cellStyle name="20% - Accent4 2 10 2 7" xfId="44918"/>
    <cellStyle name="20% - Accent4 2 10 3" xfId="14024"/>
    <cellStyle name="20% - Accent4 2 10 3 2" xfId="23204"/>
    <cellStyle name="20% - Accent4 2 10 3 2 2" xfId="35601"/>
    <cellStyle name="20% - Accent4 2 10 3 3" xfId="31135"/>
    <cellStyle name="20% - Accent4 2 10 3 4" xfId="40300"/>
    <cellStyle name="20% - Accent4 2 10 3 5" xfId="44921"/>
    <cellStyle name="20% - Accent4 2 10 4" xfId="18447"/>
    <cellStyle name="20% - Accent4 2 10 4 2" xfId="23205"/>
    <cellStyle name="20% - Accent4 2 10 4 2 2" xfId="35602"/>
    <cellStyle name="20% - Accent4 2 10 4 3" xfId="32436"/>
    <cellStyle name="20% - Accent4 2 10 4 4" xfId="40301"/>
    <cellStyle name="20% - Accent4 2 10 4 5" xfId="44922"/>
    <cellStyle name="20% - Accent4 2 10 5" xfId="19724"/>
    <cellStyle name="20% - Accent4 2 10 5 2" xfId="23206"/>
    <cellStyle name="20% - Accent4 2 10 5 2 2" xfId="35603"/>
    <cellStyle name="20% - Accent4 2 10 5 3" xfId="33735"/>
    <cellStyle name="20% - Accent4 2 10 5 4" xfId="40302"/>
    <cellStyle name="20% - Accent4 2 10 5 5" xfId="44923"/>
    <cellStyle name="20% - Accent4 2 10 6" xfId="23200"/>
    <cellStyle name="20% - Accent4 2 10 6 2" xfId="35597"/>
    <cellStyle name="20% - Accent4 2 10 7" xfId="30475"/>
    <cellStyle name="20% - Accent4 2 10 8" xfId="40296"/>
    <cellStyle name="20% - Accent4 2 10 9" xfId="44917"/>
    <cellStyle name="20% - Accent4 2 11" xfId="11727"/>
    <cellStyle name="20% - Accent4 2 12" xfId="12031"/>
    <cellStyle name="20% - Accent4 2 12 2" xfId="16670"/>
    <cellStyle name="20% - Accent4 2 12 2 2" xfId="19506"/>
    <cellStyle name="20% - Accent4 2 12 2 2 2" xfId="23209"/>
    <cellStyle name="20% - Accent4 2 12 2 2 2 2" xfId="35606"/>
    <cellStyle name="20% - Accent4 2 12 2 2 3" xfId="33515"/>
    <cellStyle name="20% - Accent4 2 12 2 2 4" xfId="40305"/>
    <cellStyle name="20% - Accent4 2 12 2 2 5" xfId="44926"/>
    <cellStyle name="20% - Accent4 2 12 2 3" xfId="20791"/>
    <cellStyle name="20% - Accent4 2 12 2 3 2" xfId="23210"/>
    <cellStyle name="20% - Accent4 2 12 2 3 2 2" xfId="35607"/>
    <cellStyle name="20% - Accent4 2 12 2 3 3" xfId="34817"/>
    <cellStyle name="20% - Accent4 2 12 2 3 4" xfId="40306"/>
    <cellStyle name="20% - Accent4 2 12 2 3 5" xfId="44927"/>
    <cellStyle name="20% - Accent4 2 12 2 4" xfId="23208"/>
    <cellStyle name="20% - Accent4 2 12 2 4 2" xfId="35605"/>
    <cellStyle name="20% - Accent4 2 12 2 5" xfId="32215"/>
    <cellStyle name="20% - Accent4 2 12 2 6" xfId="40304"/>
    <cellStyle name="20% - Accent4 2 12 2 7" xfId="44925"/>
    <cellStyle name="20% - Accent4 2 12 3" xfId="14457"/>
    <cellStyle name="20% - Accent4 2 12 3 2" xfId="23211"/>
    <cellStyle name="20% - Accent4 2 12 3 2 2" xfId="35608"/>
    <cellStyle name="20% - Accent4 2 12 3 3" xfId="31565"/>
    <cellStyle name="20% - Accent4 2 12 3 4" xfId="40307"/>
    <cellStyle name="20% - Accent4 2 12 3 5" xfId="44928"/>
    <cellStyle name="20% - Accent4 2 12 4" xfId="18874"/>
    <cellStyle name="20% - Accent4 2 12 4 2" xfId="23212"/>
    <cellStyle name="20% - Accent4 2 12 4 2 2" xfId="35609"/>
    <cellStyle name="20% - Accent4 2 12 4 3" xfId="32866"/>
    <cellStyle name="20% - Accent4 2 12 4 4" xfId="40308"/>
    <cellStyle name="20% - Accent4 2 12 4 5" xfId="44929"/>
    <cellStyle name="20% - Accent4 2 12 5" xfId="20154"/>
    <cellStyle name="20% - Accent4 2 12 5 2" xfId="23213"/>
    <cellStyle name="20% - Accent4 2 12 5 2 2" xfId="35610"/>
    <cellStyle name="20% - Accent4 2 12 5 3" xfId="34165"/>
    <cellStyle name="20% - Accent4 2 12 5 4" xfId="40309"/>
    <cellStyle name="20% - Accent4 2 12 5 5" xfId="44930"/>
    <cellStyle name="20% - Accent4 2 12 6" xfId="23207"/>
    <cellStyle name="20% - Accent4 2 12 6 2" xfId="35604"/>
    <cellStyle name="20% - Accent4 2 12 7" xfId="30905"/>
    <cellStyle name="20% - Accent4 2 12 8" xfId="40303"/>
    <cellStyle name="20% - Accent4 2 12 9" xfId="44924"/>
    <cellStyle name="20% - Accent4 2 13" xfId="12102"/>
    <cellStyle name="20% - Accent4 2 14" xfId="12142"/>
    <cellStyle name="20% - Accent4 2 14 2" xfId="16744"/>
    <cellStyle name="20% - Accent4 2 14 2 2" xfId="19579"/>
    <cellStyle name="20% - Accent4 2 14 2 2 2" xfId="23216"/>
    <cellStyle name="20% - Accent4 2 14 2 2 2 2" xfId="35613"/>
    <cellStyle name="20% - Accent4 2 14 2 2 3" xfId="33589"/>
    <cellStyle name="20% - Accent4 2 14 2 2 4" xfId="40312"/>
    <cellStyle name="20% - Accent4 2 14 2 2 5" xfId="44933"/>
    <cellStyle name="20% - Accent4 2 14 2 3" xfId="20865"/>
    <cellStyle name="20% - Accent4 2 14 2 3 2" xfId="23217"/>
    <cellStyle name="20% - Accent4 2 14 2 3 2 2" xfId="35614"/>
    <cellStyle name="20% - Accent4 2 14 2 3 3" xfId="34893"/>
    <cellStyle name="20% - Accent4 2 14 2 3 4" xfId="40313"/>
    <cellStyle name="20% - Accent4 2 14 2 3 5" xfId="44934"/>
    <cellStyle name="20% - Accent4 2 14 2 4" xfId="23215"/>
    <cellStyle name="20% - Accent4 2 14 2 4 2" xfId="35612"/>
    <cellStyle name="20% - Accent4 2 14 2 5" xfId="32291"/>
    <cellStyle name="20% - Accent4 2 14 2 6" xfId="40311"/>
    <cellStyle name="20% - Accent4 2 14 2 7" xfId="44932"/>
    <cellStyle name="20% - Accent4 2 14 3" xfId="14531"/>
    <cellStyle name="20% - Accent4 2 14 3 2" xfId="23218"/>
    <cellStyle name="20% - Accent4 2 14 3 2 2" xfId="35615"/>
    <cellStyle name="20% - Accent4 2 14 3 3" xfId="31639"/>
    <cellStyle name="20% - Accent4 2 14 3 4" xfId="40314"/>
    <cellStyle name="20% - Accent4 2 14 3 5" xfId="44935"/>
    <cellStyle name="20% - Accent4 2 14 4" xfId="18946"/>
    <cellStyle name="20% - Accent4 2 14 4 2" xfId="23219"/>
    <cellStyle name="20% - Accent4 2 14 4 2 2" xfId="35616"/>
    <cellStyle name="20% - Accent4 2 14 4 3" xfId="32940"/>
    <cellStyle name="20% - Accent4 2 14 4 4" xfId="40315"/>
    <cellStyle name="20% - Accent4 2 14 4 5" xfId="44936"/>
    <cellStyle name="20% - Accent4 2 14 5" xfId="20226"/>
    <cellStyle name="20% - Accent4 2 14 5 2" xfId="23220"/>
    <cellStyle name="20% - Accent4 2 14 5 2 2" xfId="35617"/>
    <cellStyle name="20% - Accent4 2 14 5 3" xfId="34241"/>
    <cellStyle name="20% - Accent4 2 14 5 4" xfId="40316"/>
    <cellStyle name="20% - Accent4 2 14 5 5" xfId="44937"/>
    <cellStyle name="20% - Accent4 2 14 6" xfId="23214"/>
    <cellStyle name="20% - Accent4 2 14 6 2" xfId="35611"/>
    <cellStyle name="20% - Accent4 2 14 7" xfId="30979"/>
    <cellStyle name="20% - Accent4 2 14 8" xfId="40310"/>
    <cellStyle name="20% - Accent4 2 14 9" xfId="44931"/>
    <cellStyle name="20% - Accent4 2 15" xfId="20909"/>
    <cellStyle name="20% - Accent4 2 15 2" xfId="23221"/>
    <cellStyle name="20% - Accent4 2 15 2 2" xfId="35618"/>
    <cellStyle name="20% - Accent4 2 15 3" xfId="34923"/>
    <cellStyle name="20% - Accent4 2 15 4" xfId="40317"/>
    <cellStyle name="20% - Accent4 2 15 5" xfId="44938"/>
    <cellStyle name="20% - Accent4 2 16" xfId="10085"/>
    <cellStyle name="20% - Accent4 2 2" xfId="853"/>
    <cellStyle name="20% - Accent4 2 2 2" xfId="854"/>
    <cellStyle name="20% - Accent4 2 2 2 2" xfId="10586"/>
    <cellStyle name="20% - Accent4 2 2 3" xfId="855"/>
    <cellStyle name="20% - Accent4 2 2 3 2" xfId="12161"/>
    <cellStyle name="20% - Accent4 2 2 4" xfId="10086"/>
    <cellStyle name="20% - Accent4 2 3" xfId="856"/>
    <cellStyle name="20% - Accent4 2 3 2" xfId="857"/>
    <cellStyle name="20% - Accent4 2 3 2 10" xfId="30476"/>
    <cellStyle name="20% - Accent4 2 3 2 11" xfId="40318"/>
    <cellStyle name="20% - Accent4 2 3 2 12" xfId="44939"/>
    <cellStyle name="20% - Accent4 2 3 2 2" xfId="10874"/>
    <cellStyle name="20% - Accent4 2 3 2 2 10" xfId="40319"/>
    <cellStyle name="20% - Accent4 2 3 2 2 11" xfId="44940"/>
    <cellStyle name="20% - Accent4 2 3 2 2 2" xfId="10875"/>
    <cellStyle name="20% - Accent4 2 3 2 2 2 2" xfId="16242"/>
    <cellStyle name="20% - Accent4 2 3 2 2 2 2 2" xfId="19085"/>
    <cellStyle name="20% - Accent4 2 3 2 2 2 2 2 2" xfId="23226"/>
    <cellStyle name="20% - Accent4 2 3 2 2 2 2 2 2 2" xfId="35623"/>
    <cellStyle name="20% - Accent4 2 3 2 2 2 2 2 3" xfId="33088"/>
    <cellStyle name="20% - Accent4 2 3 2 2 2 2 2 4" xfId="40322"/>
    <cellStyle name="20% - Accent4 2 3 2 2 2 2 2 5" xfId="44943"/>
    <cellStyle name="20% - Accent4 2 3 2 2 2 2 3" xfId="20367"/>
    <cellStyle name="20% - Accent4 2 3 2 2 2 2 3 2" xfId="23227"/>
    <cellStyle name="20% - Accent4 2 3 2 2 2 2 3 2 2" xfId="35624"/>
    <cellStyle name="20% - Accent4 2 3 2 2 2 2 3 3" xfId="34390"/>
    <cellStyle name="20% - Accent4 2 3 2 2 2 2 3 4" xfId="40323"/>
    <cellStyle name="20% - Accent4 2 3 2 2 2 2 3 5" xfId="44944"/>
    <cellStyle name="20% - Accent4 2 3 2 2 2 2 4" xfId="23225"/>
    <cellStyle name="20% - Accent4 2 3 2 2 2 2 4 2" xfId="35622"/>
    <cellStyle name="20% - Accent4 2 3 2 2 2 2 5" xfId="31788"/>
    <cellStyle name="20% - Accent4 2 3 2 2 2 2 6" xfId="40321"/>
    <cellStyle name="20% - Accent4 2 3 2 2 2 2 7" xfId="44942"/>
    <cellStyle name="20% - Accent4 2 3 2 2 2 3" xfId="14027"/>
    <cellStyle name="20% - Accent4 2 3 2 2 2 3 2" xfId="23228"/>
    <cellStyle name="20% - Accent4 2 3 2 2 2 3 2 2" xfId="35625"/>
    <cellStyle name="20% - Accent4 2 3 2 2 2 3 3" xfId="31138"/>
    <cellStyle name="20% - Accent4 2 3 2 2 2 3 4" xfId="40324"/>
    <cellStyle name="20% - Accent4 2 3 2 2 2 3 5" xfId="44945"/>
    <cellStyle name="20% - Accent4 2 3 2 2 2 4" xfId="18450"/>
    <cellStyle name="20% - Accent4 2 3 2 2 2 4 2" xfId="23229"/>
    <cellStyle name="20% - Accent4 2 3 2 2 2 4 2 2" xfId="35626"/>
    <cellStyle name="20% - Accent4 2 3 2 2 2 4 3" xfId="32439"/>
    <cellStyle name="20% - Accent4 2 3 2 2 2 4 4" xfId="40325"/>
    <cellStyle name="20% - Accent4 2 3 2 2 2 4 5" xfId="44946"/>
    <cellStyle name="20% - Accent4 2 3 2 2 2 5" xfId="19727"/>
    <cellStyle name="20% - Accent4 2 3 2 2 2 5 2" xfId="23230"/>
    <cellStyle name="20% - Accent4 2 3 2 2 2 5 2 2" xfId="35627"/>
    <cellStyle name="20% - Accent4 2 3 2 2 2 5 3" xfId="33738"/>
    <cellStyle name="20% - Accent4 2 3 2 2 2 5 4" xfId="40326"/>
    <cellStyle name="20% - Accent4 2 3 2 2 2 5 5" xfId="44947"/>
    <cellStyle name="20% - Accent4 2 3 2 2 2 6" xfId="23224"/>
    <cellStyle name="20% - Accent4 2 3 2 2 2 6 2" xfId="35621"/>
    <cellStyle name="20% - Accent4 2 3 2 2 2 7" xfId="30478"/>
    <cellStyle name="20% - Accent4 2 3 2 2 2 8" xfId="40320"/>
    <cellStyle name="20% - Accent4 2 3 2 2 2 9" xfId="44941"/>
    <cellStyle name="20% - Accent4 2 3 2 2 3" xfId="10876"/>
    <cellStyle name="20% - Accent4 2 3 2 2 3 2" xfId="16243"/>
    <cellStyle name="20% - Accent4 2 3 2 2 3 2 2" xfId="19086"/>
    <cellStyle name="20% - Accent4 2 3 2 2 3 2 2 2" xfId="23233"/>
    <cellStyle name="20% - Accent4 2 3 2 2 3 2 2 2 2" xfId="35630"/>
    <cellStyle name="20% - Accent4 2 3 2 2 3 2 2 3" xfId="33089"/>
    <cellStyle name="20% - Accent4 2 3 2 2 3 2 2 4" xfId="40329"/>
    <cellStyle name="20% - Accent4 2 3 2 2 3 2 2 5" xfId="44950"/>
    <cellStyle name="20% - Accent4 2 3 2 2 3 2 3" xfId="20368"/>
    <cellStyle name="20% - Accent4 2 3 2 2 3 2 3 2" xfId="23234"/>
    <cellStyle name="20% - Accent4 2 3 2 2 3 2 3 2 2" xfId="35631"/>
    <cellStyle name="20% - Accent4 2 3 2 2 3 2 3 3" xfId="34391"/>
    <cellStyle name="20% - Accent4 2 3 2 2 3 2 3 4" xfId="40330"/>
    <cellStyle name="20% - Accent4 2 3 2 2 3 2 3 5" xfId="44951"/>
    <cellStyle name="20% - Accent4 2 3 2 2 3 2 4" xfId="23232"/>
    <cellStyle name="20% - Accent4 2 3 2 2 3 2 4 2" xfId="35629"/>
    <cellStyle name="20% - Accent4 2 3 2 2 3 2 5" xfId="31789"/>
    <cellStyle name="20% - Accent4 2 3 2 2 3 2 6" xfId="40328"/>
    <cellStyle name="20% - Accent4 2 3 2 2 3 2 7" xfId="44949"/>
    <cellStyle name="20% - Accent4 2 3 2 2 3 3" xfId="14028"/>
    <cellStyle name="20% - Accent4 2 3 2 2 3 3 2" xfId="23235"/>
    <cellStyle name="20% - Accent4 2 3 2 2 3 3 2 2" xfId="35632"/>
    <cellStyle name="20% - Accent4 2 3 2 2 3 3 3" xfId="31139"/>
    <cellStyle name="20% - Accent4 2 3 2 2 3 3 4" xfId="40331"/>
    <cellStyle name="20% - Accent4 2 3 2 2 3 3 5" xfId="44952"/>
    <cellStyle name="20% - Accent4 2 3 2 2 3 4" xfId="18451"/>
    <cellStyle name="20% - Accent4 2 3 2 2 3 4 2" xfId="23236"/>
    <cellStyle name="20% - Accent4 2 3 2 2 3 4 2 2" xfId="35633"/>
    <cellStyle name="20% - Accent4 2 3 2 2 3 4 3" xfId="32440"/>
    <cellStyle name="20% - Accent4 2 3 2 2 3 4 4" xfId="40332"/>
    <cellStyle name="20% - Accent4 2 3 2 2 3 4 5" xfId="44953"/>
    <cellStyle name="20% - Accent4 2 3 2 2 3 5" xfId="19728"/>
    <cellStyle name="20% - Accent4 2 3 2 2 3 5 2" xfId="23237"/>
    <cellStyle name="20% - Accent4 2 3 2 2 3 5 2 2" xfId="35634"/>
    <cellStyle name="20% - Accent4 2 3 2 2 3 5 3" xfId="33739"/>
    <cellStyle name="20% - Accent4 2 3 2 2 3 5 4" xfId="40333"/>
    <cellStyle name="20% - Accent4 2 3 2 2 3 5 5" xfId="44954"/>
    <cellStyle name="20% - Accent4 2 3 2 2 3 6" xfId="23231"/>
    <cellStyle name="20% - Accent4 2 3 2 2 3 6 2" xfId="35628"/>
    <cellStyle name="20% - Accent4 2 3 2 2 3 7" xfId="30479"/>
    <cellStyle name="20% - Accent4 2 3 2 2 3 8" xfId="40327"/>
    <cellStyle name="20% - Accent4 2 3 2 2 3 9" xfId="44948"/>
    <cellStyle name="20% - Accent4 2 3 2 2 4" xfId="16241"/>
    <cellStyle name="20% - Accent4 2 3 2 2 4 2" xfId="19084"/>
    <cellStyle name="20% - Accent4 2 3 2 2 4 2 2" xfId="23239"/>
    <cellStyle name="20% - Accent4 2 3 2 2 4 2 2 2" xfId="35636"/>
    <cellStyle name="20% - Accent4 2 3 2 2 4 2 3" xfId="33087"/>
    <cellStyle name="20% - Accent4 2 3 2 2 4 2 4" xfId="40335"/>
    <cellStyle name="20% - Accent4 2 3 2 2 4 2 5" xfId="44956"/>
    <cellStyle name="20% - Accent4 2 3 2 2 4 3" xfId="20366"/>
    <cellStyle name="20% - Accent4 2 3 2 2 4 3 2" xfId="23240"/>
    <cellStyle name="20% - Accent4 2 3 2 2 4 3 2 2" xfId="35637"/>
    <cellStyle name="20% - Accent4 2 3 2 2 4 3 3" xfId="34389"/>
    <cellStyle name="20% - Accent4 2 3 2 2 4 3 4" xfId="40336"/>
    <cellStyle name="20% - Accent4 2 3 2 2 4 3 5" xfId="44957"/>
    <cellStyle name="20% - Accent4 2 3 2 2 4 4" xfId="23238"/>
    <cellStyle name="20% - Accent4 2 3 2 2 4 4 2" xfId="35635"/>
    <cellStyle name="20% - Accent4 2 3 2 2 4 5" xfId="31787"/>
    <cellStyle name="20% - Accent4 2 3 2 2 4 6" xfId="40334"/>
    <cellStyle name="20% - Accent4 2 3 2 2 4 7" xfId="44955"/>
    <cellStyle name="20% - Accent4 2 3 2 2 5" xfId="14026"/>
    <cellStyle name="20% - Accent4 2 3 2 2 5 2" xfId="23241"/>
    <cellStyle name="20% - Accent4 2 3 2 2 5 2 2" xfId="35638"/>
    <cellStyle name="20% - Accent4 2 3 2 2 5 3" xfId="31137"/>
    <cellStyle name="20% - Accent4 2 3 2 2 5 4" xfId="40337"/>
    <cellStyle name="20% - Accent4 2 3 2 2 5 5" xfId="44958"/>
    <cellStyle name="20% - Accent4 2 3 2 2 6" xfId="18449"/>
    <cellStyle name="20% - Accent4 2 3 2 2 6 2" xfId="23242"/>
    <cellStyle name="20% - Accent4 2 3 2 2 6 2 2" xfId="35639"/>
    <cellStyle name="20% - Accent4 2 3 2 2 6 3" xfId="32438"/>
    <cellStyle name="20% - Accent4 2 3 2 2 6 4" xfId="40338"/>
    <cellStyle name="20% - Accent4 2 3 2 2 6 5" xfId="44959"/>
    <cellStyle name="20% - Accent4 2 3 2 2 7" xfId="19726"/>
    <cellStyle name="20% - Accent4 2 3 2 2 7 2" xfId="23243"/>
    <cellStyle name="20% - Accent4 2 3 2 2 7 2 2" xfId="35640"/>
    <cellStyle name="20% - Accent4 2 3 2 2 7 3" xfId="33737"/>
    <cellStyle name="20% - Accent4 2 3 2 2 7 4" xfId="40339"/>
    <cellStyle name="20% - Accent4 2 3 2 2 7 5" xfId="44960"/>
    <cellStyle name="20% - Accent4 2 3 2 2 8" xfId="23223"/>
    <cellStyle name="20% - Accent4 2 3 2 2 8 2" xfId="35620"/>
    <cellStyle name="20% - Accent4 2 3 2 2 9" xfId="30477"/>
    <cellStyle name="20% - Accent4 2 3 2 3" xfId="10877"/>
    <cellStyle name="20% - Accent4 2 3 2 3 2" xfId="16244"/>
    <cellStyle name="20% - Accent4 2 3 2 3 2 2" xfId="19087"/>
    <cellStyle name="20% - Accent4 2 3 2 3 2 2 2" xfId="23246"/>
    <cellStyle name="20% - Accent4 2 3 2 3 2 2 2 2" xfId="35643"/>
    <cellStyle name="20% - Accent4 2 3 2 3 2 2 3" xfId="33090"/>
    <cellStyle name="20% - Accent4 2 3 2 3 2 2 4" xfId="40342"/>
    <cellStyle name="20% - Accent4 2 3 2 3 2 2 5" xfId="44963"/>
    <cellStyle name="20% - Accent4 2 3 2 3 2 3" xfId="20369"/>
    <cellStyle name="20% - Accent4 2 3 2 3 2 3 2" xfId="23247"/>
    <cellStyle name="20% - Accent4 2 3 2 3 2 3 2 2" xfId="35644"/>
    <cellStyle name="20% - Accent4 2 3 2 3 2 3 3" xfId="34392"/>
    <cellStyle name="20% - Accent4 2 3 2 3 2 3 4" xfId="40343"/>
    <cellStyle name="20% - Accent4 2 3 2 3 2 3 5" xfId="44964"/>
    <cellStyle name="20% - Accent4 2 3 2 3 2 4" xfId="23245"/>
    <cellStyle name="20% - Accent4 2 3 2 3 2 4 2" xfId="35642"/>
    <cellStyle name="20% - Accent4 2 3 2 3 2 5" xfId="31790"/>
    <cellStyle name="20% - Accent4 2 3 2 3 2 6" xfId="40341"/>
    <cellStyle name="20% - Accent4 2 3 2 3 2 7" xfId="44962"/>
    <cellStyle name="20% - Accent4 2 3 2 3 3" xfId="14029"/>
    <cellStyle name="20% - Accent4 2 3 2 3 3 2" xfId="23248"/>
    <cellStyle name="20% - Accent4 2 3 2 3 3 2 2" xfId="35645"/>
    <cellStyle name="20% - Accent4 2 3 2 3 3 3" xfId="31140"/>
    <cellStyle name="20% - Accent4 2 3 2 3 3 4" xfId="40344"/>
    <cellStyle name="20% - Accent4 2 3 2 3 3 5" xfId="44965"/>
    <cellStyle name="20% - Accent4 2 3 2 3 4" xfId="18452"/>
    <cellStyle name="20% - Accent4 2 3 2 3 4 2" xfId="23249"/>
    <cellStyle name="20% - Accent4 2 3 2 3 4 2 2" xfId="35646"/>
    <cellStyle name="20% - Accent4 2 3 2 3 4 3" xfId="32441"/>
    <cellStyle name="20% - Accent4 2 3 2 3 4 4" xfId="40345"/>
    <cellStyle name="20% - Accent4 2 3 2 3 4 5" xfId="44966"/>
    <cellStyle name="20% - Accent4 2 3 2 3 5" xfId="19729"/>
    <cellStyle name="20% - Accent4 2 3 2 3 5 2" xfId="23250"/>
    <cellStyle name="20% - Accent4 2 3 2 3 5 2 2" xfId="35647"/>
    <cellStyle name="20% - Accent4 2 3 2 3 5 3" xfId="33740"/>
    <cellStyle name="20% - Accent4 2 3 2 3 5 4" xfId="40346"/>
    <cellStyle name="20% - Accent4 2 3 2 3 5 5" xfId="44967"/>
    <cellStyle name="20% - Accent4 2 3 2 3 6" xfId="23244"/>
    <cellStyle name="20% - Accent4 2 3 2 3 6 2" xfId="35641"/>
    <cellStyle name="20% - Accent4 2 3 2 3 7" xfId="30480"/>
    <cellStyle name="20% - Accent4 2 3 2 3 8" xfId="40340"/>
    <cellStyle name="20% - Accent4 2 3 2 3 9" xfId="44961"/>
    <cellStyle name="20% - Accent4 2 3 2 4" xfId="10878"/>
    <cellStyle name="20% - Accent4 2 3 2 4 2" xfId="16245"/>
    <cellStyle name="20% - Accent4 2 3 2 4 2 2" xfId="19088"/>
    <cellStyle name="20% - Accent4 2 3 2 4 2 2 2" xfId="23253"/>
    <cellStyle name="20% - Accent4 2 3 2 4 2 2 2 2" xfId="35650"/>
    <cellStyle name="20% - Accent4 2 3 2 4 2 2 3" xfId="33091"/>
    <cellStyle name="20% - Accent4 2 3 2 4 2 2 4" xfId="40349"/>
    <cellStyle name="20% - Accent4 2 3 2 4 2 2 5" xfId="44970"/>
    <cellStyle name="20% - Accent4 2 3 2 4 2 3" xfId="20370"/>
    <cellStyle name="20% - Accent4 2 3 2 4 2 3 2" xfId="23254"/>
    <cellStyle name="20% - Accent4 2 3 2 4 2 3 2 2" xfId="35651"/>
    <cellStyle name="20% - Accent4 2 3 2 4 2 3 3" xfId="34393"/>
    <cellStyle name="20% - Accent4 2 3 2 4 2 3 4" xfId="40350"/>
    <cellStyle name="20% - Accent4 2 3 2 4 2 3 5" xfId="44971"/>
    <cellStyle name="20% - Accent4 2 3 2 4 2 4" xfId="23252"/>
    <cellStyle name="20% - Accent4 2 3 2 4 2 4 2" xfId="35649"/>
    <cellStyle name="20% - Accent4 2 3 2 4 2 5" xfId="31791"/>
    <cellStyle name="20% - Accent4 2 3 2 4 2 6" xfId="40348"/>
    <cellStyle name="20% - Accent4 2 3 2 4 2 7" xfId="44969"/>
    <cellStyle name="20% - Accent4 2 3 2 4 3" xfId="14030"/>
    <cellStyle name="20% - Accent4 2 3 2 4 3 2" xfId="23255"/>
    <cellStyle name="20% - Accent4 2 3 2 4 3 2 2" xfId="35652"/>
    <cellStyle name="20% - Accent4 2 3 2 4 3 3" xfId="31141"/>
    <cellStyle name="20% - Accent4 2 3 2 4 3 4" xfId="40351"/>
    <cellStyle name="20% - Accent4 2 3 2 4 3 5" xfId="44972"/>
    <cellStyle name="20% - Accent4 2 3 2 4 4" xfId="18453"/>
    <cellStyle name="20% - Accent4 2 3 2 4 4 2" xfId="23256"/>
    <cellStyle name="20% - Accent4 2 3 2 4 4 2 2" xfId="35653"/>
    <cellStyle name="20% - Accent4 2 3 2 4 4 3" xfId="32442"/>
    <cellStyle name="20% - Accent4 2 3 2 4 4 4" xfId="40352"/>
    <cellStyle name="20% - Accent4 2 3 2 4 4 5" xfId="44973"/>
    <cellStyle name="20% - Accent4 2 3 2 4 5" xfId="19730"/>
    <cellStyle name="20% - Accent4 2 3 2 4 5 2" xfId="23257"/>
    <cellStyle name="20% - Accent4 2 3 2 4 5 2 2" xfId="35654"/>
    <cellStyle name="20% - Accent4 2 3 2 4 5 3" xfId="33741"/>
    <cellStyle name="20% - Accent4 2 3 2 4 5 4" xfId="40353"/>
    <cellStyle name="20% - Accent4 2 3 2 4 5 5" xfId="44974"/>
    <cellStyle name="20% - Accent4 2 3 2 4 6" xfId="23251"/>
    <cellStyle name="20% - Accent4 2 3 2 4 6 2" xfId="35648"/>
    <cellStyle name="20% - Accent4 2 3 2 4 7" xfId="30481"/>
    <cellStyle name="20% - Accent4 2 3 2 4 8" xfId="40347"/>
    <cellStyle name="20% - Accent4 2 3 2 4 9" xfId="44968"/>
    <cellStyle name="20% - Accent4 2 3 2 5" xfId="16240"/>
    <cellStyle name="20% - Accent4 2 3 2 5 2" xfId="19083"/>
    <cellStyle name="20% - Accent4 2 3 2 5 2 2" xfId="23259"/>
    <cellStyle name="20% - Accent4 2 3 2 5 2 2 2" xfId="35656"/>
    <cellStyle name="20% - Accent4 2 3 2 5 2 3" xfId="33086"/>
    <cellStyle name="20% - Accent4 2 3 2 5 2 4" xfId="40355"/>
    <cellStyle name="20% - Accent4 2 3 2 5 2 5" xfId="44976"/>
    <cellStyle name="20% - Accent4 2 3 2 5 3" xfId="20365"/>
    <cellStyle name="20% - Accent4 2 3 2 5 3 2" xfId="23260"/>
    <cellStyle name="20% - Accent4 2 3 2 5 3 2 2" xfId="35657"/>
    <cellStyle name="20% - Accent4 2 3 2 5 3 3" xfId="34388"/>
    <cellStyle name="20% - Accent4 2 3 2 5 3 4" xfId="40356"/>
    <cellStyle name="20% - Accent4 2 3 2 5 3 5" xfId="44977"/>
    <cellStyle name="20% - Accent4 2 3 2 5 4" xfId="23258"/>
    <cellStyle name="20% - Accent4 2 3 2 5 4 2" xfId="35655"/>
    <cellStyle name="20% - Accent4 2 3 2 5 5" xfId="31786"/>
    <cellStyle name="20% - Accent4 2 3 2 5 6" xfId="40354"/>
    <cellStyle name="20% - Accent4 2 3 2 5 7" xfId="44975"/>
    <cellStyle name="20% - Accent4 2 3 2 6" xfId="14025"/>
    <cellStyle name="20% - Accent4 2 3 2 6 2" xfId="23261"/>
    <cellStyle name="20% - Accent4 2 3 2 6 2 2" xfId="35658"/>
    <cellStyle name="20% - Accent4 2 3 2 6 3" xfId="31136"/>
    <cellStyle name="20% - Accent4 2 3 2 6 4" xfId="40357"/>
    <cellStyle name="20% - Accent4 2 3 2 6 5" xfId="44978"/>
    <cellStyle name="20% - Accent4 2 3 2 7" xfId="18448"/>
    <cellStyle name="20% - Accent4 2 3 2 7 2" xfId="23262"/>
    <cellStyle name="20% - Accent4 2 3 2 7 2 2" xfId="35659"/>
    <cellStyle name="20% - Accent4 2 3 2 7 3" xfId="32437"/>
    <cellStyle name="20% - Accent4 2 3 2 7 4" xfId="40358"/>
    <cellStyle name="20% - Accent4 2 3 2 7 5" xfId="44979"/>
    <cellStyle name="20% - Accent4 2 3 2 8" xfId="19725"/>
    <cellStyle name="20% - Accent4 2 3 2 8 2" xfId="23263"/>
    <cellStyle name="20% - Accent4 2 3 2 8 2 2" xfId="35660"/>
    <cellStyle name="20% - Accent4 2 3 2 8 3" xfId="33736"/>
    <cellStyle name="20% - Accent4 2 3 2 8 4" xfId="40359"/>
    <cellStyle name="20% - Accent4 2 3 2 8 5" xfId="44980"/>
    <cellStyle name="20% - Accent4 2 3 2 9" xfId="23222"/>
    <cellStyle name="20% - Accent4 2 3 2 9 2" xfId="35619"/>
    <cellStyle name="20% - Accent4 2 3 3" xfId="10879"/>
    <cellStyle name="20% - Accent4 2 3 3 10" xfId="40360"/>
    <cellStyle name="20% - Accent4 2 3 3 11" xfId="44981"/>
    <cellStyle name="20% - Accent4 2 3 3 2" xfId="10880"/>
    <cellStyle name="20% - Accent4 2 3 3 2 2" xfId="16247"/>
    <cellStyle name="20% - Accent4 2 3 3 2 2 2" xfId="19090"/>
    <cellStyle name="20% - Accent4 2 3 3 2 2 2 2" xfId="23267"/>
    <cellStyle name="20% - Accent4 2 3 3 2 2 2 2 2" xfId="35664"/>
    <cellStyle name="20% - Accent4 2 3 3 2 2 2 3" xfId="33093"/>
    <cellStyle name="20% - Accent4 2 3 3 2 2 2 4" xfId="40363"/>
    <cellStyle name="20% - Accent4 2 3 3 2 2 2 5" xfId="44984"/>
    <cellStyle name="20% - Accent4 2 3 3 2 2 3" xfId="20372"/>
    <cellStyle name="20% - Accent4 2 3 3 2 2 3 2" xfId="23268"/>
    <cellStyle name="20% - Accent4 2 3 3 2 2 3 2 2" xfId="35665"/>
    <cellStyle name="20% - Accent4 2 3 3 2 2 3 3" xfId="34395"/>
    <cellStyle name="20% - Accent4 2 3 3 2 2 3 4" xfId="40364"/>
    <cellStyle name="20% - Accent4 2 3 3 2 2 3 5" xfId="44985"/>
    <cellStyle name="20% - Accent4 2 3 3 2 2 4" xfId="23266"/>
    <cellStyle name="20% - Accent4 2 3 3 2 2 4 2" xfId="35663"/>
    <cellStyle name="20% - Accent4 2 3 3 2 2 5" xfId="31793"/>
    <cellStyle name="20% - Accent4 2 3 3 2 2 6" xfId="40362"/>
    <cellStyle name="20% - Accent4 2 3 3 2 2 7" xfId="44983"/>
    <cellStyle name="20% - Accent4 2 3 3 2 3" xfId="14032"/>
    <cellStyle name="20% - Accent4 2 3 3 2 3 2" xfId="23269"/>
    <cellStyle name="20% - Accent4 2 3 3 2 3 2 2" xfId="35666"/>
    <cellStyle name="20% - Accent4 2 3 3 2 3 3" xfId="31143"/>
    <cellStyle name="20% - Accent4 2 3 3 2 3 4" xfId="40365"/>
    <cellStyle name="20% - Accent4 2 3 3 2 3 5" xfId="44986"/>
    <cellStyle name="20% - Accent4 2 3 3 2 4" xfId="18455"/>
    <cellStyle name="20% - Accent4 2 3 3 2 4 2" xfId="23270"/>
    <cellStyle name="20% - Accent4 2 3 3 2 4 2 2" xfId="35667"/>
    <cellStyle name="20% - Accent4 2 3 3 2 4 3" xfId="32444"/>
    <cellStyle name="20% - Accent4 2 3 3 2 4 4" xfId="40366"/>
    <cellStyle name="20% - Accent4 2 3 3 2 4 5" xfId="44987"/>
    <cellStyle name="20% - Accent4 2 3 3 2 5" xfId="19732"/>
    <cellStyle name="20% - Accent4 2 3 3 2 5 2" xfId="23271"/>
    <cellStyle name="20% - Accent4 2 3 3 2 5 2 2" xfId="35668"/>
    <cellStyle name="20% - Accent4 2 3 3 2 5 3" xfId="33743"/>
    <cellStyle name="20% - Accent4 2 3 3 2 5 4" xfId="40367"/>
    <cellStyle name="20% - Accent4 2 3 3 2 5 5" xfId="44988"/>
    <cellStyle name="20% - Accent4 2 3 3 2 6" xfId="23265"/>
    <cellStyle name="20% - Accent4 2 3 3 2 6 2" xfId="35662"/>
    <cellStyle name="20% - Accent4 2 3 3 2 7" xfId="30483"/>
    <cellStyle name="20% - Accent4 2 3 3 2 8" xfId="40361"/>
    <cellStyle name="20% - Accent4 2 3 3 2 9" xfId="44982"/>
    <cellStyle name="20% - Accent4 2 3 3 3" xfId="10881"/>
    <cellStyle name="20% - Accent4 2 3 3 3 2" xfId="16248"/>
    <cellStyle name="20% - Accent4 2 3 3 3 2 2" xfId="19091"/>
    <cellStyle name="20% - Accent4 2 3 3 3 2 2 2" xfId="23274"/>
    <cellStyle name="20% - Accent4 2 3 3 3 2 2 2 2" xfId="35671"/>
    <cellStyle name="20% - Accent4 2 3 3 3 2 2 3" xfId="33094"/>
    <cellStyle name="20% - Accent4 2 3 3 3 2 2 4" xfId="40370"/>
    <cellStyle name="20% - Accent4 2 3 3 3 2 2 5" xfId="44991"/>
    <cellStyle name="20% - Accent4 2 3 3 3 2 3" xfId="20373"/>
    <cellStyle name="20% - Accent4 2 3 3 3 2 3 2" xfId="23275"/>
    <cellStyle name="20% - Accent4 2 3 3 3 2 3 2 2" xfId="35672"/>
    <cellStyle name="20% - Accent4 2 3 3 3 2 3 3" xfId="34396"/>
    <cellStyle name="20% - Accent4 2 3 3 3 2 3 4" xfId="40371"/>
    <cellStyle name="20% - Accent4 2 3 3 3 2 3 5" xfId="44992"/>
    <cellStyle name="20% - Accent4 2 3 3 3 2 4" xfId="23273"/>
    <cellStyle name="20% - Accent4 2 3 3 3 2 4 2" xfId="35670"/>
    <cellStyle name="20% - Accent4 2 3 3 3 2 5" xfId="31794"/>
    <cellStyle name="20% - Accent4 2 3 3 3 2 6" xfId="40369"/>
    <cellStyle name="20% - Accent4 2 3 3 3 2 7" xfId="44990"/>
    <cellStyle name="20% - Accent4 2 3 3 3 3" xfId="14033"/>
    <cellStyle name="20% - Accent4 2 3 3 3 3 2" xfId="23276"/>
    <cellStyle name="20% - Accent4 2 3 3 3 3 2 2" xfId="35673"/>
    <cellStyle name="20% - Accent4 2 3 3 3 3 3" xfId="31144"/>
    <cellStyle name="20% - Accent4 2 3 3 3 3 4" xfId="40372"/>
    <cellStyle name="20% - Accent4 2 3 3 3 3 5" xfId="44993"/>
    <cellStyle name="20% - Accent4 2 3 3 3 4" xfId="18456"/>
    <cellStyle name="20% - Accent4 2 3 3 3 4 2" xfId="23277"/>
    <cellStyle name="20% - Accent4 2 3 3 3 4 2 2" xfId="35674"/>
    <cellStyle name="20% - Accent4 2 3 3 3 4 3" xfId="32445"/>
    <cellStyle name="20% - Accent4 2 3 3 3 4 4" xfId="40373"/>
    <cellStyle name="20% - Accent4 2 3 3 3 4 5" xfId="44994"/>
    <cellStyle name="20% - Accent4 2 3 3 3 5" xfId="19733"/>
    <cellStyle name="20% - Accent4 2 3 3 3 5 2" xfId="23278"/>
    <cellStyle name="20% - Accent4 2 3 3 3 5 2 2" xfId="35675"/>
    <cellStyle name="20% - Accent4 2 3 3 3 5 3" xfId="33744"/>
    <cellStyle name="20% - Accent4 2 3 3 3 5 4" xfId="40374"/>
    <cellStyle name="20% - Accent4 2 3 3 3 5 5" xfId="44995"/>
    <cellStyle name="20% - Accent4 2 3 3 3 6" xfId="23272"/>
    <cellStyle name="20% - Accent4 2 3 3 3 6 2" xfId="35669"/>
    <cellStyle name="20% - Accent4 2 3 3 3 7" xfId="30484"/>
    <cellStyle name="20% - Accent4 2 3 3 3 8" xfId="40368"/>
    <cellStyle name="20% - Accent4 2 3 3 3 9" xfId="44989"/>
    <cellStyle name="20% - Accent4 2 3 3 4" xfId="16246"/>
    <cellStyle name="20% - Accent4 2 3 3 4 2" xfId="19089"/>
    <cellStyle name="20% - Accent4 2 3 3 4 2 2" xfId="23280"/>
    <cellStyle name="20% - Accent4 2 3 3 4 2 2 2" xfId="35677"/>
    <cellStyle name="20% - Accent4 2 3 3 4 2 3" xfId="33092"/>
    <cellStyle name="20% - Accent4 2 3 3 4 2 4" xfId="40376"/>
    <cellStyle name="20% - Accent4 2 3 3 4 2 5" xfId="44997"/>
    <cellStyle name="20% - Accent4 2 3 3 4 3" xfId="20371"/>
    <cellStyle name="20% - Accent4 2 3 3 4 3 2" xfId="23281"/>
    <cellStyle name="20% - Accent4 2 3 3 4 3 2 2" xfId="35678"/>
    <cellStyle name="20% - Accent4 2 3 3 4 3 3" xfId="34394"/>
    <cellStyle name="20% - Accent4 2 3 3 4 3 4" xfId="40377"/>
    <cellStyle name="20% - Accent4 2 3 3 4 3 5" xfId="44998"/>
    <cellStyle name="20% - Accent4 2 3 3 4 4" xfId="23279"/>
    <cellStyle name="20% - Accent4 2 3 3 4 4 2" xfId="35676"/>
    <cellStyle name="20% - Accent4 2 3 3 4 5" xfId="31792"/>
    <cellStyle name="20% - Accent4 2 3 3 4 6" xfId="40375"/>
    <cellStyle name="20% - Accent4 2 3 3 4 7" xfId="44996"/>
    <cellStyle name="20% - Accent4 2 3 3 5" xfId="14031"/>
    <cellStyle name="20% - Accent4 2 3 3 5 2" xfId="23282"/>
    <cellStyle name="20% - Accent4 2 3 3 5 2 2" xfId="35679"/>
    <cellStyle name="20% - Accent4 2 3 3 5 3" xfId="31142"/>
    <cellStyle name="20% - Accent4 2 3 3 5 4" xfId="40378"/>
    <cellStyle name="20% - Accent4 2 3 3 5 5" xfId="44999"/>
    <cellStyle name="20% - Accent4 2 3 3 6" xfId="18454"/>
    <cellStyle name="20% - Accent4 2 3 3 6 2" xfId="23283"/>
    <cellStyle name="20% - Accent4 2 3 3 6 2 2" xfId="35680"/>
    <cellStyle name="20% - Accent4 2 3 3 6 3" xfId="32443"/>
    <cellStyle name="20% - Accent4 2 3 3 6 4" xfId="40379"/>
    <cellStyle name="20% - Accent4 2 3 3 6 5" xfId="45000"/>
    <cellStyle name="20% - Accent4 2 3 3 7" xfId="19731"/>
    <cellStyle name="20% - Accent4 2 3 3 7 2" xfId="23284"/>
    <cellStyle name="20% - Accent4 2 3 3 7 2 2" xfId="35681"/>
    <cellStyle name="20% - Accent4 2 3 3 7 3" xfId="33742"/>
    <cellStyle name="20% - Accent4 2 3 3 7 4" xfId="40380"/>
    <cellStyle name="20% - Accent4 2 3 3 7 5" xfId="45001"/>
    <cellStyle name="20% - Accent4 2 3 3 8" xfId="23264"/>
    <cellStyle name="20% - Accent4 2 3 3 8 2" xfId="35661"/>
    <cellStyle name="20% - Accent4 2 3 3 9" xfId="30482"/>
    <cellStyle name="20% - Accent4 2 3 4" xfId="10882"/>
    <cellStyle name="20% - Accent4 2 3 4 2" xfId="16249"/>
    <cellStyle name="20% - Accent4 2 3 4 2 2" xfId="19092"/>
    <cellStyle name="20% - Accent4 2 3 4 2 2 2" xfId="23287"/>
    <cellStyle name="20% - Accent4 2 3 4 2 2 2 2" xfId="35684"/>
    <cellStyle name="20% - Accent4 2 3 4 2 2 3" xfId="33095"/>
    <cellStyle name="20% - Accent4 2 3 4 2 2 4" xfId="40383"/>
    <cellStyle name="20% - Accent4 2 3 4 2 2 5" xfId="45004"/>
    <cellStyle name="20% - Accent4 2 3 4 2 3" xfId="20374"/>
    <cellStyle name="20% - Accent4 2 3 4 2 3 2" xfId="23288"/>
    <cellStyle name="20% - Accent4 2 3 4 2 3 2 2" xfId="35685"/>
    <cellStyle name="20% - Accent4 2 3 4 2 3 3" xfId="34397"/>
    <cellStyle name="20% - Accent4 2 3 4 2 3 4" xfId="40384"/>
    <cellStyle name="20% - Accent4 2 3 4 2 3 5" xfId="45005"/>
    <cellStyle name="20% - Accent4 2 3 4 2 4" xfId="23286"/>
    <cellStyle name="20% - Accent4 2 3 4 2 4 2" xfId="35683"/>
    <cellStyle name="20% - Accent4 2 3 4 2 5" xfId="31795"/>
    <cellStyle name="20% - Accent4 2 3 4 2 6" xfId="40382"/>
    <cellStyle name="20% - Accent4 2 3 4 2 7" xfId="45003"/>
    <cellStyle name="20% - Accent4 2 3 4 3" xfId="14034"/>
    <cellStyle name="20% - Accent4 2 3 4 3 2" xfId="23289"/>
    <cellStyle name="20% - Accent4 2 3 4 3 2 2" xfId="35686"/>
    <cellStyle name="20% - Accent4 2 3 4 3 3" xfId="31145"/>
    <cellStyle name="20% - Accent4 2 3 4 3 4" xfId="40385"/>
    <cellStyle name="20% - Accent4 2 3 4 3 5" xfId="45006"/>
    <cellStyle name="20% - Accent4 2 3 4 4" xfId="18457"/>
    <cellStyle name="20% - Accent4 2 3 4 4 2" xfId="23290"/>
    <cellStyle name="20% - Accent4 2 3 4 4 2 2" xfId="35687"/>
    <cellStyle name="20% - Accent4 2 3 4 4 3" xfId="32446"/>
    <cellStyle name="20% - Accent4 2 3 4 4 4" xfId="40386"/>
    <cellStyle name="20% - Accent4 2 3 4 4 5" xfId="45007"/>
    <cellStyle name="20% - Accent4 2 3 4 5" xfId="19734"/>
    <cellStyle name="20% - Accent4 2 3 4 5 2" xfId="23291"/>
    <cellStyle name="20% - Accent4 2 3 4 5 2 2" xfId="35688"/>
    <cellStyle name="20% - Accent4 2 3 4 5 3" xfId="33745"/>
    <cellStyle name="20% - Accent4 2 3 4 5 4" xfId="40387"/>
    <cellStyle name="20% - Accent4 2 3 4 5 5" xfId="45008"/>
    <cellStyle name="20% - Accent4 2 3 4 6" xfId="23285"/>
    <cellStyle name="20% - Accent4 2 3 4 6 2" xfId="35682"/>
    <cellStyle name="20% - Accent4 2 3 4 7" xfId="30485"/>
    <cellStyle name="20% - Accent4 2 3 4 8" xfId="40381"/>
    <cellStyle name="20% - Accent4 2 3 4 9" xfId="45002"/>
    <cellStyle name="20% - Accent4 2 3 5" xfId="10883"/>
    <cellStyle name="20% - Accent4 2 3 5 2" xfId="16250"/>
    <cellStyle name="20% - Accent4 2 3 5 2 2" xfId="19093"/>
    <cellStyle name="20% - Accent4 2 3 5 2 2 2" xfId="23294"/>
    <cellStyle name="20% - Accent4 2 3 5 2 2 2 2" xfId="35691"/>
    <cellStyle name="20% - Accent4 2 3 5 2 2 3" xfId="33096"/>
    <cellStyle name="20% - Accent4 2 3 5 2 2 4" xfId="40390"/>
    <cellStyle name="20% - Accent4 2 3 5 2 2 5" xfId="45011"/>
    <cellStyle name="20% - Accent4 2 3 5 2 3" xfId="20375"/>
    <cellStyle name="20% - Accent4 2 3 5 2 3 2" xfId="23295"/>
    <cellStyle name="20% - Accent4 2 3 5 2 3 2 2" xfId="35692"/>
    <cellStyle name="20% - Accent4 2 3 5 2 3 3" xfId="34398"/>
    <cellStyle name="20% - Accent4 2 3 5 2 3 4" xfId="40391"/>
    <cellStyle name="20% - Accent4 2 3 5 2 3 5" xfId="45012"/>
    <cellStyle name="20% - Accent4 2 3 5 2 4" xfId="23293"/>
    <cellStyle name="20% - Accent4 2 3 5 2 4 2" xfId="35690"/>
    <cellStyle name="20% - Accent4 2 3 5 2 5" xfId="31796"/>
    <cellStyle name="20% - Accent4 2 3 5 2 6" xfId="40389"/>
    <cellStyle name="20% - Accent4 2 3 5 2 7" xfId="45010"/>
    <cellStyle name="20% - Accent4 2 3 5 3" xfId="14035"/>
    <cellStyle name="20% - Accent4 2 3 5 3 2" xfId="23296"/>
    <cellStyle name="20% - Accent4 2 3 5 3 2 2" xfId="35693"/>
    <cellStyle name="20% - Accent4 2 3 5 3 3" xfId="31146"/>
    <cellStyle name="20% - Accent4 2 3 5 3 4" xfId="40392"/>
    <cellStyle name="20% - Accent4 2 3 5 3 5" xfId="45013"/>
    <cellStyle name="20% - Accent4 2 3 5 4" xfId="18458"/>
    <cellStyle name="20% - Accent4 2 3 5 4 2" xfId="23297"/>
    <cellStyle name="20% - Accent4 2 3 5 4 2 2" xfId="35694"/>
    <cellStyle name="20% - Accent4 2 3 5 4 3" xfId="32447"/>
    <cellStyle name="20% - Accent4 2 3 5 4 4" xfId="40393"/>
    <cellStyle name="20% - Accent4 2 3 5 4 5" xfId="45014"/>
    <cellStyle name="20% - Accent4 2 3 5 5" xfId="19735"/>
    <cellStyle name="20% - Accent4 2 3 5 5 2" xfId="23298"/>
    <cellStyle name="20% - Accent4 2 3 5 5 2 2" xfId="35695"/>
    <cellStyle name="20% - Accent4 2 3 5 5 3" xfId="33746"/>
    <cellStyle name="20% - Accent4 2 3 5 5 4" xfId="40394"/>
    <cellStyle name="20% - Accent4 2 3 5 5 5" xfId="45015"/>
    <cellStyle name="20% - Accent4 2 3 5 6" xfId="23292"/>
    <cellStyle name="20% - Accent4 2 3 5 6 2" xfId="35689"/>
    <cellStyle name="20% - Accent4 2 3 5 7" xfId="30486"/>
    <cellStyle name="20% - Accent4 2 3 5 8" xfId="40388"/>
    <cellStyle name="20% - Accent4 2 3 5 9" xfId="45009"/>
    <cellStyle name="20% - Accent4 2 3 6" xfId="10087"/>
    <cellStyle name="20% - Accent4 2 4" xfId="858"/>
    <cellStyle name="20% - Accent4 2 4 2" xfId="10884"/>
    <cellStyle name="20% - Accent4 2 4 2 10" xfId="40395"/>
    <cellStyle name="20% - Accent4 2 4 2 11" xfId="45016"/>
    <cellStyle name="20% - Accent4 2 4 2 2" xfId="10885"/>
    <cellStyle name="20% - Accent4 2 4 2 2 2" xfId="16252"/>
    <cellStyle name="20% - Accent4 2 4 2 2 2 2" xfId="19095"/>
    <cellStyle name="20% - Accent4 2 4 2 2 2 2 2" xfId="23302"/>
    <cellStyle name="20% - Accent4 2 4 2 2 2 2 2 2" xfId="35699"/>
    <cellStyle name="20% - Accent4 2 4 2 2 2 2 3" xfId="33098"/>
    <cellStyle name="20% - Accent4 2 4 2 2 2 2 4" xfId="40398"/>
    <cellStyle name="20% - Accent4 2 4 2 2 2 2 5" xfId="45019"/>
    <cellStyle name="20% - Accent4 2 4 2 2 2 3" xfId="20377"/>
    <cellStyle name="20% - Accent4 2 4 2 2 2 3 2" xfId="23303"/>
    <cellStyle name="20% - Accent4 2 4 2 2 2 3 2 2" xfId="35700"/>
    <cellStyle name="20% - Accent4 2 4 2 2 2 3 3" xfId="34400"/>
    <cellStyle name="20% - Accent4 2 4 2 2 2 3 4" xfId="40399"/>
    <cellStyle name="20% - Accent4 2 4 2 2 2 3 5" xfId="45020"/>
    <cellStyle name="20% - Accent4 2 4 2 2 2 4" xfId="23301"/>
    <cellStyle name="20% - Accent4 2 4 2 2 2 4 2" xfId="35698"/>
    <cellStyle name="20% - Accent4 2 4 2 2 2 5" xfId="31798"/>
    <cellStyle name="20% - Accent4 2 4 2 2 2 6" xfId="40397"/>
    <cellStyle name="20% - Accent4 2 4 2 2 2 7" xfId="45018"/>
    <cellStyle name="20% - Accent4 2 4 2 2 3" xfId="14037"/>
    <cellStyle name="20% - Accent4 2 4 2 2 3 2" xfId="23304"/>
    <cellStyle name="20% - Accent4 2 4 2 2 3 2 2" xfId="35701"/>
    <cellStyle name="20% - Accent4 2 4 2 2 3 3" xfId="31148"/>
    <cellStyle name="20% - Accent4 2 4 2 2 3 4" xfId="40400"/>
    <cellStyle name="20% - Accent4 2 4 2 2 3 5" xfId="45021"/>
    <cellStyle name="20% - Accent4 2 4 2 2 4" xfId="18460"/>
    <cellStyle name="20% - Accent4 2 4 2 2 4 2" xfId="23305"/>
    <cellStyle name="20% - Accent4 2 4 2 2 4 2 2" xfId="35702"/>
    <cellStyle name="20% - Accent4 2 4 2 2 4 3" xfId="32449"/>
    <cellStyle name="20% - Accent4 2 4 2 2 4 4" xfId="40401"/>
    <cellStyle name="20% - Accent4 2 4 2 2 4 5" xfId="45022"/>
    <cellStyle name="20% - Accent4 2 4 2 2 5" xfId="19737"/>
    <cellStyle name="20% - Accent4 2 4 2 2 5 2" xfId="23306"/>
    <cellStyle name="20% - Accent4 2 4 2 2 5 2 2" xfId="35703"/>
    <cellStyle name="20% - Accent4 2 4 2 2 5 3" xfId="33748"/>
    <cellStyle name="20% - Accent4 2 4 2 2 5 4" xfId="40402"/>
    <cellStyle name="20% - Accent4 2 4 2 2 5 5" xfId="45023"/>
    <cellStyle name="20% - Accent4 2 4 2 2 6" xfId="23300"/>
    <cellStyle name="20% - Accent4 2 4 2 2 6 2" xfId="35697"/>
    <cellStyle name="20% - Accent4 2 4 2 2 7" xfId="30488"/>
    <cellStyle name="20% - Accent4 2 4 2 2 8" xfId="40396"/>
    <cellStyle name="20% - Accent4 2 4 2 2 9" xfId="45017"/>
    <cellStyle name="20% - Accent4 2 4 2 3" xfId="10886"/>
    <cellStyle name="20% - Accent4 2 4 2 3 2" xfId="16253"/>
    <cellStyle name="20% - Accent4 2 4 2 3 2 2" xfId="19096"/>
    <cellStyle name="20% - Accent4 2 4 2 3 2 2 2" xfId="23309"/>
    <cellStyle name="20% - Accent4 2 4 2 3 2 2 2 2" xfId="35706"/>
    <cellStyle name="20% - Accent4 2 4 2 3 2 2 3" xfId="33099"/>
    <cellStyle name="20% - Accent4 2 4 2 3 2 2 4" xfId="40405"/>
    <cellStyle name="20% - Accent4 2 4 2 3 2 2 5" xfId="45026"/>
    <cellStyle name="20% - Accent4 2 4 2 3 2 3" xfId="20378"/>
    <cellStyle name="20% - Accent4 2 4 2 3 2 3 2" xfId="23310"/>
    <cellStyle name="20% - Accent4 2 4 2 3 2 3 2 2" xfId="35707"/>
    <cellStyle name="20% - Accent4 2 4 2 3 2 3 3" xfId="34401"/>
    <cellStyle name="20% - Accent4 2 4 2 3 2 3 4" xfId="40406"/>
    <cellStyle name="20% - Accent4 2 4 2 3 2 3 5" xfId="45027"/>
    <cellStyle name="20% - Accent4 2 4 2 3 2 4" xfId="23308"/>
    <cellStyle name="20% - Accent4 2 4 2 3 2 4 2" xfId="35705"/>
    <cellStyle name="20% - Accent4 2 4 2 3 2 5" xfId="31799"/>
    <cellStyle name="20% - Accent4 2 4 2 3 2 6" xfId="40404"/>
    <cellStyle name="20% - Accent4 2 4 2 3 2 7" xfId="45025"/>
    <cellStyle name="20% - Accent4 2 4 2 3 3" xfId="14038"/>
    <cellStyle name="20% - Accent4 2 4 2 3 3 2" xfId="23311"/>
    <cellStyle name="20% - Accent4 2 4 2 3 3 2 2" xfId="35708"/>
    <cellStyle name="20% - Accent4 2 4 2 3 3 3" xfId="31149"/>
    <cellStyle name="20% - Accent4 2 4 2 3 3 4" xfId="40407"/>
    <cellStyle name="20% - Accent4 2 4 2 3 3 5" xfId="45028"/>
    <cellStyle name="20% - Accent4 2 4 2 3 4" xfId="18461"/>
    <cellStyle name="20% - Accent4 2 4 2 3 4 2" xfId="23312"/>
    <cellStyle name="20% - Accent4 2 4 2 3 4 2 2" xfId="35709"/>
    <cellStyle name="20% - Accent4 2 4 2 3 4 3" xfId="32450"/>
    <cellStyle name="20% - Accent4 2 4 2 3 4 4" xfId="40408"/>
    <cellStyle name="20% - Accent4 2 4 2 3 4 5" xfId="45029"/>
    <cellStyle name="20% - Accent4 2 4 2 3 5" xfId="19738"/>
    <cellStyle name="20% - Accent4 2 4 2 3 5 2" xfId="23313"/>
    <cellStyle name="20% - Accent4 2 4 2 3 5 2 2" xfId="35710"/>
    <cellStyle name="20% - Accent4 2 4 2 3 5 3" xfId="33749"/>
    <cellStyle name="20% - Accent4 2 4 2 3 5 4" xfId="40409"/>
    <cellStyle name="20% - Accent4 2 4 2 3 5 5" xfId="45030"/>
    <cellStyle name="20% - Accent4 2 4 2 3 6" xfId="23307"/>
    <cellStyle name="20% - Accent4 2 4 2 3 6 2" xfId="35704"/>
    <cellStyle name="20% - Accent4 2 4 2 3 7" xfId="30489"/>
    <cellStyle name="20% - Accent4 2 4 2 3 8" xfId="40403"/>
    <cellStyle name="20% - Accent4 2 4 2 3 9" xfId="45024"/>
    <cellStyle name="20% - Accent4 2 4 2 4" xfId="16251"/>
    <cellStyle name="20% - Accent4 2 4 2 4 2" xfId="19094"/>
    <cellStyle name="20% - Accent4 2 4 2 4 2 2" xfId="23315"/>
    <cellStyle name="20% - Accent4 2 4 2 4 2 2 2" xfId="35712"/>
    <cellStyle name="20% - Accent4 2 4 2 4 2 3" xfId="33097"/>
    <cellStyle name="20% - Accent4 2 4 2 4 2 4" xfId="40411"/>
    <cellStyle name="20% - Accent4 2 4 2 4 2 5" xfId="45032"/>
    <cellStyle name="20% - Accent4 2 4 2 4 3" xfId="20376"/>
    <cellStyle name="20% - Accent4 2 4 2 4 3 2" xfId="23316"/>
    <cellStyle name="20% - Accent4 2 4 2 4 3 2 2" xfId="35713"/>
    <cellStyle name="20% - Accent4 2 4 2 4 3 3" xfId="34399"/>
    <cellStyle name="20% - Accent4 2 4 2 4 3 4" xfId="40412"/>
    <cellStyle name="20% - Accent4 2 4 2 4 3 5" xfId="45033"/>
    <cellStyle name="20% - Accent4 2 4 2 4 4" xfId="23314"/>
    <cellStyle name="20% - Accent4 2 4 2 4 4 2" xfId="35711"/>
    <cellStyle name="20% - Accent4 2 4 2 4 5" xfId="31797"/>
    <cellStyle name="20% - Accent4 2 4 2 4 6" xfId="40410"/>
    <cellStyle name="20% - Accent4 2 4 2 4 7" xfId="45031"/>
    <cellStyle name="20% - Accent4 2 4 2 5" xfId="14036"/>
    <cellStyle name="20% - Accent4 2 4 2 5 2" xfId="23317"/>
    <cellStyle name="20% - Accent4 2 4 2 5 2 2" xfId="35714"/>
    <cellStyle name="20% - Accent4 2 4 2 5 3" xfId="31147"/>
    <cellStyle name="20% - Accent4 2 4 2 5 4" xfId="40413"/>
    <cellStyle name="20% - Accent4 2 4 2 5 5" xfId="45034"/>
    <cellStyle name="20% - Accent4 2 4 2 6" xfId="18459"/>
    <cellStyle name="20% - Accent4 2 4 2 6 2" xfId="23318"/>
    <cellStyle name="20% - Accent4 2 4 2 6 2 2" xfId="35715"/>
    <cellStyle name="20% - Accent4 2 4 2 6 3" xfId="32448"/>
    <cellStyle name="20% - Accent4 2 4 2 6 4" xfId="40414"/>
    <cellStyle name="20% - Accent4 2 4 2 6 5" xfId="45035"/>
    <cellStyle name="20% - Accent4 2 4 2 7" xfId="19736"/>
    <cellStyle name="20% - Accent4 2 4 2 7 2" xfId="23319"/>
    <cellStyle name="20% - Accent4 2 4 2 7 2 2" xfId="35716"/>
    <cellStyle name="20% - Accent4 2 4 2 7 3" xfId="33747"/>
    <cellStyle name="20% - Accent4 2 4 2 7 4" xfId="40415"/>
    <cellStyle name="20% - Accent4 2 4 2 7 5" xfId="45036"/>
    <cellStyle name="20% - Accent4 2 4 2 8" xfId="23299"/>
    <cellStyle name="20% - Accent4 2 4 2 8 2" xfId="35696"/>
    <cellStyle name="20% - Accent4 2 4 2 9" xfId="30487"/>
    <cellStyle name="20% - Accent4 2 4 3" xfId="10887"/>
    <cellStyle name="20% - Accent4 2 4 3 10" xfId="40416"/>
    <cellStyle name="20% - Accent4 2 4 3 11" xfId="45037"/>
    <cellStyle name="20% - Accent4 2 4 3 2" xfId="10888"/>
    <cellStyle name="20% - Accent4 2 4 3 2 2" xfId="16255"/>
    <cellStyle name="20% - Accent4 2 4 3 2 2 2" xfId="19098"/>
    <cellStyle name="20% - Accent4 2 4 3 2 2 2 2" xfId="23323"/>
    <cellStyle name="20% - Accent4 2 4 3 2 2 2 2 2" xfId="35720"/>
    <cellStyle name="20% - Accent4 2 4 3 2 2 2 3" xfId="33101"/>
    <cellStyle name="20% - Accent4 2 4 3 2 2 2 4" xfId="40419"/>
    <cellStyle name="20% - Accent4 2 4 3 2 2 2 5" xfId="45040"/>
    <cellStyle name="20% - Accent4 2 4 3 2 2 3" xfId="20380"/>
    <cellStyle name="20% - Accent4 2 4 3 2 2 3 2" xfId="23324"/>
    <cellStyle name="20% - Accent4 2 4 3 2 2 3 2 2" xfId="35721"/>
    <cellStyle name="20% - Accent4 2 4 3 2 2 3 3" xfId="34403"/>
    <cellStyle name="20% - Accent4 2 4 3 2 2 3 4" xfId="40420"/>
    <cellStyle name="20% - Accent4 2 4 3 2 2 3 5" xfId="45041"/>
    <cellStyle name="20% - Accent4 2 4 3 2 2 4" xfId="23322"/>
    <cellStyle name="20% - Accent4 2 4 3 2 2 4 2" xfId="35719"/>
    <cellStyle name="20% - Accent4 2 4 3 2 2 5" xfId="31801"/>
    <cellStyle name="20% - Accent4 2 4 3 2 2 6" xfId="40418"/>
    <cellStyle name="20% - Accent4 2 4 3 2 2 7" xfId="45039"/>
    <cellStyle name="20% - Accent4 2 4 3 2 3" xfId="14040"/>
    <cellStyle name="20% - Accent4 2 4 3 2 3 2" xfId="23325"/>
    <cellStyle name="20% - Accent4 2 4 3 2 3 2 2" xfId="35722"/>
    <cellStyle name="20% - Accent4 2 4 3 2 3 3" xfId="31151"/>
    <cellStyle name="20% - Accent4 2 4 3 2 3 4" xfId="40421"/>
    <cellStyle name="20% - Accent4 2 4 3 2 3 5" xfId="45042"/>
    <cellStyle name="20% - Accent4 2 4 3 2 4" xfId="18463"/>
    <cellStyle name="20% - Accent4 2 4 3 2 4 2" xfId="23326"/>
    <cellStyle name="20% - Accent4 2 4 3 2 4 2 2" xfId="35723"/>
    <cellStyle name="20% - Accent4 2 4 3 2 4 3" xfId="32452"/>
    <cellStyle name="20% - Accent4 2 4 3 2 4 4" xfId="40422"/>
    <cellStyle name="20% - Accent4 2 4 3 2 4 5" xfId="45043"/>
    <cellStyle name="20% - Accent4 2 4 3 2 5" xfId="19740"/>
    <cellStyle name="20% - Accent4 2 4 3 2 5 2" xfId="23327"/>
    <cellStyle name="20% - Accent4 2 4 3 2 5 2 2" xfId="35724"/>
    <cellStyle name="20% - Accent4 2 4 3 2 5 3" xfId="33751"/>
    <cellStyle name="20% - Accent4 2 4 3 2 5 4" xfId="40423"/>
    <cellStyle name="20% - Accent4 2 4 3 2 5 5" xfId="45044"/>
    <cellStyle name="20% - Accent4 2 4 3 2 6" xfId="23321"/>
    <cellStyle name="20% - Accent4 2 4 3 2 6 2" xfId="35718"/>
    <cellStyle name="20% - Accent4 2 4 3 2 7" xfId="30491"/>
    <cellStyle name="20% - Accent4 2 4 3 2 8" xfId="40417"/>
    <cellStyle name="20% - Accent4 2 4 3 2 9" xfId="45038"/>
    <cellStyle name="20% - Accent4 2 4 3 3" xfId="10889"/>
    <cellStyle name="20% - Accent4 2 4 3 3 2" xfId="16256"/>
    <cellStyle name="20% - Accent4 2 4 3 3 2 2" xfId="19099"/>
    <cellStyle name="20% - Accent4 2 4 3 3 2 2 2" xfId="23330"/>
    <cellStyle name="20% - Accent4 2 4 3 3 2 2 2 2" xfId="35727"/>
    <cellStyle name="20% - Accent4 2 4 3 3 2 2 3" xfId="33102"/>
    <cellStyle name="20% - Accent4 2 4 3 3 2 2 4" xfId="40426"/>
    <cellStyle name="20% - Accent4 2 4 3 3 2 2 5" xfId="45047"/>
    <cellStyle name="20% - Accent4 2 4 3 3 2 3" xfId="20381"/>
    <cellStyle name="20% - Accent4 2 4 3 3 2 3 2" xfId="23331"/>
    <cellStyle name="20% - Accent4 2 4 3 3 2 3 2 2" xfId="35728"/>
    <cellStyle name="20% - Accent4 2 4 3 3 2 3 3" xfId="34404"/>
    <cellStyle name="20% - Accent4 2 4 3 3 2 3 4" xfId="40427"/>
    <cellStyle name="20% - Accent4 2 4 3 3 2 3 5" xfId="45048"/>
    <cellStyle name="20% - Accent4 2 4 3 3 2 4" xfId="23329"/>
    <cellStyle name="20% - Accent4 2 4 3 3 2 4 2" xfId="35726"/>
    <cellStyle name="20% - Accent4 2 4 3 3 2 5" xfId="31802"/>
    <cellStyle name="20% - Accent4 2 4 3 3 2 6" xfId="40425"/>
    <cellStyle name="20% - Accent4 2 4 3 3 2 7" xfId="45046"/>
    <cellStyle name="20% - Accent4 2 4 3 3 3" xfId="14041"/>
    <cellStyle name="20% - Accent4 2 4 3 3 3 2" xfId="23332"/>
    <cellStyle name="20% - Accent4 2 4 3 3 3 2 2" xfId="35729"/>
    <cellStyle name="20% - Accent4 2 4 3 3 3 3" xfId="31152"/>
    <cellStyle name="20% - Accent4 2 4 3 3 3 4" xfId="40428"/>
    <cellStyle name="20% - Accent4 2 4 3 3 3 5" xfId="45049"/>
    <cellStyle name="20% - Accent4 2 4 3 3 4" xfId="18464"/>
    <cellStyle name="20% - Accent4 2 4 3 3 4 2" xfId="23333"/>
    <cellStyle name="20% - Accent4 2 4 3 3 4 2 2" xfId="35730"/>
    <cellStyle name="20% - Accent4 2 4 3 3 4 3" xfId="32453"/>
    <cellStyle name="20% - Accent4 2 4 3 3 4 4" xfId="40429"/>
    <cellStyle name="20% - Accent4 2 4 3 3 4 5" xfId="45050"/>
    <cellStyle name="20% - Accent4 2 4 3 3 5" xfId="19741"/>
    <cellStyle name="20% - Accent4 2 4 3 3 5 2" xfId="23334"/>
    <cellStyle name="20% - Accent4 2 4 3 3 5 2 2" xfId="35731"/>
    <cellStyle name="20% - Accent4 2 4 3 3 5 3" xfId="33752"/>
    <cellStyle name="20% - Accent4 2 4 3 3 5 4" xfId="40430"/>
    <cellStyle name="20% - Accent4 2 4 3 3 5 5" xfId="45051"/>
    <cellStyle name="20% - Accent4 2 4 3 3 6" xfId="23328"/>
    <cellStyle name="20% - Accent4 2 4 3 3 6 2" xfId="35725"/>
    <cellStyle name="20% - Accent4 2 4 3 3 7" xfId="30492"/>
    <cellStyle name="20% - Accent4 2 4 3 3 8" xfId="40424"/>
    <cellStyle name="20% - Accent4 2 4 3 3 9" xfId="45045"/>
    <cellStyle name="20% - Accent4 2 4 3 4" xfId="16254"/>
    <cellStyle name="20% - Accent4 2 4 3 4 2" xfId="19097"/>
    <cellStyle name="20% - Accent4 2 4 3 4 2 2" xfId="23336"/>
    <cellStyle name="20% - Accent4 2 4 3 4 2 2 2" xfId="35733"/>
    <cellStyle name="20% - Accent4 2 4 3 4 2 3" xfId="33100"/>
    <cellStyle name="20% - Accent4 2 4 3 4 2 4" xfId="40432"/>
    <cellStyle name="20% - Accent4 2 4 3 4 2 5" xfId="45053"/>
    <cellStyle name="20% - Accent4 2 4 3 4 3" xfId="20379"/>
    <cellStyle name="20% - Accent4 2 4 3 4 3 2" xfId="23337"/>
    <cellStyle name="20% - Accent4 2 4 3 4 3 2 2" xfId="35734"/>
    <cellStyle name="20% - Accent4 2 4 3 4 3 3" xfId="34402"/>
    <cellStyle name="20% - Accent4 2 4 3 4 3 4" xfId="40433"/>
    <cellStyle name="20% - Accent4 2 4 3 4 3 5" xfId="45054"/>
    <cellStyle name="20% - Accent4 2 4 3 4 4" xfId="23335"/>
    <cellStyle name="20% - Accent4 2 4 3 4 4 2" xfId="35732"/>
    <cellStyle name="20% - Accent4 2 4 3 4 5" xfId="31800"/>
    <cellStyle name="20% - Accent4 2 4 3 4 6" xfId="40431"/>
    <cellStyle name="20% - Accent4 2 4 3 4 7" xfId="45052"/>
    <cellStyle name="20% - Accent4 2 4 3 5" xfId="14039"/>
    <cellStyle name="20% - Accent4 2 4 3 5 2" xfId="23338"/>
    <cellStyle name="20% - Accent4 2 4 3 5 2 2" xfId="35735"/>
    <cellStyle name="20% - Accent4 2 4 3 5 3" xfId="31150"/>
    <cellStyle name="20% - Accent4 2 4 3 5 4" xfId="40434"/>
    <cellStyle name="20% - Accent4 2 4 3 5 5" xfId="45055"/>
    <cellStyle name="20% - Accent4 2 4 3 6" xfId="18462"/>
    <cellStyle name="20% - Accent4 2 4 3 6 2" xfId="23339"/>
    <cellStyle name="20% - Accent4 2 4 3 6 2 2" xfId="35736"/>
    <cellStyle name="20% - Accent4 2 4 3 6 3" xfId="32451"/>
    <cellStyle name="20% - Accent4 2 4 3 6 4" xfId="40435"/>
    <cellStyle name="20% - Accent4 2 4 3 6 5" xfId="45056"/>
    <cellStyle name="20% - Accent4 2 4 3 7" xfId="19739"/>
    <cellStyle name="20% - Accent4 2 4 3 7 2" xfId="23340"/>
    <cellStyle name="20% - Accent4 2 4 3 7 2 2" xfId="35737"/>
    <cellStyle name="20% - Accent4 2 4 3 7 3" xfId="33750"/>
    <cellStyle name="20% - Accent4 2 4 3 7 4" xfId="40436"/>
    <cellStyle name="20% - Accent4 2 4 3 7 5" xfId="45057"/>
    <cellStyle name="20% - Accent4 2 4 3 8" xfId="23320"/>
    <cellStyle name="20% - Accent4 2 4 3 8 2" xfId="35717"/>
    <cellStyle name="20% - Accent4 2 4 3 9" xfId="30490"/>
    <cellStyle name="20% - Accent4 2 4 4" xfId="10890"/>
    <cellStyle name="20% - Accent4 2 4 4 2" xfId="16257"/>
    <cellStyle name="20% - Accent4 2 4 4 2 2" xfId="19100"/>
    <cellStyle name="20% - Accent4 2 4 4 2 2 2" xfId="23343"/>
    <cellStyle name="20% - Accent4 2 4 4 2 2 2 2" xfId="35740"/>
    <cellStyle name="20% - Accent4 2 4 4 2 2 3" xfId="33103"/>
    <cellStyle name="20% - Accent4 2 4 4 2 2 4" xfId="40439"/>
    <cellStyle name="20% - Accent4 2 4 4 2 2 5" xfId="45060"/>
    <cellStyle name="20% - Accent4 2 4 4 2 3" xfId="20382"/>
    <cellStyle name="20% - Accent4 2 4 4 2 3 2" xfId="23344"/>
    <cellStyle name="20% - Accent4 2 4 4 2 3 2 2" xfId="35741"/>
    <cellStyle name="20% - Accent4 2 4 4 2 3 3" xfId="34405"/>
    <cellStyle name="20% - Accent4 2 4 4 2 3 4" xfId="40440"/>
    <cellStyle name="20% - Accent4 2 4 4 2 3 5" xfId="45061"/>
    <cellStyle name="20% - Accent4 2 4 4 2 4" xfId="23342"/>
    <cellStyle name="20% - Accent4 2 4 4 2 4 2" xfId="35739"/>
    <cellStyle name="20% - Accent4 2 4 4 2 5" xfId="31803"/>
    <cellStyle name="20% - Accent4 2 4 4 2 6" xfId="40438"/>
    <cellStyle name="20% - Accent4 2 4 4 2 7" xfId="45059"/>
    <cellStyle name="20% - Accent4 2 4 4 3" xfId="14042"/>
    <cellStyle name="20% - Accent4 2 4 4 3 2" xfId="23345"/>
    <cellStyle name="20% - Accent4 2 4 4 3 2 2" xfId="35742"/>
    <cellStyle name="20% - Accent4 2 4 4 3 3" xfId="31153"/>
    <cellStyle name="20% - Accent4 2 4 4 3 4" xfId="40441"/>
    <cellStyle name="20% - Accent4 2 4 4 3 5" xfId="45062"/>
    <cellStyle name="20% - Accent4 2 4 4 4" xfId="18465"/>
    <cellStyle name="20% - Accent4 2 4 4 4 2" xfId="23346"/>
    <cellStyle name="20% - Accent4 2 4 4 4 2 2" xfId="35743"/>
    <cellStyle name="20% - Accent4 2 4 4 4 3" xfId="32454"/>
    <cellStyle name="20% - Accent4 2 4 4 4 4" xfId="40442"/>
    <cellStyle name="20% - Accent4 2 4 4 4 5" xfId="45063"/>
    <cellStyle name="20% - Accent4 2 4 4 5" xfId="19742"/>
    <cellStyle name="20% - Accent4 2 4 4 5 2" xfId="23347"/>
    <cellStyle name="20% - Accent4 2 4 4 5 2 2" xfId="35744"/>
    <cellStyle name="20% - Accent4 2 4 4 5 3" xfId="33753"/>
    <cellStyle name="20% - Accent4 2 4 4 5 4" xfId="40443"/>
    <cellStyle name="20% - Accent4 2 4 4 5 5" xfId="45064"/>
    <cellStyle name="20% - Accent4 2 4 4 6" xfId="23341"/>
    <cellStyle name="20% - Accent4 2 4 4 6 2" xfId="35738"/>
    <cellStyle name="20% - Accent4 2 4 4 7" xfId="30493"/>
    <cellStyle name="20% - Accent4 2 4 4 8" xfId="40437"/>
    <cellStyle name="20% - Accent4 2 4 4 9" xfId="45058"/>
    <cellStyle name="20% - Accent4 2 4 5" xfId="10891"/>
    <cellStyle name="20% - Accent4 2 4 5 2" xfId="16258"/>
    <cellStyle name="20% - Accent4 2 4 5 2 2" xfId="19101"/>
    <cellStyle name="20% - Accent4 2 4 5 2 2 2" xfId="23350"/>
    <cellStyle name="20% - Accent4 2 4 5 2 2 2 2" xfId="35747"/>
    <cellStyle name="20% - Accent4 2 4 5 2 2 3" xfId="33104"/>
    <cellStyle name="20% - Accent4 2 4 5 2 2 4" xfId="40446"/>
    <cellStyle name="20% - Accent4 2 4 5 2 2 5" xfId="45067"/>
    <cellStyle name="20% - Accent4 2 4 5 2 3" xfId="20383"/>
    <cellStyle name="20% - Accent4 2 4 5 2 3 2" xfId="23351"/>
    <cellStyle name="20% - Accent4 2 4 5 2 3 2 2" xfId="35748"/>
    <cellStyle name="20% - Accent4 2 4 5 2 3 3" xfId="34406"/>
    <cellStyle name="20% - Accent4 2 4 5 2 3 4" xfId="40447"/>
    <cellStyle name="20% - Accent4 2 4 5 2 3 5" xfId="45068"/>
    <cellStyle name="20% - Accent4 2 4 5 2 4" xfId="23349"/>
    <cellStyle name="20% - Accent4 2 4 5 2 4 2" xfId="35746"/>
    <cellStyle name="20% - Accent4 2 4 5 2 5" xfId="31804"/>
    <cellStyle name="20% - Accent4 2 4 5 2 6" xfId="40445"/>
    <cellStyle name="20% - Accent4 2 4 5 2 7" xfId="45066"/>
    <cellStyle name="20% - Accent4 2 4 5 3" xfId="14043"/>
    <cellStyle name="20% - Accent4 2 4 5 3 2" xfId="23352"/>
    <cellStyle name="20% - Accent4 2 4 5 3 2 2" xfId="35749"/>
    <cellStyle name="20% - Accent4 2 4 5 3 3" xfId="31154"/>
    <cellStyle name="20% - Accent4 2 4 5 3 4" xfId="40448"/>
    <cellStyle name="20% - Accent4 2 4 5 3 5" xfId="45069"/>
    <cellStyle name="20% - Accent4 2 4 5 4" xfId="18466"/>
    <cellStyle name="20% - Accent4 2 4 5 4 2" xfId="23353"/>
    <cellStyle name="20% - Accent4 2 4 5 4 2 2" xfId="35750"/>
    <cellStyle name="20% - Accent4 2 4 5 4 3" xfId="32455"/>
    <cellStyle name="20% - Accent4 2 4 5 4 4" xfId="40449"/>
    <cellStyle name="20% - Accent4 2 4 5 4 5" xfId="45070"/>
    <cellStyle name="20% - Accent4 2 4 5 5" xfId="19743"/>
    <cellStyle name="20% - Accent4 2 4 5 5 2" xfId="23354"/>
    <cellStyle name="20% - Accent4 2 4 5 5 2 2" xfId="35751"/>
    <cellStyle name="20% - Accent4 2 4 5 5 3" xfId="33754"/>
    <cellStyle name="20% - Accent4 2 4 5 5 4" xfId="40450"/>
    <cellStyle name="20% - Accent4 2 4 5 5 5" xfId="45071"/>
    <cellStyle name="20% - Accent4 2 4 5 6" xfId="23348"/>
    <cellStyle name="20% - Accent4 2 4 5 6 2" xfId="35745"/>
    <cellStyle name="20% - Accent4 2 4 5 7" xfId="30494"/>
    <cellStyle name="20% - Accent4 2 4 5 8" xfId="40444"/>
    <cellStyle name="20% - Accent4 2 4 5 9" xfId="45065"/>
    <cellStyle name="20% - Accent4 2 4 6" xfId="10088"/>
    <cellStyle name="20% - Accent4 2 5" xfId="859"/>
    <cellStyle name="20% - Accent4 2 5 2" xfId="10892"/>
    <cellStyle name="20% - Accent4 2 5 2 10" xfId="40451"/>
    <cellStyle name="20% - Accent4 2 5 2 11" xfId="45072"/>
    <cellStyle name="20% - Accent4 2 5 2 2" xfId="10893"/>
    <cellStyle name="20% - Accent4 2 5 2 2 2" xfId="16260"/>
    <cellStyle name="20% - Accent4 2 5 2 2 2 2" xfId="19103"/>
    <cellStyle name="20% - Accent4 2 5 2 2 2 2 2" xfId="23358"/>
    <cellStyle name="20% - Accent4 2 5 2 2 2 2 2 2" xfId="35755"/>
    <cellStyle name="20% - Accent4 2 5 2 2 2 2 3" xfId="33106"/>
    <cellStyle name="20% - Accent4 2 5 2 2 2 2 4" xfId="40454"/>
    <cellStyle name="20% - Accent4 2 5 2 2 2 2 5" xfId="45075"/>
    <cellStyle name="20% - Accent4 2 5 2 2 2 3" xfId="20385"/>
    <cellStyle name="20% - Accent4 2 5 2 2 2 3 2" xfId="23359"/>
    <cellStyle name="20% - Accent4 2 5 2 2 2 3 2 2" xfId="35756"/>
    <cellStyle name="20% - Accent4 2 5 2 2 2 3 3" xfId="34408"/>
    <cellStyle name="20% - Accent4 2 5 2 2 2 3 4" xfId="40455"/>
    <cellStyle name="20% - Accent4 2 5 2 2 2 3 5" xfId="45076"/>
    <cellStyle name="20% - Accent4 2 5 2 2 2 4" xfId="23357"/>
    <cellStyle name="20% - Accent4 2 5 2 2 2 4 2" xfId="35754"/>
    <cellStyle name="20% - Accent4 2 5 2 2 2 5" xfId="31806"/>
    <cellStyle name="20% - Accent4 2 5 2 2 2 6" xfId="40453"/>
    <cellStyle name="20% - Accent4 2 5 2 2 2 7" xfId="45074"/>
    <cellStyle name="20% - Accent4 2 5 2 2 3" xfId="14045"/>
    <cellStyle name="20% - Accent4 2 5 2 2 3 2" xfId="23360"/>
    <cellStyle name="20% - Accent4 2 5 2 2 3 2 2" xfId="35757"/>
    <cellStyle name="20% - Accent4 2 5 2 2 3 3" xfId="31156"/>
    <cellStyle name="20% - Accent4 2 5 2 2 3 4" xfId="40456"/>
    <cellStyle name="20% - Accent4 2 5 2 2 3 5" xfId="45077"/>
    <cellStyle name="20% - Accent4 2 5 2 2 4" xfId="18468"/>
    <cellStyle name="20% - Accent4 2 5 2 2 4 2" xfId="23361"/>
    <cellStyle name="20% - Accent4 2 5 2 2 4 2 2" xfId="35758"/>
    <cellStyle name="20% - Accent4 2 5 2 2 4 3" xfId="32457"/>
    <cellStyle name="20% - Accent4 2 5 2 2 4 4" xfId="40457"/>
    <cellStyle name="20% - Accent4 2 5 2 2 4 5" xfId="45078"/>
    <cellStyle name="20% - Accent4 2 5 2 2 5" xfId="19745"/>
    <cellStyle name="20% - Accent4 2 5 2 2 5 2" xfId="23362"/>
    <cellStyle name="20% - Accent4 2 5 2 2 5 2 2" xfId="35759"/>
    <cellStyle name="20% - Accent4 2 5 2 2 5 3" xfId="33756"/>
    <cellStyle name="20% - Accent4 2 5 2 2 5 4" xfId="40458"/>
    <cellStyle name="20% - Accent4 2 5 2 2 5 5" xfId="45079"/>
    <cellStyle name="20% - Accent4 2 5 2 2 6" xfId="23356"/>
    <cellStyle name="20% - Accent4 2 5 2 2 6 2" xfId="35753"/>
    <cellStyle name="20% - Accent4 2 5 2 2 7" xfId="30496"/>
    <cellStyle name="20% - Accent4 2 5 2 2 8" xfId="40452"/>
    <cellStyle name="20% - Accent4 2 5 2 2 9" xfId="45073"/>
    <cellStyle name="20% - Accent4 2 5 2 3" xfId="10894"/>
    <cellStyle name="20% - Accent4 2 5 2 3 2" xfId="16261"/>
    <cellStyle name="20% - Accent4 2 5 2 3 2 2" xfId="19104"/>
    <cellStyle name="20% - Accent4 2 5 2 3 2 2 2" xfId="23365"/>
    <cellStyle name="20% - Accent4 2 5 2 3 2 2 2 2" xfId="35762"/>
    <cellStyle name="20% - Accent4 2 5 2 3 2 2 3" xfId="33107"/>
    <cellStyle name="20% - Accent4 2 5 2 3 2 2 4" xfId="40461"/>
    <cellStyle name="20% - Accent4 2 5 2 3 2 2 5" xfId="45082"/>
    <cellStyle name="20% - Accent4 2 5 2 3 2 3" xfId="20386"/>
    <cellStyle name="20% - Accent4 2 5 2 3 2 3 2" xfId="23366"/>
    <cellStyle name="20% - Accent4 2 5 2 3 2 3 2 2" xfId="35763"/>
    <cellStyle name="20% - Accent4 2 5 2 3 2 3 3" xfId="34409"/>
    <cellStyle name="20% - Accent4 2 5 2 3 2 3 4" xfId="40462"/>
    <cellStyle name="20% - Accent4 2 5 2 3 2 3 5" xfId="45083"/>
    <cellStyle name="20% - Accent4 2 5 2 3 2 4" xfId="23364"/>
    <cellStyle name="20% - Accent4 2 5 2 3 2 4 2" xfId="35761"/>
    <cellStyle name="20% - Accent4 2 5 2 3 2 5" xfId="31807"/>
    <cellStyle name="20% - Accent4 2 5 2 3 2 6" xfId="40460"/>
    <cellStyle name="20% - Accent4 2 5 2 3 2 7" xfId="45081"/>
    <cellStyle name="20% - Accent4 2 5 2 3 3" xfId="14046"/>
    <cellStyle name="20% - Accent4 2 5 2 3 3 2" xfId="23367"/>
    <cellStyle name="20% - Accent4 2 5 2 3 3 2 2" xfId="35764"/>
    <cellStyle name="20% - Accent4 2 5 2 3 3 3" xfId="31157"/>
    <cellStyle name="20% - Accent4 2 5 2 3 3 4" xfId="40463"/>
    <cellStyle name="20% - Accent4 2 5 2 3 3 5" xfId="45084"/>
    <cellStyle name="20% - Accent4 2 5 2 3 4" xfId="18469"/>
    <cellStyle name="20% - Accent4 2 5 2 3 4 2" xfId="23368"/>
    <cellStyle name="20% - Accent4 2 5 2 3 4 2 2" xfId="35765"/>
    <cellStyle name="20% - Accent4 2 5 2 3 4 3" xfId="32458"/>
    <cellStyle name="20% - Accent4 2 5 2 3 4 4" xfId="40464"/>
    <cellStyle name="20% - Accent4 2 5 2 3 4 5" xfId="45085"/>
    <cellStyle name="20% - Accent4 2 5 2 3 5" xfId="19746"/>
    <cellStyle name="20% - Accent4 2 5 2 3 5 2" xfId="23369"/>
    <cellStyle name="20% - Accent4 2 5 2 3 5 2 2" xfId="35766"/>
    <cellStyle name="20% - Accent4 2 5 2 3 5 3" xfId="33757"/>
    <cellStyle name="20% - Accent4 2 5 2 3 5 4" xfId="40465"/>
    <cellStyle name="20% - Accent4 2 5 2 3 5 5" xfId="45086"/>
    <cellStyle name="20% - Accent4 2 5 2 3 6" xfId="23363"/>
    <cellStyle name="20% - Accent4 2 5 2 3 6 2" xfId="35760"/>
    <cellStyle name="20% - Accent4 2 5 2 3 7" xfId="30497"/>
    <cellStyle name="20% - Accent4 2 5 2 3 8" xfId="40459"/>
    <cellStyle name="20% - Accent4 2 5 2 3 9" xfId="45080"/>
    <cellStyle name="20% - Accent4 2 5 2 4" xfId="16259"/>
    <cellStyle name="20% - Accent4 2 5 2 4 2" xfId="19102"/>
    <cellStyle name="20% - Accent4 2 5 2 4 2 2" xfId="23371"/>
    <cellStyle name="20% - Accent4 2 5 2 4 2 2 2" xfId="35768"/>
    <cellStyle name="20% - Accent4 2 5 2 4 2 3" xfId="33105"/>
    <cellStyle name="20% - Accent4 2 5 2 4 2 4" xfId="40467"/>
    <cellStyle name="20% - Accent4 2 5 2 4 2 5" xfId="45088"/>
    <cellStyle name="20% - Accent4 2 5 2 4 3" xfId="20384"/>
    <cellStyle name="20% - Accent4 2 5 2 4 3 2" xfId="23372"/>
    <cellStyle name="20% - Accent4 2 5 2 4 3 2 2" xfId="35769"/>
    <cellStyle name="20% - Accent4 2 5 2 4 3 3" xfId="34407"/>
    <cellStyle name="20% - Accent4 2 5 2 4 3 4" xfId="40468"/>
    <cellStyle name="20% - Accent4 2 5 2 4 3 5" xfId="45089"/>
    <cellStyle name="20% - Accent4 2 5 2 4 4" xfId="23370"/>
    <cellStyle name="20% - Accent4 2 5 2 4 4 2" xfId="35767"/>
    <cellStyle name="20% - Accent4 2 5 2 4 5" xfId="31805"/>
    <cellStyle name="20% - Accent4 2 5 2 4 6" xfId="40466"/>
    <cellStyle name="20% - Accent4 2 5 2 4 7" xfId="45087"/>
    <cellStyle name="20% - Accent4 2 5 2 5" xfId="14044"/>
    <cellStyle name="20% - Accent4 2 5 2 5 2" xfId="23373"/>
    <cellStyle name="20% - Accent4 2 5 2 5 2 2" xfId="35770"/>
    <cellStyle name="20% - Accent4 2 5 2 5 3" xfId="31155"/>
    <cellStyle name="20% - Accent4 2 5 2 5 4" xfId="40469"/>
    <cellStyle name="20% - Accent4 2 5 2 5 5" xfId="45090"/>
    <cellStyle name="20% - Accent4 2 5 2 6" xfId="18467"/>
    <cellStyle name="20% - Accent4 2 5 2 6 2" xfId="23374"/>
    <cellStyle name="20% - Accent4 2 5 2 6 2 2" xfId="35771"/>
    <cellStyle name="20% - Accent4 2 5 2 6 3" xfId="32456"/>
    <cellStyle name="20% - Accent4 2 5 2 6 4" xfId="40470"/>
    <cellStyle name="20% - Accent4 2 5 2 6 5" xfId="45091"/>
    <cellStyle name="20% - Accent4 2 5 2 7" xfId="19744"/>
    <cellStyle name="20% - Accent4 2 5 2 7 2" xfId="23375"/>
    <cellStyle name="20% - Accent4 2 5 2 7 2 2" xfId="35772"/>
    <cellStyle name="20% - Accent4 2 5 2 7 3" xfId="33755"/>
    <cellStyle name="20% - Accent4 2 5 2 7 4" xfId="40471"/>
    <cellStyle name="20% - Accent4 2 5 2 7 5" xfId="45092"/>
    <cellStyle name="20% - Accent4 2 5 2 8" xfId="23355"/>
    <cellStyle name="20% - Accent4 2 5 2 8 2" xfId="35752"/>
    <cellStyle name="20% - Accent4 2 5 2 9" xfId="30495"/>
    <cellStyle name="20% - Accent4 2 5 3" xfId="10895"/>
    <cellStyle name="20% - Accent4 2 5 3 2" xfId="16262"/>
    <cellStyle name="20% - Accent4 2 5 3 2 2" xfId="19105"/>
    <cellStyle name="20% - Accent4 2 5 3 2 2 2" xfId="23378"/>
    <cellStyle name="20% - Accent4 2 5 3 2 2 2 2" xfId="35775"/>
    <cellStyle name="20% - Accent4 2 5 3 2 2 3" xfId="33108"/>
    <cellStyle name="20% - Accent4 2 5 3 2 2 4" xfId="40474"/>
    <cellStyle name="20% - Accent4 2 5 3 2 2 5" xfId="45095"/>
    <cellStyle name="20% - Accent4 2 5 3 2 3" xfId="20387"/>
    <cellStyle name="20% - Accent4 2 5 3 2 3 2" xfId="23379"/>
    <cellStyle name="20% - Accent4 2 5 3 2 3 2 2" xfId="35776"/>
    <cellStyle name="20% - Accent4 2 5 3 2 3 3" xfId="34410"/>
    <cellStyle name="20% - Accent4 2 5 3 2 3 4" xfId="40475"/>
    <cellStyle name="20% - Accent4 2 5 3 2 3 5" xfId="45096"/>
    <cellStyle name="20% - Accent4 2 5 3 2 4" xfId="23377"/>
    <cellStyle name="20% - Accent4 2 5 3 2 4 2" xfId="35774"/>
    <cellStyle name="20% - Accent4 2 5 3 2 5" xfId="31808"/>
    <cellStyle name="20% - Accent4 2 5 3 2 6" xfId="40473"/>
    <cellStyle name="20% - Accent4 2 5 3 2 7" xfId="45094"/>
    <cellStyle name="20% - Accent4 2 5 3 3" xfId="14047"/>
    <cellStyle name="20% - Accent4 2 5 3 3 2" xfId="23380"/>
    <cellStyle name="20% - Accent4 2 5 3 3 2 2" xfId="35777"/>
    <cellStyle name="20% - Accent4 2 5 3 3 3" xfId="31158"/>
    <cellStyle name="20% - Accent4 2 5 3 3 4" xfId="40476"/>
    <cellStyle name="20% - Accent4 2 5 3 3 5" xfId="45097"/>
    <cellStyle name="20% - Accent4 2 5 3 4" xfId="18470"/>
    <cellStyle name="20% - Accent4 2 5 3 4 2" xfId="23381"/>
    <cellStyle name="20% - Accent4 2 5 3 4 2 2" xfId="35778"/>
    <cellStyle name="20% - Accent4 2 5 3 4 3" xfId="32459"/>
    <cellStyle name="20% - Accent4 2 5 3 4 4" xfId="40477"/>
    <cellStyle name="20% - Accent4 2 5 3 4 5" xfId="45098"/>
    <cellStyle name="20% - Accent4 2 5 3 5" xfId="19747"/>
    <cellStyle name="20% - Accent4 2 5 3 5 2" xfId="23382"/>
    <cellStyle name="20% - Accent4 2 5 3 5 2 2" xfId="35779"/>
    <cellStyle name="20% - Accent4 2 5 3 5 3" xfId="33758"/>
    <cellStyle name="20% - Accent4 2 5 3 5 4" xfId="40478"/>
    <cellStyle name="20% - Accent4 2 5 3 5 5" xfId="45099"/>
    <cellStyle name="20% - Accent4 2 5 3 6" xfId="23376"/>
    <cellStyle name="20% - Accent4 2 5 3 6 2" xfId="35773"/>
    <cellStyle name="20% - Accent4 2 5 3 7" xfId="30498"/>
    <cellStyle name="20% - Accent4 2 5 3 8" xfId="40472"/>
    <cellStyle name="20% - Accent4 2 5 3 9" xfId="45093"/>
    <cellStyle name="20% - Accent4 2 5 4" xfId="10896"/>
    <cellStyle name="20% - Accent4 2 5 4 2" xfId="16263"/>
    <cellStyle name="20% - Accent4 2 5 4 2 2" xfId="19106"/>
    <cellStyle name="20% - Accent4 2 5 4 2 2 2" xfId="23385"/>
    <cellStyle name="20% - Accent4 2 5 4 2 2 2 2" xfId="35782"/>
    <cellStyle name="20% - Accent4 2 5 4 2 2 3" xfId="33109"/>
    <cellStyle name="20% - Accent4 2 5 4 2 2 4" xfId="40481"/>
    <cellStyle name="20% - Accent4 2 5 4 2 2 5" xfId="45102"/>
    <cellStyle name="20% - Accent4 2 5 4 2 3" xfId="20388"/>
    <cellStyle name="20% - Accent4 2 5 4 2 3 2" xfId="23386"/>
    <cellStyle name="20% - Accent4 2 5 4 2 3 2 2" xfId="35783"/>
    <cellStyle name="20% - Accent4 2 5 4 2 3 3" xfId="34411"/>
    <cellStyle name="20% - Accent4 2 5 4 2 3 4" xfId="40482"/>
    <cellStyle name="20% - Accent4 2 5 4 2 3 5" xfId="45103"/>
    <cellStyle name="20% - Accent4 2 5 4 2 4" xfId="23384"/>
    <cellStyle name="20% - Accent4 2 5 4 2 4 2" xfId="35781"/>
    <cellStyle name="20% - Accent4 2 5 4 2 5" xfId="31809"/>
    <cellStyle name="20% - Accent4 2 5 4 2 6" xfId="40480"/>
    <cellStyle name="20% - Accent4 2 5 4 2 7" xfId="45101"/>
    <cellStyle name="20% - Accent4 2 5 4 3" xfId="14048"/>
    <cellStyle name="20% - Accent4 2 5 4 3 2" xfId="23387"/>
    <cellStyle name="20% - Accent4 2 5 4 3 2 2" xfId="35784"/>
    <cellStyle name="20% - Accent4 2 5 4 3 3" xfId="31159"/>
    <cellStyle name="20% - Accent4 2 5 4 3 4" xfId="40483"/>
    <cellStyle name="20% - Accent4 2 5 4 3 5" xfId="45104"/>
    <cellStyle name="20% - Accent4 2 5 4 4" xfId="18471"/>
    <cellStyle name="20% - Accent4 2 5 4 4 2" xfId="23388"/>
    <cellStyle name="20% - Accent4 2 5 4 4 2 2" xfId="35785"/>
    <cellStyle name="20% - Accent4 2 5 4 4 3" xfId="32460"/>
    <cellStyle name="20% - Accent4 2 5 4 4 4" xfId="40484"/>
    <cellStyle name="20% - Accent4 2 5 4 4 5" xfId="45105"/>
    <cellStyle name="20% - Accent4 2 5 4 5" xfId="19748"/>
    <cellStyle name="20% - Accent4 2 5 4 5 2" xfId="23389"/>
    <cellStyle name="20% - Accent4 2 5 4 5 2 2" xfId="35786"/>
    <cellStyle name="20% - Accent4 2 5 4 5 3" xfId="33759"/>
    <cellStyle name="20% - Accent4 2 5 4 5 4" xfId="40485"/>
    <cellStyle name="20% - Accent4 2 5 4 5 5" xfId="45106"/>
    <cellStyle name="20% - Accent4 2 5 4 6" xfId="23383"/>
    <cellStyle name="20% - Accent4 2 5 4 6 2" xfId="35780"/>
    <cellStyle name="20% - Accent4 2 5 4 7" xfId="30499"/>
    <cellStyle name="20% - Accent4 2 5 4 8" xfId="40479"/>
    <cellStyle name="20% - Accent4 2 5 4 9" xfId="45100"/>
    <cellStyle name="20% - Accent4 2 5 5" xfId="10089"/>
    <cellStyle name="20% - Accent4 2 6" xfId="860"/>
    <cellStyle name="20% - Accent4 2 6 2" xfId="10897"/>
    <cellStyle name="20% - Accent4 2 6 2 2" xfId="16264"/>
    <cellStyle name="20% - Accent4 2 6 2 2 2" xfId="19107"/>
    <cellStyle name="20% - Accent4 2 6 2 2 2 2" xfId="23392"/>
    <cellStyle name="20% - Accent4 2 6 2 2 2 2 2" xfId="35789"/>
    <cellStyle name="20% - Accent4 2 6 2 2 2 3" xfId="33110"/>
    <cellStyle name="20% - Accent4 2 6 2 2 2 4" xfId="40488"/>
    <cellStyle name="20% - Accent4 2 6 2 2 2 5" xfId="45109"/>
    <cellStyle name="20% - Accent4 2 6 2 2 3" xfId="20389"/>
    <cellStyle name="20% - Accent4 2 6 2 2 3 2" xfId="23393"/>
    <cellStyle name="20% - Accent4 2 6 2 2 3 2 2" xfId="35790"/>
    <cellStyle name="20% - Accent4 2 6 2 2 3 3" xfId="34412"/>
    <cellStyle name="20% - Accent4 2 6 2 2 3 4" xfId="40489"/>
    <cellStyle name="20% - Accent4 2 6 2 2 3 5" xfId="45110"/>
    <cellStyle name="20% - Accent4 2 6 2 2 4" xfId="23391"/>
    <cellStyle name="20% - Accent4 2 6 2 2 4 2" xfId="35788"/>
    <cellStyle name="20% - Accent4 2 6 2 2 5" xfId="31810"/>
    <cellStyle name="20% - Accent4 2 6 2 2 6" xfId="40487"/>
    <cellStyle name="20% - Accent4 2 6 2 2 7" xfId="45108"/>
    <cellStyle name="20% - Accent4 2 6 2 3" xfId="14049"/>
    <cellStyle name="20% - Accent4 2 6 2 3 2" xfId="23394"/>
    <cellStyle name="20% - Accent4 2 6 2 3 2 2" xfId="35791"/>
    <cellStyle name="20% - Accent4 2 6 2 3 3" xfId="31160"/>
    <cellStyle name="20% - Accent4 2 6 2 3 4" xfId="40490"/>
    <cellStyle name="20% - Accent4 2 6 2 3 5" xfId="45111"/>
    <cellStyle name="20% - Accent4 2 6 2 4" xfId="18472"/>
    <cellStyle name="20% - Accent4 2 6 2 4 2" xfId="23395"/>
    <cellStyle name="20% - Accent4 2 6 2 4 2 2" xfId="35792"/>
    <cellStyle name="20% - Accent4 2 6 2 4 3" xfId="32461"/>
    <cellStyle name="20% - Accent4 2 6 2 4 4" xfId="40491"/>
    <cellStyle name="20% - Accent4 2 6 2 4 5" xfId="45112"/>
    <cellStyle name="20% - Accent4 2 6 2 5" xfId="19749"/>
    <cellStyle name="20% - Accent4 2 6 2 5 2" xfId="23396"/>
    <cellStyle name="20% - Accent4 2 6 2 5 2 2" xfId="35793"/>
    <cellStyle name="20% - Accent4 2 6 2 5 3" xfId="33760"/>
    <cellStyle name="20% - Accent4 2 6 2 5 4" xfId="40492"/>
    <cellStyle name="20% - Accent4 2 6 2 5 5" xfId="45113"/>
    <cellStyle name="20% - Accent4 2 6 2 6" xfId="23390"/>
    <cellStyle name="20% - Accent4 2 6 2 6 2" xfId="35787"/>
    <cellStyle name="20% - Accent4 2 6 2 7" xfId="30500"/>
    <cellStyle name="20% - Accent4 2 6 2 8" xfId="40486"/>
    <cellStyle name="20% - Accent4 2 6 2 9" xfId="45107"/>
    <cellStyle name="20% - Accent4 2 6 3" xfId="10898"/>
    <cellStyle name="20% - Accent4 2 6 3 2" xfId="16265"/>
    <cellStyle name="20% - Accent4 2 6 3 2 2" xfId="19108"/>
    <cellStyle name="20% - Accent4 2 6 3 2 2 2" xfId="23399"/>
    <cellStyle name="20% - Accent4 2 6 3 2 2 2 2" xfId="35796"/>
    <cellStyle name="20% - Accent4 2 6 3 2 2 3" xfId="33111"/>
    <cellStyle name="20% - Accent4 2 6 3 2 2 4" xfId="40495"/>
    <cellStyle name="20% - Accent4 2 6 3 2 2 5" xfId="45116"/>
    <cellStyle name="20% - Accent4 2 6 3 2 3" xfId="20390"/>
    <cellStyle name="20% - Accent4 2 6 3 2 3 2" xfId="23400"/>
    <cellStyle name="20% - Accent4 2 6 3 2 3 2 2" xfId="35797"/>
    <cellStyle name="20% - Accent4 2 6 3 2 3 3" xfId="34413"/>
    <cellStyle name="20% - Accent4 2 6 3 2 3 4" xfId="40496"/>
    <cellStyle name="20% - Accent4 2 6 3 2 3 5" xfId="45117"/>
    <cellStyle name="20% - Accent4 2 6 3 2 4" xfId="23398"/>
    <cellStyle name="20% - Accent4 2 6 3 2 4 2" xfId="35795"/>
    <cellStyle name="20% - Accent4 2 6 3 2 5" xfId="31811"/>
    <cellStyle name="20% - Accent4 2 6 3 2 6" xfId="40494"/>
    <cellStyle name="20% - Accent4 2 6 3 2 7" xfId="45115"/>
    <cellStyle name="20% - Accent4 2 6 3 3" xfId="14050"/>
    <cellStyle name="20% - Accent4 2 6 3 3 2" xfId="23401"/>
    <cellStyle name="20% - Accent4 2 6 3 3 2 2" xfId="35798"/>
    <cellStyle name="20% - Accent4 2 6 3 3 3" xfId="31161"/>
    <cellStyle name="20% - Accent4 2 6 3 3 4" xfId="40497"/>
    <cellStyle name="20% - Accent4 2 6 3 3 5" xfId="45118"/>
    <cellStyle name="20% - Accent4 2 6 3 4" xfId="18473"/>
    <cellStyle name="20% - Accent4 2 6 3 4 2" xfId="23402"/>
    <cellStyle name="20% - Accent4 2 6 3 4 2 2" xfId="35799"/>
    <cellStyle name="20% - Accent4 2 6 3 4 3" xfId="32462"/>
    <cellStyle name="20% - Accent4 2 6 3 4 4" xfId="40498"/>
    <cellStyle name="20% - Accent4 2 6 3 4 5" xfId="45119"/>
    <cellStyle name="20% - Accent4 2 6 3 5" xfId="19750"/>
    <cellStyle name="20% - Accent4 2 6 3 5 2" xfId="23403"/>
    <cellStyle name="20% - Accent4 2 6 3 5 2 2" xfId="35800"/>
    <cellStyle name="20% - Accent4 2 6 3 5 3" xfId="33761"/>
    <cellStyle name="20% - Accent4 2 6 3 5 4" xfId="40499"/>
    <cellStyle name="20% - Accent4 2 6 3 5 5" xfId="45120"/>
    <cellStyle name="20% - Accent4 2 6 3 6" xfId="23397"/>
    <cellStyle name="20% - Accent4 2 6 3 6 2" xfId="35794"/>
    <cellStyle name="20% - Accent4 2 6 3 7" xfId="30501"/>
    <cellStyle name="20% - Accent4 2 6 3 8" xfId="40493"/>
    <cellStyle name="20% - Accent4 2 6 3 9" xfId="45114"/>
    <cellStyle name="20% - Accent4 2 6 4" xfId="10090"/>
    <cellStyle name="20% - Accent4 2 7" xfId="861"/>
    <cellStyle name="20% - Accent4 2 7 10" xfId="10572"/>
    <cellStyle name="20% - Accent4 2 7 2" xfId="16120"/>
    <cellStyle name="20% - Accent4 2 7 2 2" xfId="18965"/>
    <cellStyle name="20% - Accent4 2 7 2 2 2" xfId="23406"/>
    <cellStyle name="20% - Accent4 2 7 2 2 2 2" xfId="35803"/>
    <cellStyle name="20% - Accent4 2 7 2 2 3" xfId="32965"/>
    <cellStyle name="20% - Accent4 2 7 2 2 4" xfId="40502"/>
    <cellStyle name="20% - Accent4 2 7 2 2 5" xfId="45123"/>
    <cellStyle name="20% - Accent4 2 7 2 3" xfId="20245"/>
    <cellStyle name="20% - Accent4 2 7 2 3 2" xfId="23407"/>
    <cellStyle name="20% - Accent4 2 7 2 3 2 2" xfId="35804"/>
    <cellStyle name="20% - Accent4 2 7 2 3 3" xfId="34266"/>
    <cellStyle name="20% - Accent4 2 7 2 3 4" xfId="40503"/>
    <cellStyle name="20% - Accent4 2 7 2 3 5" xfId="45124"/>
    <cellStyle name="20% - Accent4 2 7 2 4" xfId="23405"/>
    <cellStyle name="20% - Accent4 2 7 2 4 2" xfId="35802"/>
    <cellStyle name="20% - Accent4 2 7 2 5" xfId="31664"/>
    <cellStyle name="20% - Accent4 2 7 2 6" xfId="40501"/>
    <cellStyle name="20% - Accent4 2 7 2 7" xfId="45122"/>
    <cellStyle name="20% - Accent4 2 7 3" xfId="13905"/>
    <cellStyle name="20% - Accent4 2 7 3 2" xfId="23408"/>
    <cellStyle name="20% - Accent4 2 7 3 2 2" xfId="35805"/>
    <cellStyle name="20% - Accent4 2 7 3 3" xfId="31015"/>
    <cellStyle name="20% - Accent4 2 7 3 4" xfId="40504"/>
    <cellStyle name="20% - Accent4 2 7 3 5" xfId="45125"/>
    <cellStyle name="20% - Accent4 2 7 4" xfId="18328"/>
    <cellStyle name="20% - Accent4 2 7 4 2" xfId="23409"/>
    <cellStyle name="20% - Accent4 2 7 4 2 2" xfId="35806"/>
    <cellStyle name="20% - Accent4 2 7 4 3" xfId="32316"/>
    <cellStyle name="20% - Accent4 2 7 4 4" xfId="40505"/>
    <cellStyle name="20% - Accent4 2 7 4 5" xfId="45126"/>
    <cellStyle name="20% - Accent4 2 7 5" xfId="19604"/>
    <cellStyle name="20% - Accent4 2 7 5 2" xfId="23410"/>
    <cellStyle name="20% - Accent4 2 7 5 2 2" xfId="35807"/>
    <cellStyle name="20% - Accent4 2 7 5 3" xfId="33614"/>
    <cellStyle name="20% - Accent4 2 7 5 4" xfId="40506"/>
    <cellStyle name="20% - Accent4 2 7 5 5" xfId="45127"/>
    <cellStyle name="20% - Accent4 2 7 6" xfId="23404"/>
    <cellStyle name="20% - Accent4 2 7 6 2" xfId="35801"/>
    <cellStyle name="20% - Accent4 2 7 7" xfId="30354"/>
    <cellStyle name="20% - Accent4 2 7 8" xfId="40500"/>
    <cellStyle name="20% - Accent4 2 7 9" xfId="45121"/>
    <cellStyle name="20% - Accent4 2 8" xfId="862"/>
    <cellStyle name="20% - Accent4 2 8 10" xfId="10662"/>
    <cellStyle name="20% - Accent4 2 8 2" xfId="16132"/>
    <cellStyle name="20% - Accent4 2 8 2 2" xfId="18976"/>
    <cellStyle name="20% - Accent4 2 8 2 2 2" xfId="23413"/>
    <cellStyle name="20% - Accent4 2 8 2 2 2 2" xfId="35810"/>
    <cellStyle name="20% - Accent4 2 8 2 2 3" xfId="32976"/>
    <cellStyle name="20% - Accent4 2 8 2 2 4" xfId="40509"/>
    <cellStyle name="20% - Accent4 2 8 2 2 5" xfId="45130"/>
    <cellStyle name="20% - Accent4 2 8 2 3" xfId="20256"/>
    <cellStyle name="20% - Accent4 2 8 2 3 2" xfId="23414"/>
    <cellStyle name="20% - Accent4 2 8 2 3 2 2" xfId="35811"/>
    <cellStyle name="20% - Accent4 2 8 2 3 3" xfId="34277"/>
    <cellStyle name="20% - Accent4 2 8 2 3 4" xfId="40510"/>
    <cellStyle name="20% - Accent4 2 8 2 3 5" xfId="45131"/>
    <cellStyle name="20% - Accent4 2 8 2 4" xfId="23412"/>
    <cellStyle name="20% - Accent4 2 8 2 4 2" xfId="35809"/>
    <cellStyle name="20% - Accent4 2 8 2 5" xfId="31675"/>
    <cellStyle name="20% - Accent4 2 8 2 6" xfId="40508"/>
    <cellStyle name="20% - Accent4 2 8 2 7" xfId="45129"/>
    <cellStyle name="20% - Accent4 2 8 3" xfId="13917"/>
    <cellStyle name="20% - Accent4 2 8 3 2" xfId="23415"/>
    <cellStyle name="20% - Accent4 2 8 3 2 2" xfId="35812"/>
    <cellStyle name="20% - Accent4 2 8 3 3" xfId="31026"/>
    <cellStyle name="20% - Accent4 2 8 3 4" xfId="40511"/>
    <cellStyle name="20% - Accent4 2 8 3 5" xfId="45132"/>
    <cellStyle name="20% - Accent4 2 8 4" xfId="18339"/>
    <cellStyle name="20% - Accent4 2 8 4 2" xfId="23416"/>
    <cellStyle name="20% - Accent4 2 8 4 2 2" xfId="35813"/>
    <cellStyle name="20% - Accent4 2 8 4 3" xfId="32327"/>
    <cellStyle name="20% - Accent4 2 8 4 4" xfId="40512"/>
    <cellStyle name="20% - Accent4 2 8 4 5" xfId="45133"/>
    <cellStyle name="20% - Accent4 2 8 5" xfId="19615"/>
    <cellStyle name="20% - Accent4 2 8 5 2" xfId="23417"/>
    <cellStyle name="20% - Accent4 2 8 5 2 2" xfId="35814"/>
    <cellStyle name="20% - Accent4 2 8 5 3" xfId="33625"/>
    <cellStyle name="20% - Accent4 2 8 5 4" xfId="40513"/>
    <cellStyle name="20% - Accent4 2 8 5 5" xfId="45134"/>
    <cellStyle name="20% - Accent4 2 8 6" xfId="23411"/>
    <cellStyle name="20% - Accent4 2 8 6 2" xfId="35808"/>
    <cellStyle name="20% - Accent4 2 8 7" xfId="30365"/>
    <cellStyle name="20% - Accent4 2 8 8" xfId="40507"/>
    <cellStyle name="20% - Accent4 2 8 9" xfId="45128"/>
    <cellStyle name="20% - Accent4 2 9" xfId="863"/>
    <cellStyle name="20% - Accent4 2 9 2" xfId="10899"/>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2 5" xfId="10900"/>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3 5" xfId="11756"/>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3 7" xfId="10091"/>
    <cellStyle name="20% - Accent4 4" xfId="888"/>
    <cellStyle name="20% - Accent4 4 2" xfId="11913"/>
    <cellStyle name="20% - Accent4 4 3" xfId="10092"/>
    <cellStyle name="20% - Accent4 5" xfId="889"/>
    <cellStyle name="20% - Accent4 5 2" xfId="10503"/>
    <cellStyle name="20% - Accent4 6" xfId="890"/>
    <cellStyle name="20% - Accent4 6 2" xfId="10661"/>
    <cellStyle name="20% - Accent4 7" xfId="891"/>
    <cellStyle name="20% - Accent4 7 2" xfId="10901"/>
    <cellStyle name="20% - Accent4 8" xfId="892"/>
    <cellStyle name="20% - Accent4 8 2" xfId="10902"/>
    <cellStyle name="20% - Accent4 9" xfId="893"/>
    <cellStyle name="20% - Accent4 9 2" xfId="10903"/>
    <cellStyle name="20% - Accent5" xfId="9805" builtinId="46" customBuiltin="1"/>
    <cellStyle name="20% - Accent5 10" xfId="10904"/>
    <cellStyle name="20% - Accent5 11" xfId="10905"/>
    <cellStyle name="20% - Accent5 12" xfId="10906"/>
    <cellStyle name="20% - Accent5 13" xfId="10907"/>
    <cellStyle name="20% - Accent5 14" xfId="10908"/>
    <cellStyle name="20% - Accent5 15" xfId="10909"/>
    <cellStyle name="20% - Accent5 16" xfId="39590"/>
    <cellStyle name="20% - Accent5 17" xfId="39628"/>
    <cellStyle name="20% - Accent5 2" xfId="15"/>
    <cellStyle name="20% - Accent5 2 10" xfId="894"/>
    <cellStyle name="20% - Accent5 2 10 2" xfId="16266"/>
    <cellStyle name="20% - Accent5 2 10 2 2" xfId="19109"/>
    <cellStyle name="20% - Accent5 2 10 2 2 2" xfId="23420"/>
    <cellStyle name="20% - Accent5 2 10 2 2 2 2" xfId="35817"/>
    <cellStyle name="20% - Accent5 2 10 2 2 3" xfId="33112"/>
    <cellStyle name="20% - Accent5 2 10 2 2 4" xfId="40516"/>
    <cellStyle name="20% - Accent5 2 10 2 2 5" xfId="45137"/>
    <cellStyle name="20% - Accent5 2 10 2 3" xfId="20391"/>
    <cellStyle name="20% - Accent5 2 10 2 3 2" xfId="23421"/>
    <cellStyle name="20% - Accent5 2 10 2 3 2 2" xfId="35818"/>
    <cellStyle name="20% - Accent5 2 10 2 3 3" xfId="34414"/>
    <cellStyle name="20% - Accent5 2 10 2 3 4" xfId="40517"/>
    <cellStyle name="20% - Accent5 2 10 2 3 5" xfId="45138"/>
    <cellStyle name="20% - Accent5 2 10 2 4" xfId="23419"/>
    <cellStyle name="20% - Accent5 2 10 2 4 2" xfId="35816"/>
    <cellStyle name="20% - Accent5 2 10 2 5" xfId="31812"/>
    <cellStyle name="20% - Accent5 2 10 2 6" xfId="40515"/>
    <cellStyle name="20% - Accent5 2 10 2 7" xfId="45136"/>
    <cellStyle name="20% - Accent5 2 10 3" xfId="14051"/>
    <cellStyle name="20% - Accent5 2 10 3 2" xfId="23422"/>
    <cellStyle name="20% - Accent5 2 10 3 2 2" xfId="35819"/>
    <cellStyle name="20% - Accent5 2 10 3 3" xfId="31162"/>
    <cellStyle name="20% - Accent5 2 10 3 4" xfId="40518"/>
    <cellStyle name="20% - Accent5 2 10 3 5" xfId="45139"/>
    <cellStyle name="20% - Accent5 2 10 4" xfId="18474"/>
    <cellStyle name="20% - Accent5 2 10 4 2" xfId="23423"/>
    <cellStyle name="20% - Accent5 2 10 4 2 2" xfId="35820"/>
    <cellStyle name="20% - Accent5 2 10 4 3" xfId="32463"/>
    <cellStyle name="20% - Accent5 2 10 4 4" xfId="40519"/>
    <cellStyle name="20% - Accent5 2 10 4 5" xfId="45140"/>
    <cellStyle name="20% - Accent5 2 10 5" xfId="19751"/>
    <cellStyle name="20% - Accent5 2 10 5 2" xfId="23424"/>
    <cellStyle name="20% - Accent5 2 10 5 2 2" xfId="35821"/>
    <cellStyle name="20% - Accent5 2 10 5 3" xfId="33762"/>
    <cellStyle name="20% - Accent5 2 10 5 4" xfId="40520"/>
    <cellStyle name="20% - Accent5 2 10 5 5" xfId="45141"/>
    <cellStyle name="20% - Accent5 2 10 6" xfId="23418"/>
    <cellStyle name="20% - Accent5 2 10 6 2" xfId="35815"/>
    <cellStyle name="20% - Accent5 2 10 7" xfId="30502"/>
    <cellStyle name="20% - Accent5 2 10 8" xfId="40514"/>
    <cellStyle name="20% - Accent5 2 10 9" xfId="45135"/>
    <cellStyle name="20% - Accent5 2 11" xfId="11728"/>
    <cellStyle name="20% - Accent5 2 12" xfId="12033"/>
    <cellStyle name="20% - Accent5 2 12 2" xfId="16672"/>
    <cellStyle name="20% - Accent5 2 12 2 2" xfId="19508"/>
    <cellStyle name="20% - Accent5 2 12 2 2 2" xfId="23427"/>
    <cellStyle name="20% - Accent5 2 12 2 2 2 2" xfId="35824"/>
    <cellStyle name="20% - Accent5 2 12 2 2 3" xfId="33517"/>
    <cellStyle name="20% - Accent5 2 12 2 2 4" xfId="40523"/>
    <cellStyle name="20% - Accent5 2 12 2 2 5" xfId="45144"/>
    <cellStyle name="20% - Accent5 2 12 2 3" xfId="20793"/>
    <cellStyle name="20% - Accent5 2 12 2 3 2" xfId="23428"/>
    <cellStyle name="20% - Accent5 2 12 2 3 2 2" xfId="35825"/>
    <cellStyle name="20% - Accent5 2 12 2 3 3" xfId="34819"/>
    <cellStyle name="20% - Accent5 2 12 2 3 4" xfId="40524"/>
    <cellStyle name="20% - Accent5 2 12 2 3 5" xfId="45145"/>
    <cellStyle name="20% - Accent5 2 12 2 4" xfId="23426"/>
    <cellStyle name="20% - Accent5 2 12 2 4 2" xfId="35823"/>
    <cellStyle name="20% - Accent5 2 12 2 5" xfId="32217"/>
    <cellStyle name="20% - Accent5 2 12 2 6" xfId="40522"/>
    <cellStyle name="20% - Accent5 2 12 2 7" xfId="45143"/>
    <cellStyle name="20% - Accent5 2 12 3" xfId="14459"/>
    <cellStyle name="20% - Accent5 2 12 3 2" xfId="23429"/>
    <cellStyle name="20% - Accent5 2 12 3 2 2" xfId="35826"/>
    <cellStyle name="20% - Accent5 2 12 3 3" xfId="31567"/>
    <cellStyle name="20% - Accent5 2 12 3 4" xfId="40525"/>
    <cellStyle name="20% - Accent5 2 12 3 5" xfId="45146"/>
    <cellStyle name="20% - Accent5 2 12 4" xfId="18876"/>
    <cellStyle name="20% - Accent5 2 12 4 2" xfId="23430"/>
    <cellStyle name="20% - Accent5 2 12 4 2 2" xfId="35827"/>
    <cellStyle name="20% - Accent5 2 12 4 3" xfId="32868"/>
    <cellStyle name="20% - Accent5 2 12 4 4" xfId="40526"/>
    <cellStyle name="20% - Accent5 2 12 4 5" xfId="45147"/>
    <cellStyle name="20% - Accent5 2 12 5" xfId="20156"/>
    <cellStyle name="20% - Accent5 2 12 5 2" xfId="23431"/>
    <cellStyle name="20% - Accent5 2 12 5 2 2" xfId="35828"/>
    <cellStyle name="20% - Accent5 2 12 5 3" xfId="34167"/>
    <cellStyle name="20% - Accent5 2 12 5 4" xfId="40527"/>
    <cellStyle name="20% - Accent5 2 12 5 5" xfId="45148"/>
    <cellStyle name="20% - Accent5 2 12 6" xfId="23425"/>
    <cellStyle name="20% - Accent5 2 12 6 2" xfId="35822"/>
    <cellStyle name="20% - Accent5 2 12 7" xfId="30907"/>
    <cellStyle name="20% - Accent5 2 12 8" xfId="40521"/>
    <cellStyle name="20% - Accent5 2 12 9" xfId="45142"/>
    <cellStyle name="20% - Accent5 2 13" xfId="12103"/>
    <cellStyle name="20% - Accent5 2 14" xfId="12141"/>
    <cellStyle name="20% - Accent5 2 14 2" xfId="16743"/>
    <cellStyle name="20% - Accent5 2 14 2 2" xfId="19578"/>
    <cellStyle name="20% - Accent5 2 14 2 2 2" xfId="23434"/>
    <cellStyle name="20% - Accent5 2 14 2 2 2 2" xfId="35831"/>
    <cellStyle name="20% - Accent5 2 14 2 2 3" xfId="33588"/>
    <cellStyle name="20% - Accent5 2 14 2 2 4" xfId="40530"/>
    <cellStyle name="20% - Accent5 2 14 2 2 5" xfId="45151"/>
    <cellStyle name="20% - Accent5 2 14 2 3" xfId="20864"/>
    <cellStyle name="20% - Accent5 2 14 2 3 2" xfId="23435"/>
    <cellStyle name="20% - Accent5 2 14 2 3 2 2" xfId="35832"/>
    <cellStyle name="20% - Accent5 2 14 2 3 3" xfId="34892"/>
    <cellStyle name="20% - Accent5 2 14 2 3 4" xfId="40531"/>
    <cellStyle name="20% - Accent5 2 14 2 3 5" xfId="45152"/>
    <cellStyle name="20% - Accent5 2 14 2 4" xfId="23433"/>
    <cellStyle name="20% - Accent5 2 14 2 4 2" xfId="35830"/>
    <cellStyle name="20% - Accent5 2 14 2 5" xfId="32290"/>
    <cellStyle name="20% - Accent5 2 14 2 6" xfId="40529"/>
    <cellStyle name="20% - Accent5 2 14 2 7" xfId="45150"/>
    <cellStyle name="20% - Accent5 2 14 3" xfId="14530"/>
    <cellStyle name="20% - Accent5 2 14 3 2" xfId="23436"/>
    <cellStyle name="20% - Accent5 2 14 3 2 2" xfId="35833"/>
    <cellStyle name="20% - Accent5 2 14 3 3" xfId="31638"/>
    <cellStyle name="20% - Accent5 2 14 3 4" xfId="40532"/>
    <cellStyle name="20% - Accent5 2 14 3 5" xfId="45153"/>
    <cellStyle name="20% - Accent5 2 14 4" xfId="18945"/>
    <cellStyle name="20% - Accent5 2 14 4 2" xfId="23437"/>
    <cellStyle name="20% - Accent5 2 14 4 2 2" xfId="35834"/>
    <cellStyle name="20% - Accent5 2 14 4 3" xfId="32939"/>
    <cellStyle name="20% - Accent5 2 14 4 4" xfId="40533"/>
    <cellStyle name="20% - Accent5 2 14 4 5" xfId="45154"/>
    <cellStyle name="20% - Accent5 2 14 5" xfId="20225"/>
    <cellStyle name="20% - Accent5 2 14 5 2" xfId="23438"/>
    <cellStyle name="20% - Accent5 2 14 5 2 2" xfId="35835"/>
    <cellStyle name="20% - Accent5 2 14 5 3" xfId="34240"/>
    <cellStyle name="20% - Accent5 2 14 5 4" xfId="40534"/>
    <cellStyle name="20% - Accent5 2 14 5 5" xfId="45155"/>
    <cellStyle name="20% - Accent5 2 14 6" xfId="23432"/>
    <cellStyle name="20% - Accent5 2 14 6 2" xfId="35829"/>
    <cellStyle name="20% - Accent5 2 14 7" xfId="30978"/>
    <cellStyle name="20% - Accent5 2 14 8" xfId="40528"/>
    <cellStyle name="20% - Accent5 2 14 9" xfId="45149"/>
    <cellStyle name="20% - Accent5 2 15" xfId="20910"/>
    <cellStyle name="20% - Accent5 2 15 2" xfId="23439"/>
    <cellStyle name="20% - Accent5 2 15 2 2" xfId="35836"/>
    <cellStyle name="20% - Accent5 2 15 3" xfId="34924"/>
    <cellStyle name="20% - Accent5 2 15 4" xfId="40535"/>
    <cellStyle name="20% - Accent5 2 15 5" xfId="45156"/>
    <cellStyle name="20% - Accent5 2 16" xfId="10093"/>
    <cellStyle name="20% - Accent5 2 2" xfId="895"/>
    <cellStyle name="20% - Accent5 2 2 2" xfId="896"/>
    <cellStyle name="20% - Accent5 2 2 2 2" xfId="10587"/>
    <cellStyle name="20% - Accent5 2 2 3" xfId="897"/>
    <cellStyle name="20% - Accent5 2 2 3 2" xfId="12162"/>
    <cellStyle name="20% - Accent5 2 2 4" xfId="10094"/>
    <cellStyle name="20% - Accent5 2 3" xfId="898"/>
    <cellStyle name="20% - Accent5 2 3 2" xfId="899"/>
    <cellStyle name="20% - Accent5 2 3 2 10" xfId="30503"/>
    <cellStyle name="20% - Accent5 2 3 2 11" xfId="40536"/>
    <cellStyle name="20% - Accent5 2 3 2 12" xfId="45157"/>
    <cellStyle name="20% - Accent5 2 3 2 2" xfId="10910"/>
    <cellStyle name="20% - Accent5 2 3 2 2 10" xfId="40537"/>
    <cellStyle name="20% - Accent5 2 3 2 2 11" xfId="45158"/>
    <cellStyle name="20% - Accent5 2 3 2 2 2" xfId="10911"/>
    <cellStyle name="20% - Accent5 2 3 2 2 2 2" xfId="16269"/>
    <cellStyle name="20% - Accent5 2 3 2 2 2 2 2" xfId="19112"/>
    <cellStyle name="20% - Accent5 2 3 2 2 2 2 2 2" xfId="23444"/>
    <cellStyle name="20% - Accent5 2 3 2 2 2 2 2 2 2" xfId="35841"/>
    <cellStyle name="20% - Accent5 2 3 2 2 2 2 2 3" xfId="33115"/>
    <cellStyle name="20% - Accent5 2 3 2 2 2 2 2 4" xfId="40540"/>
    <cellStyle name="20% - Accent5 2 3 2 2 2 2 2 5" xfId="45161"/>
    <cellStyle name="20% - Accent5 2 3 2 2 2 2 3" xfId="20394"/>
    <cellStyle name="20% - Accent5 2 3 2 2 2 2 3 2" xfId="23445"/>
    <cellStyle name="20% - Accent5 2 3 2 2 2 2 3 2 2" xfId="35842"/>
    <cellStyle name="20% - Accent5 2 3 2 2 2 2 3 3" xfId="34417"/>
    <cellStyle name="20% - Accent5 2 3 2 2 2 2 3 4" xfId="40541"/>
    <cellStyle name="20% - Accent5 2 3 2 2 2 2 3 5" xfId="45162"/>
    <cellStyle name="20% - Accent5 2 3 2 2 2 2 4" xfId="23443"/>
    <cellStyle name="20% - Accent5 2 3 2 2 2 2 4 2" xfId="35840"/>
    <cellStyle name="20% - Accent5 2 3 2 2 2 2 5" xfId="31815"/>
    <cellStyle name="20% - Accent5 2 3 2 2 2 2 6" xfId="40539"/>
    <cellStyle name="20% - Accent5 2 3 2 2 2 2 7" xfId="45160"/>
    <cellStyle name="20% - Accent5 2 3 2 2 2 3" xfId="14054"/>
    <cellStyle name="20% - Accent5 2 3 2 2 2 3 2" xfId="23446"/>
    <cellStyle name="20% - Accent5 2 3 2 2 2 3 2 2" xfId="35843"/>
    <cellStyle name="20% - Accent5 2 3 2 2 2 3 3" xfId="31165"/>
    <cellStyle name="20% - Accent5 2 3 2 2 2 3 4" xfId="40542"/>
    <cellStyle name="20% - Accent5 2 3 2 2 2 3 5" xfId="45163"/>
    <cellStyle name="20% - Accent5 2 3 2 2 2 4" xfId="18477"/>
    <cellStyle name="20% - Accent5 2 3 2 2 2 4 2" xfId="23447"/>
    <cellStyle name="20% - Accent5 2 3 2 2 2 4 2 2" xfId="35844"/>
    <cellStyle name="20% - Accent5 2 3 2 2 2 4 3" xfId="32466"/>
    <cellStyle name="20% - Accent5 2 3 2 2 2 4 4" xfId="40543"/>
    <cellStyle name="20% - Accent5 2 3 2 2 2 4 5" xfId="45164"/>
    <cellStyle name="20% - Accent5 2 3 2 2 2 5" xfId="19754"/>
    <cellStyle name="20% - Accent5 2 3 2 2 2 5 2" xfId="23448"/>
    <cellStyle name="20% - Accent5 2 3 2 2 2 5 2 2" xfId="35845"/>
    <cellStyle name="20% - Accent5 2 3 2 2 2 5 3" xfId="33765"/>
    <cellStyle name="20% - Accent5 2 3 2 2 2 5 4" xfId="40544"/>
    <cellStyle name="20% - Accent5 2 3 2 2 2 5 5" xfId="45165"/>
    <cellStyle name="20% - Accent5 2 3 2 2 2 6" xfId="23442"/>
    <cellStyle name="20% - Accent5 2 3 2 2 2 6 2" xfId="35839"/>
    <cellStyle name="20% - Accent5 2 3 2 2 2 7" xfId="30505"/>
    <cellStyle name="20% - Accent5 2 3 2 2 2 8" xfId="40538"/>
    <cellStyle name="20% - Accent5 2 3 2 2 2 9" xfId="45159"/>
    <cellStyle name="20% - Accent5 2 3 2 2 3" xfId="10912"/>
    <cellStyle name="20% - Accent5 2 3 2 2 3 2" xfId="16270"/>
    <cellStyle name="20% - Accent5 2 3 2 2 3 2 2" xfId="19113"/>
    <cellStyle name="20% - Accent5 2 3 2 2 3 2 2 2" xfId="23451"/>
    <cellStyle name="20% - Accent5 2 3 2 2 3 2 2 2 2" xfId="35848"/>
    <cellStyle name="20% - Accent5 2 3 2 2 3 2 2 3" xfId="33116"/>
    <cellStyle name="20% - Accent5 2 3 2 2 3 2 2 4" xfId="40547"/>
    <cellStyle name="20% - Accent5 2 3 2 2 3 2 2 5" xfId="45168"/>
    <cellStyle name="20% - Accent5 2 3 2 2 3 2 3" xfId="20395"/>
    <cellStyle name="20% - Accent5 2 3 2 2 3 2 3 2" xfId="23452"/>
    <cellStyle name="20% - Accent5 2 3 2 2 3 2 3 2 2" xfId="35849"/>
    <cellStyle name="20% - Accent5 2 3 2 2 3 2 3 3" xfId="34418"/>
    <cellStyle name="20% - Accent5 2 3 2 2 3 2 3 4" xfId="40548"/>
    <cellStyle name="20% - Accent5 2 3 2 2 3 2 3 5" xfId="45169"/>
    <cellStyle name="20% - Accent5 2 3 2 2 3 2 4" xfId="23450"/>
    <cellStyle name="20% - Accent5 2 3 2 2 3 2 4 2" xfId="35847"/>
    <cellStyle name="20% - Accent5 2 3 2 2 3 2 5" xfId="31816"/>
    <cellStyle name="20% - Accent5 2 3 2 2 3 2 6" xfId="40546"/>
    <cellStyle name="20% - Accent5 2 3 2 2 3 2 7" xfId="45167"/>
    <cellStyle name="20% - Accent5 2 3 2 2 3 3" xfId="14055"/>
    <cellStyle name="20% - Accent5 2 3 2 2 3 3 2" xfId="23453"/>
    <cellStyle name="20% - Accent5 2 3 2 2 3 3 2 2" xfId="35850"/>
    <cellStyle name="20% - Accent5 2 3 2 2 3 3 3" xfId="31166"/>
    <cellStyle name="20% - Accent5 2 3 2 2 3 3 4" xfId="40549"/>
    <cellStyle name="20% - Accent5 2 3 2 2 3 3 5" xfId="45170"/>
    <cellStyle name="20% - Accent5 2 3 2 2 3 4" xfId="18478"/>
    <cellStyle name="20% - Accent5 2 3 2 2 3 4 2" xfId="23454"/>
    <cellStyle name="20% - Accent5 2 3 2 2 3 4 2 2" xfId="35851"/>
    <cellStyle name="20% - Accent5 2 3 2 2 3 4 3" xfId="32467"/>
    <cellStyle name="20% - Accent5 2 3 2 2 3 4 4" xfId="40550"/>
    <cellStyle name="20% - Accent5 2 3 2 2 3 4 5" xfId="45171"/>
    <cellStyle name="20% - Accent5 2 3 2 2 3 5" xfId="19755"/>
    <cellStyle name="20% - Accent5 2 3 2 2 3 5 2" xfId="23455"/>
    <cellStyle name="20% - Accent5 2 3 2 2 3 5 2 2" xfId="35852"/>
    <cellStyle name="20% - Accent5 2 3 2 2 3 5 3" xfId="33766"/>
    <cellStyle name="20% - Accent5 2 3 2 2 3 5 4" xfId="40551"/>
    <cellStyle name="20% - Accent5 2 3 2 2 3 5 5" xfId="45172"/>
    <cellStyle name="20% - Accent5 2 3 2 2 3 6" xfId="23449"/>
    <cellStyle name="20% - Accent5 2 3 2 2 3 6 2" xfId="35846"/>
    <cellStyle name="20% - Accent5 2 3 2 2 3 7" xfId="30506"/>
    <cellStyle name="20% - Accent5 2 3 2 2 3 8" xfId="40545"/>
    <cellStyle name="20% - Accent5 2 3 2 2 3 9" xfId="45166"/>
    <cellStyle name="20% - Accent5 2 3 2 2 4" xfId="16268"/>
    <cellStyle name="20% - Accent5 2 3 2 2 4 2" xfId="19111"/>
    <cellStyle name="20% - Accent5 2 3 2 2 4 2 2" xfId="23457"/>
    <cellStyle name="20% - Accent5 2 3 2 2 4 2 2 2" xfId="35854"/>
    <cellStyle name="20% - Accent5 2 3 2 2 4 2 3" xfId="33114"/>
    <cellStyle name="20% - Accent5 2 3 2 2 4 2 4" xfId="40553"/>
    <cellStyle name="20% - Accent5 2 3 2 2 4 2 5" xfId="45174"/>
    <cellStyle name="20% - Accent5 2 3 2 2 4 3" xfId="20393"/>
    <cellStyle name="20% - Accent5 2 3 2 2 4 3 2" xfId="23458"/>
    <cellStyle name="20% - Accent5 2 3 2 2 4 3 2 2" xfId="35855"/>
    <cellStyle name="20% - Accent5 2 3 2 2 4 3 3" xfId="34416"/>
    <cellStyle name="20% - Accent5 2 3 2 2 4 3 4" xfId="40554"/>
    <cellStyle name="20% - Accent5 2 3 2 2 4 3 5" xfId="45175"/>
    <cellStyle name="20% - Accent5 2 3 2 2 4 4" xfId="23456"/>
    <cellStyle name="20% - Accent5 2 3 2 2 4 4 2" xfId="35853"/>
    <cellStyle name="20% - Accent5 2 3 2 2 4 5" xfId="31814"/>
    <cellStyle name="20% - Accent5 2 3 2 2 4 6" xfId="40552"/>
    <cellStyle name="20% - Accent5 2 3 2 2 4 7" xfId="45173"/>
    <cellStyle name="20% - Accent5 2 3 2 2 5" xfId="14053"/>
    <cellStyle name="20% - Accent5 2 3 2 2 5 2" xfId="23459"/>
    <cellStyle name="20% - Accent5 2 3 2 2 5 2 2" xfId="35856"/>
    <cellStyle name="20% - Accent5 2 3 2 2 5 3" xfId="31164"/>
    <cellStyle name="20% - Accent5 2 3 2 2 5 4" xfId="40555"/>
    <cellStyle name="20% - Accent5 2 3 2 2 5 5" xfId="45176"/>
    <cellStyle name="20% - Accent5 2 3 2 2 6" xfId="18476"/>
    <cellStyle name="20% - Accent5 2 3 2 2 6 2" xfId="23460"/>
    <cellStyle name="20% - Accent5 2 3 2 2 6 2 2" xfId="35857"/>
    <cellStyle name="20% - Accent5 2 3 2 2 6 3" xfId="32465"/>
    <cellStyle name="20% - Accent5 2 3 2 2 6 4" xfId="40556"/>
    <cellStyle name="20% - Accent5 2 3 2 2 6 5" xfId="45177"/>
    <cellStyle name="20% - Accent5 2 3 2 2 7" xfId="19753"/>
    <cellStyle name="20% - Accent5 2 3 2 2 7 2" xfId="23461"/>
    <cellStyle name="20% - Accent5 2 3 2 2 7 2 2" xfId="35858"/>
    <cellStyle name="20% - Accent5 2 3 2 2 7 3" xfId="33764"/>
    <cellStyle name="20% - Accent5 2 3 2 2 7 4" xfId="40557"/>
    <cellStyle name="20% - Accent5 2 3 2 2 7 5" xfId="45178"/>
    <cellStyle name="20% - Accent5 2 3 2 2 8" xfId="23441"/>
    <cellStyle name="20% - Accent5 2 3 2 2 8 2" xfId="35838"/>
    <cellStyle name="20% - Accent5 2 3 2 2 9" xfId="30504"/>
    <cellStyle name="20% - Accent5 2 3 2 3" xfId="10913"/>
    <cellStyle name="20% - Accent5 2 3 2 3 2" xfId="16271"/>
    <cellStyle name="20% - Accent5 2 3 2 3 2 2" xfId="19114"/>
    <cellStyle name="20% - Accent5 2 3 2 3 2 2 2" xfId="23464"/>
    <cellStyle name="20% - Accent5 2 3 2 3 2 2 2 2" xfId="35861"/>
    <cellStyle name="20% - Accent5 2 3 2 3 2 2 3" xfId="33117"/>
    <cellStyle name="20% - Accent5 2 3 2 3 2 2 4" xfId="40560"/>
    <cellStyle name="20% - Accent5 2 3 2 3 2 2 5" xfId="45181"/>
    <cellStyle name="20% - Accent5 2 3 2 3 2 3" xfId="20396"/>
    <cellStyle name="20% - Accent5 2 3 2 3 2 3 2" xfId="23465"/>
    <cellStyle name="20% - Accent5 2 3 2 3 2 3 2 2" xfId="35862"/>
    <cellStyle name="20% - Accent5 2 3 2 3 2 3 3" xfId="34419"/>
    <cellStyle name="20% - Accent5 2 3 2 3 2 3 4" xfId="40561"/>
    <cellStyle name="20% - Accent5 2 3 2 3 2 3 5" xfId="45182"/>
    <cellStyle name="20% - Accent5 2 3 2 3 2 4" xfId="23463"/>
    <cellStyle name="20% - Accent5 2 3 2 3 2 4 2" xfId="35860"/>
    <cellStyle name="20% - Accent5 2 3 2 3 2 5" xfId="31817"/>
    <cellStyle name="20% - Accent5 2 3 2 3 2 6" xfId="40559"/>
    <cellStyle name="20% - Accent5 2 3 2 3 2 7" xfId="45180"/>
    <cellStyle name="20% - Accent5 2 3 2 3 3" xfId="14056"/>
    <cellStyle name="20% - Accent5 2 3 2 3 3 2" xfId="23466"/>
    <cellStyle name="20% - Accent5 2 3 2 3 3 2 2" xfId="35863"/>
    <cellStyle name="20% - Accent5 2 3 2 3 3 3" xfId="31167"/>
    <cellStyle name="20% - Accent5 2 3 2 3 3 4" xfId="40562"/>
    <cellStyle name="20% - Accent5 2 3 2 3 3 5" xfId="45183"/>
    <cellStyle name="20% - Accent5 2 3 2 3 4" xfId="18479"/>
    <cellStyle name="20% - Accent5 2 3 2 3 4 2" xfId="23467"/>
    <cellStyle name="20% - Accent5 2 3 2 3 4 2 2" xfId="35864"/>
    <cellStyle name="20% - Accent5 2 3 2 3 4 3" xfId="32468"/>
    <cellStyle name="20% - Accent5 2 3 2 3 4 4" xfId="40563"/>
    <cellStyle name="20% - Accent5 2 3 2 3 4 5" xfId="45184"/>
    <cellStyle name="20% - Accent5 2 3 2 3 5" xfId="19756"/>
    <cellStyle name="20% - Accent5 2 3 2 3 5 2" xfId="23468"/>
    <cellStyle name="20% - Accent5 2 3 2 3 5 2 2" xfId="35865"/>
    <cellStyle name="20% - Accent5 2 3 2 3 5 3" xfId="33767"/>
    <cellStyle name="20% - Accent5 2 3 2 3 5 4" xfId="40564"/>
    <cellStyle name="20% - Accent5 2 3 2 3 5 5" xfId="45185"/>
    <cellStyle name="20% - Accent5 2 3 2 3 6" xfId="23462"/>
    <cellStyle name="20% - Accent5 2 3 2 3 6 2" xfId="35859"/>
    <cellStyle name="20% - Accent5 2 3 2 3 7" xfId="30507"/>
    <cellStyle name="20% - Accent5 2 3 2 3 8" xfId="40558"/>
    <cellStyle name="20% - Accent5 2 3 2 3 9" xfId="45179"/>
    <cellStyle name="20% - Accent5 2 3 2 4" xfId="10914"/>
    <cellStyle name="20% - Accent5 2 3 2 4 2" xfId="16272"/>
    <cellStyle name="20% - Accent5 2 3 2 4 2 2" xfId="19115"/>
    <cellStyle name="20% - Accent5 2 3 2 4 2 2 2" xfId="23471"/>
    <cellStyle name="20% - Accent5 2 3 2 4 2 2 2 2" xfId="35868"/>
    <cellStyle name="20% - Accent5 2 3 2 4 2 2 3" xfId="33118"/>
    <cellStyle name="20% - Accent5 2 3 2 4 2 2 4" xfId="40567"/>
    <cellStyle name="20% - Accent5 2 3 2 4 2 2 5" xfId="45188"/>
    <cellStyle name="20% - Accent5 2 3 2 4 2 3" xfId="20397"/>
    <cellStyle name="20% - Accent5 2 3 2 4 2 3 2" xfId="23472"/>
    <cellStyle name="20% - Accent5 2 3 2 4 2 3 2 2" xfId="35869"/>
    <cellStyle name="20% - Accent5 2 3 2 4 2 3 3" xfId="34420"/>
    <cellStyle name="20% - Accent5 2 3 2 4 2 3 4" xfId="40568"/>
    <cellStyle name="20% - Accent5 2 3 2 4 2 3 5" xfId="45189"/>
    <cellStyle name="20% - Accent5 2 3 2 4 2 4" xfId="23470"/>
    <cellStyle name="20% - Accent5 2 3 2 4 2 4 2" xfId="35867"/>
    <cellStyle name="20% - Accent5 2 3 2 4 2 5" xfId="31818"/>
    <cellStyle name="20% - Accent5 2 3 2 4 2 6" xfId="40566"/>
    <cellStyle name="20% - Accent5 2 3 2 4 2 7" xfId="45187"/>
    <cellStyle name="20% - Accent5 2 3 2 4 3" xfId="14057"/>
    <cellStyle name="20% - Accent5 2 3 2 4 3 2" xfId="23473"/>
    <cellStyle name="20% - Accent5 2 3 2 4 3 2 2" xfId="35870"/>
    <cellStyle name="20% - Accent5 2 3 2 4 3 3" xfId="31168"/>
    <cellStyle name="20% - Accent5 2 3 2 4 3 4" xfId="40569"/>
    <cellStyle name="20% - Accent5 2 3 2 4 3 5" xfId="45190"/>
    <cellStyle name="20% - Accent5 2 3 2 4 4" xfId="18480"/>
    <cellStyle name="20% - Accent5 2 3 2 4 4 2" xfId="23474"/>
    <cellStyle name="20% - Accent5 2 3 2 4 4 2 2" xfId="35871"/>
    <cellStyle name="20% - Accent5 2 3 2 4 4 3" xfId="32469"/>
    <cellStyle name="20% - Accent5 2 3 2 4 4 4" xfId="40570"/>
    <cellStyle name="20% - Accent5 2 3 2 4 4 5" xfId="45191"/>
    <cellStyle name="20% - Accent5 2 3 2 4 5" xfId="19757"/>
    <cellStyle name="20% - Accent5 2 3 2 4 5 2" xfId="23475"/>
    <cellStyle name="20% - Accent5 2 3 2 4 5 2 2" xfId="35872"/>
    <cellStyle name="20% - Accent5 2 3 2 4 5 3" xfId="33768"/>
    <cellStyle name="20% - Accent5 2 3 2 4 5 4" xfId="40571"/>
    <cellStyle name="20% - Accent5 2 3 2 4 5 5" xfId="45192"/>
    <cellStyle name="20% - Accent5 2 3 2 4 6" xfId="23469"/>
    <cellStyle name="20% - Accent5 2 3 2 4 6 2" xfId="35866"/>
    <cellStyle name="20% - Accent5 2 3 2 4 7" xfId="30508"/>
    <cellStyle name="20% - Accent5 2 3 2 4 8" xfId="40565"/>
    <cellStyle name="20% - Accent5 2 3 2 4 9" xfId="45186"/>
    <cellStyle name="20% - Accent5 2 3 2 5" xfId="16267"/>
    <cellStyle name="20% - Accent5 2 3 2 5 2" xfId="19110"/>
    <cellStyle name="20% - Accent5 2 3 2 5 2 2" xfId="23477"/>
    <cellStyle name="20% - Accent5 2 3 2 5 2 2 2" xfId="35874"/>
    <cellStyle name="20% - Accent5 2 3 2 5 2 3" xfId="33113"/>
    <cellStyle name="20% - Accent5 2 3 2 5 2 4" xfId="40573"/>
    <cellStyle name="20% - Accent5 2 3 2 5 2 5" xfId="45194"/>
    <cellStyle name="20% - Accent5 2 3 2 5 3" xfId="20392"/>
    <cellStyle name="20% - Accent5 2 3 2 5 3 2" xfId="23478"/>
    <cellStyle name="20% - Accent5 2 3 2 5 3 2 2" xfId="35875"/>
    <cellStyle name="20% - Accent5 2 3 2 5 3 3" xfId="34415"/>
    <cellStyle name="20% - Accent5 2 3 2 5 3 4" xfId="40574"/>
    <cellStyle name="20% - Accent5 2 3 2 5 3 5" xfId="45195"/>
    <cellStyle name="20% - Accent5 2 3 2 5 4" xfId="23476"/>
    <cellStyle name="20% - Accent5 2 3 2 5 4 2" xfId="35873"/>
    <cellStyle name="20% - Accent5 2 3 2 5 5" xfId="31813"/>
    <cellStyle name="20% - Accent5 2 3 2 5 6" xfId="40572"/>
    <cellStyle name="20% - Accent5 2 3 2 5 7" xfId="45193"/>
    <cellStyle name="20% - Accent5 2 3 2 6" xfId="14052"/>
    <cellStyle name="20% - Accent5 2 3 2 6 2" xfId="23479"/>
    <cellStyle name="20% - Accent5 2 3 2 6 2 2" xfId="35876"/>
    <cellStyle name="20% - Accent5 2 3 2 6 3" xfId="31163"/>
    <cellStyle name="20% - Accent5 2 3 2 6 4" xfId="40575"/>
    <cellStyle name="20% - Accent5 2 3 2 6 5" xfId="45196"/>
    <cellStyle name="20% - Accent5 2 3 2 7" xfId="18475"/>
    <cellStyle name="20% - Accent5 2 3 2 7 2" xfId="23480"/>
    <cellStyle name="20% - Accent5 2 3 2 7 2 2" xfId="35877"/>
    <cellStyle name="20% - Accent5 2 3 2 7 3" xfId="32464"/>
    <cellStyle name="20% - Accent5 2 3 2 7 4" xfId="40576"/>
    <cellStyle name="20% - Accent5 2 3 2 7 5" xfId="45197"/>
    <cellStyle name="20% - Accent5 2 3 2 8" xfId="19752"/>
    <cellStyle name="20% - Accent5 2 3 2 8 2" xfId="23481"/>
    <cellStyle name="20% - Accent5 2 3 2 8 2 2" xfId="35878"/>
    <cellStyle name="20% - Accent5 2 3 2 8 3" xfId="33763"/>
    <cellStyle name="20% - Accent5 2 3 2 8 4" xfId="40577"/>
    <cellStyle name="20% - Accent5 2 3 2 8 5" xfId="45198"/>
    <cellStyle name="20% - Accent5 2 3 2 9" xfId="23440"/>
    <cellStyle name="20% - Accent5 2 3 2 9 2" xfId="35837"/>
    <cellStyle name="20% - Accent5 2 3 3" xfId="10915"/>
    <cellStyle name="20% - Accent5 2 3 3 10" xfId="40578"/>
    <cellStyle name="20% - Accent5 2 3 3 11" xfId="45199"/>
    <cellStyle name="20% - Accent5 2 3 3 2" xfId="10916"/>
    <cellStyle name="20% - Accent5 2 3 3 2 2" xfId="16274"/>
    <cellStyle name="20% - Accent5 2 3 3 2 2 2" xfId="19117"/>
    <cellStyle name="20% - Accent5 2 3 3 2 2 2 2" xfId="23485"/>
    <cellStyle name="20% - Accent5 2 3 3 2 2 2 2 2" xfId="35882"/>
    <cellStyle name="20% - Accent5 2 3 3 2 2 2 3" xfId="33120"/>
    <cellStyle name="20% - Accent5 2 3 3 2 2 2 4" xfId="40581"/>
    <cellStyle name="20% - Accent5 2 3 3 2 2 2 5" xfId="45202"/>
    <cellStyle name="20% - Accent5 2 3 3 2 2 3" xfId="20399"/>
    <cellStyle name="20% - Accent5 2 3 3 2 2 3 2" xfId="23486"/>
    <cellStyle name="20% - Accent5 2 3 3 2 2 3 2 2" xfId="35883"/>
    <cellStyle name="20% - Accent5 2 3 3 2 2 3 3" xfId="34422"/>
    <cellStyle name="20% - Accent5 2 3 3 2 2 3 4" xfId="40582"/>
    <cellStyle name="20% - Accent5 2 3 3 2 2 3 5" xfId="45203"/>
    <cellStyle name="20% - Accent5 2 3 3 2 2 4" xfId="23484"/>
    <cellStyle name="20% - Accent5 2 3 3 2 2 4 2" xfId="35881"/>
    <cellStyle name="20% - Accent5 2 3 3 2 2 5" xfId="31820"/>
    <cellStyle name="20% - Accent5 2 3 3 2 2 6" xfId="40580"/>
    <cellStyle name="20% - Accent5 2 3 3 2 2 7" xfId="45201"/>
    <cellStyle name="20% - Accent5 2 3 3 2 3" xfId="14059"/>
    <cellStyle name="20% - Accent5 2 3 3 2 3 2" xfId="23487"/>
    <cellStyle name="20% - Accent5 2 3 3 2 3 2 2" xfId="35884"/>
    <cellStyle name="20% - Accent5 2 3 3 2 3 3" xfId="31170"/>
    <cellStyle name="20% - Accent5 2 3 3 2 3 4" xfId="40583"/>
    <cellStyle name="20% - Accent5 2 3 3 2 3 5" xfId="45204"/>
    <cellStyle name="20% - Accent5 2 3 3 2 4" xfId="18482"/>
    <cellStyle name="20% - Accent5 2 3 3 2 4 2" xfId="23488"/>
    <cellStyle name="20% - Accent5 2 3 3 2 4 2 2" xfId="35885"/>
    <cellStyle name="20% - Accent5 2 3 3 2 4 3" xfId="32471"/>
    <cellStyle name="20% - Accent5 2 3 3 2 4 4" xfId="40584"/>
    <cellStyle name="20% - Accent5 2 3 3 2 4 5" xfId="45205"/>
    <cellStyle name="20% - Accent5 2 3 3 2 5" xfId="19759"/>
    <cellStyle name="20% - Accent5 2 3 3 2 5 2" xfId="23489"/>
    <cellStyle name="20% - Accent5 2 3 3 2 5 2 2" xfId="35886"/>
    <cellStyle name="20% - Accent5 2 3 3 2 5 3" xfId="33770"/>
    <cellStyle name="20% - Accent5 2 3 3 2 5 4" xfId="40585"/>
    <cellStyle name="20% - Accent5 2 3 3 2 5 5" xfId="45206"/>
    <cellStyle name="20% - Accent5 2 3 3 2 6" xfId="23483"/>
    <cellStyle name="20% - Accent5 2 3 3 2 6 2" xfId="35880"/>
    <cellStyle name="20% - Accent5 2 3 3 2 7" xfId="30510"/>
    <cellStyle name="20% - Accent5 2 3 3 2 8" xfId="40579"/>
    <cellStyle name="20% - Accent5 2 3 3 2 9" xfId="45200"/>
    <cellStyle name="20% - Accent5 2 3 3 3" xfId="10917"/>
    <cellStyle name="20% - Accent5 2 3 3 3 2" xfId="16275"/>
    <cellStyle name="20% - Accent5 2 3 3 3 2 2" xfId="19118"/>
    <cellStyle name="20% - Accent5 2 3 3 3 2 2 2" xfId="23492"/>
    <cellStyle name="20% - Accent5 2 3 3 3 2 2 2 2" xfId="35889"/>
    <cellStyle name="20% - Accent5 2 3 3 3 2 2 3" xfId="33121"/>
    <cellStyle name="20% - Accent5 2 3 3 3 2 2 4" xfId="40588"/>
    <cellStyle name="20% - Accent5 2 3 3 3 2 2 5" xfId="45209"/>
    <cellStyle name="20% - Accent5 2 3 3 3 2 3" xfId="20400"/>
    <cellStyle name="20% - Accent5 2 3 3 3 2 3 2" xfId="23493"/>
    <cellStyle name="20% - Accent5 2 3 3 3 2 3 2 2" xfId="35890"/>
    <cellStyle name="20% - Accent5 2 3 3 3 2 3 3" xfId="34423"/>
    <cellStyle name="20% - Accent5 2 3 3 3 2 3 4" xfId="40589"/>
    <cellStyle name="20% - Accent5 2 3 3 3 2 3 5" xfId="45210"/>
    <cellStyle name="20% - Accent5 2 3 3 3 2 4" xfId="23491"/>
    <cellStyle name="20% - Accent5 2 3 3 3 2 4 2" xfId="35888"/>
    <cellStyle name="20% - Accent5 2 3 3 3 2 5" xfId="31821"/>
    <cellStyle name="20% - Accent5 2 3 3 3 2 6" xfId="40587"/>
    <cellStyle name="20% - Accent5 2 3 3 3 2 7" xfId="45208"/>
    <cellStyle name="20% - Accent5 2 3 3 3 3" xfId="14060"/>
    <cellStyle name="20% - Accent5 2 3 3 3 3 2" xfId="23494"/>
    <cellStyle name="20% - Accent5 2 3 3 3 3 2 2" xfId="35891"/>
    <cellStyle name="20% - Accent5 2 3 3 3 3 3" xfId="31171"/>
    <cellStyle name="20% - Accent5 2 3 3 3 3 4" xfId="40590"/>
    <cellStyle name="20% - Accent5 2 3 3 3 3 5" xfId="45211"/>
    <cellStyle name="20% - Accent5 2 3 3 3 4" xfId="18483"/>
    <cellStyle name="20% - Accent5 2 3 3 3 4 2" xfId="23495"/>
    <cellStyle name="20% - Accent5 2 3 3 3 4 2 2" xfId="35892"/>
    <cellStyle name="20% - Accent5 2 3 3 3 4 3" xfId="32472"/>
    <cellStyle name="20% - Accent5 2 3 3 3 4 4" xfId="40591"/>
    <cellStyle name="20% - Accent5 2 3 3 3 4 5" xfId="45212"/>
    <cellStyle name="20% - Accent5 2 3 3 3 5" xfId="19760"/>
    <cellStyle name="20% - Accent5 2 3 3 3 5 2" xfId="23496"/>
    <cellStyle name="20% - Accent5 2 3 3 3 5 2 2" xfId="35893"/>
    <cellStyle name="20% - Accent5 2 3 3 3 5 3" xfId="33771"/>
    <cellStyle name="20% - Accent5 2 3 3 3 5 4" xfId="40592"/>
    <cellStyle name="20% - Accent5 2 3 3 3 5 5" xfId="45213"/>
    <cellStyle name="20% - Accent5 2 3 3 3 6" xfId="23490"/>
    <cellStyle name="20% - Accent5 2 3 3 3 6 2" xfId="35887"/>
    <cellStyle name="20% - Accent5 2 3 3 3 7" xfId="30511"/>
    <cellStyle name="20% - Accent5 2 3 3 3 8" xfId="40586"/>
    <cellStyle name="20% - Accent5 2 3 3 3 9" xfId="45207"/>
    <cellStyle name="20% - Accent5 2 3 3 4" xfId="16273"/>
    <cellStyle name="20% - Accent5 2 3 3 4 2" xfId="19116"/>
    <cellStyle name="20% - Accent5 2 3 3 4 2 2" xfId="23498"/>
    <cellStyle name="20% - Accent5 2 3 3 4 2 2 2" xfId="35895"/>
    <cellStyle name="20% - Accent5 2 3 3 4 2 3" xfId="33119"/>
    <cellStyle name="20% - Accent5 2 3 3 4 2 4" xfId="40594"/>
    <cellStyle name="20% - Accent5 2 3 3 4 2 5" xfId="45215"/>
    <cellStyle name="20% - Accent5 2 3 3 4 3" xfId="20398"/>
    <cellStyle name="20% - Accent5 2 3 3 4 3 2" xfId="23499"/>
    <cellStyle name="20% - Accent5 2 3 3 4 3 2 2" xfId="35896"/>
    <cellStyle name="20% - Accent5 2 3 3 4 3 3" xfId="34421"/>
    <cellStyle name="20% - Accent5 2 3 3 4 3 4" xfId="40595"/>
    <cellStyle name="20% - Accent5 2 3 3 4 3 5" xfId="45216"/>
    <cellStyle name="20% - Accent5 2 3 3 4 4" xfId="23497"/>
    <cellStyle name="20% - Accent5 2 3 3 4 4 2" xfId="35894"/>
    <cellStyle name="20% - Accent5 2 3 3 4 5" xfId="31819"/>
    <cellStyle name="20% - Accent5 2 3 3 4 6" xfId="40593"/>
    <cellStyle name="20% - Accent5 2 3 3 4 7" xfId="45214"/>
    <cellStyle name="20% - Accent5 2 3 3 5" xfId="14058"/>
    <cellStyle name="20% - Accent5 2 3 3 5 2" xfId="23500"/>
    <cellStyle name="20% - Accent5 2 3 3 5 2 2" xfId="35897"/>
    <cellStyle name="20% - Accent5 2 3 3 5 3" xfId="31169"/>
    <cellStyle name="20% - Accent5 2 3 3 5 4" xfId="40596"/>
    <cellStyle name="20% - Accent5 2 3 3 5 5" xfId="45217"/>
    <cellStyle name="20% - Accent5 2 3 3 6" xfId="18481"/>
    <cellStyle name="20% - Accent5 2 3 3 6 2" xfId="23501"/>
    <cellStyle name="20% - Accent5 2 3 3 6 2 2" xfId="35898"/>
    <cellStyle name="20% - Accent5 2 3 3 6 3" xfId="32470"/>
    <cellStyle name="20% - Accent5 2 3 3 6 4" xfId="40597"/>
    <cellStyle name="20% - Accent5 2 3 3 6 5" xfId="45218"/>
    <cellStyle name="20% - Accent5 2 3 3 7" xfId="19758"/>
    <cellStyle name="20% - Accent5 2 3 3 7 2" xfId="23502"/>
    <cellStyle name="20% - Accent5 2 3 3 7 2 2" xfId="35899"/>
    <cellStyle name="20% - Accent5 2 3 3 7 3" xfId="33769"/>
    <cellStyle name="20% - Accent5 2 3 3 7 4" xfId="40598"/>
    <cellStyle name="20% - Accent5 2 3 3 7 5" xfId="45219"/>
    <cellStyle name="20% - Accent5 2 3 3 8" xfId="23482"/>
    <cellStyle name="20% - Accent5 2 3 3 8 2" xfId="35879"/>
    <cellStyle name="20% - Accent5 2 3 3 9" xfId="30509"/>
    <cellStyle name="20% - Accent5 2 3 4" xfId="10918"/>
    <cellStyle name="20% - Accent5 2 3 4 2" xfId="16276"/>
    <cellStyle name="20% - Accent5 2 3 4 2 2" xfId="19119"/>
    <cellStyle name="20% - Accent5 2 3 4 2 2 2" xfId="23505"/>
    <cellStyle name="20% - Accent5 2 3 4 2 2 2 2" xfId="35902"/>
    <cellStyle name="20% - Accent5 2 3 4 2 2 3" xfId="33122"/>
    <cellStyle name="20% - Accent5 2 3 4 2 2 4" xfId="40601"/>
    <cellStyle name="20% - Accent5 2 3 4 2 2 5" xfId="45222"/>
    <cellStyle name="20% - Accent5 2 3 4 2 3" xfId="20401"/>
    <cellStyle name="20% - Accent5 2 3 4 2 3 2" xfId="23506"/>
    <cellStyle name="20% - Accent5 2 3 4 2 3 2 2" xfId="35903"/>
    <cellStyle name="20% - Accent5 2 3 4 2 3 3" xfId="34424"/>
    <cellStyle name="20% - Accent5 2 3 4 2 3 4" xfId="40602"/>
    <cellStyle name="20% - Accent5 2 3 4 2 3 5" xfId="45223"/>
    <cellStyle name="20% - Accent5 2 3 4 2 4" xfId="23504"/>
    <cellStyle name="20% - Accent5 2 3 4 2 4 2" xfId="35901"/>
    <cellStyle name="20% - Accent5 2 3 4 2 5" xfId="31822"/>
    <cellStyle name="20% - Accent5 2 3 4 2 6" xfId="40600"/>
    <cellStyle name="20% - Accent5 2 3 4 2 7" xfId="45221"/>
    <cellStyle name="20% - Accent5 2 3 4 3" xfId="14061"/>
    <cellStyle name="20% - Accent5 2 3 4 3 2" xfId="23507"/>
    <cellStyle name="20% - Accent5 2 3 4 3 2 2" xfId="35904"/>
    <cellStyle name="20% - Accent5 2 3 4 3 3" xfId="31172"/>
    <cellStyle name="20% - Accent5 2 3 4 3 4" xfId="40603"/>
    <cellStyle name="20% - Accent5 2 3 4 3 5" xfId="45224"/>
    <cellStyle name="20% - Accent5 2 3 4 4" xfId="18484"/>
    <cellStyle name="20% - Accent5 2 3 4 4 2" xfId="23508"/>
    <cellStyle name="20% - Accent5 2 3 4 4 2 2" xfId="35905"/>
    <cellStyle name="20% - Accent5 2 3 4 4 3" xfId="32473"/>
    <cellStyle name="20% - Accent5 2 3 4 4 4" xfId="40604"/>
    <cellStyle name="20% - Accent5 2 3 4 4 5" xfId="45225"/>
    <cellStyle name="20% - Accent5 2 3 4 5" xfId="19761"/>
    <cellStyle name="20% - Accent5 2 3 4 5 2" xfId="23509"/>
    <cellStyle name="20% - Accent5 2 3 4 5 2 2" xfId="35906"/>
    <cellStyle name="20% - Accent5 2 3 4 5 3" xfId="33772"/>
    <cellStyle name="20% - Accent5 2 3 4 5 4" xfId="40605"/>
    <cellStyle name="20% - Accent5 2 3 4 5 5" xfId="45226"/>
    <cellStyle name="20% - Accent5 2 3 4 6" xfId="23503"/>
    <cellStyle name="20% - Accent5 2 3 4 6 2" xfId="35900"/>
    <cellStyle name="20% - Accent5 2 3 4 7" xfId="30512"/>
    <cellStyle name="20% - Accent5 2 3 4 8" xfId="40599"/>
    <cellStyle name="20% - Accent5 2 3 4 9" xfId="45220"/>
    <cellStyle name="20% - Accent5 2 3 5" xfId="10919"/>
    <cellStyle name="20% - Accent5 2 3 5 2" xfId="16277"/>
    <cellStyle name="20% - Accent5 2 3 5 2 2" xfId="19120"/>
    <cellStyle name="20% - Accent5 2 3 5 2 2 2" xfId="23512"/>
    <cellStyle name="20% - Accent5 2 3 5 2 2 2 2" xfId="35909"/>
    <cellStyle name="20% - Accent5 2 3 5 2 2 3" xfId="33123"/>
    <cellStyle name="20% - Accent5 2 3 5 2 2 4" xfId="40608"/>
    <cellStyle name="20% - Accent5 2 3 5 2 2 5" xfId="45229"/>
    <cellStyle name="20% - Accent5 2 3 5 2 3" xfId="20402"/>
    <cellStyle name="20% - Accent5 2 3 5 2 3 2" xfId="23513"/>
    <cellStyle name="20% - Accent5 2 3 5 2 3 2 2" xfId="35910"/>
    <cellStyle name="20% - Accent5 2 3 5 2 3 3" xfId="34425"/>
    <cellStyle name="20% - Accent5 2 3 5 2 3 4" xfId="40609"/>
    <cellStyle name="20% - Accent5 2 3 5 2 3 5" xfId="45230"/>
    <cellStyle name="20% - Accent5 2 3 5 2 4" xfId="23511"/>
    <cellStyle name="20% - Accent5 2 3 5 2 4 2" xfId="35908"/>
    <cellStyle name="20% - Accent5 2 3 5 2 5" xfId="31823"/>
    <cellStyle name="20% - Accent5 2 3 5 2 6" xfId="40607"/>
    <cellStyle name="20% - Accent5 2 3 5 2 7" xfId="45228"/>
    <cellStyle name="20% - Accent5 2 3 5 3" xfId="14062"/>
    <cellStyle name="20% - Accent5 2 3 5 3 2" xfId="23514"/>
    <cellStyle name="20% - Accent5 2 3 5 3 2 2" xfId="35911"/>
    <cellStyle name="20% - Accent5 2 3 5 3 3" xfId="31173"/>
    <cellStyle name="20% - Accent5 2 3 5 3 4" xfId="40610"/>
    <cellStyle name="20% - Accent5 2 3 5 3 5" xfId="45231"/>
    <cellStyle name="20% - Accent5 2 3 5 4" xfId="18485"/>
    <cellStyle name="20% - Accent5 2 3 5 4 2" xfId="23515"/>
    <cellStyle name="20% - Accent5 2 3 5 4 2 2" xfId="35912"/>
    <cellStyle name="20% - Accent5 2 3 5 4 3" xfId="32474"/>
    <cellStyle name="20% - Accent5 2 3 5 4 4" xfId="40611"/>
    <cellStyle name="20% - Accent5 2 3 5 4 5" xfId="45232"/>
    <cellStyle name="20% - Accent5 2 3 5 5" xfId="19762"/>
    <cellStyle name="20% - Accent5 2 3 5 5 2" xfId="23516"/>
    <cellStyle name="20% - Accent5 2 3 5 5 2 2" xfId="35913"/>
    <cellStyle name="20% - Accent5 2 3 5 5 3" xfId="33773"/>
    <cellStyle name="20% - Accent5 2 3 5 5 4" xfId="40612"/>
    <cellStyle name="20% - Accent5 2 3 5 5 5" xfId="45233"/>
    <cellStyle name="20% - Accent5 2 3 5 6" xfId="23510"/>
    <cellStyle name="20% - Accent5 2 3 5 6 2" xfId="35907"/>
    <cellStyle name="20% - Accent5 2 3 5 7" xfId="30513"/>
    <cellStyle name="20% - Accent5 2 3 5 8" xfId="40606"/>
    <cellStyle name="20% - Accent5 2 3 5 9" xfId="45227"/>
    <cellStyle name="20% - Accent5 2 3 6" xfId="10095"/>
    <cellStyle name="20% - Accent5 2 4" xfId="900"/>
    <cellStyle name="20% - Accent5 2 4 2" xfId="10920"/>
    <cellStyle name="20% - Accent5 2 4 2 10" xfId="40613"/>
    <cellStyle name="20% - Accent5 2 4 2 11" xfId="45234"/>
    <cellStyle name="20% - Accent5 2 4 2 2" xfId="10921"/>
    <cellStyle name="20% - Accent5 2 4 2 2 2" xfId="16279"/>
    <cellStyle name="20% - Accent5 2 4 2 2 2 2" xfId="19122"/>
    <cellStyle name="20% - Accent5 2 4 2 2 2 2 2" xfId="23520"/>
    <cellStyle name="20% - Accent5 2 4 2 2 2 2 2 2" xfId="35917"/>
    <cellStyle name="20% - Accent5 2 4 2 2 2 2 3" xfId="33125"/>
    <cellStyle name="20% - Accent5 2 4 2 2 2 2 4" xfId="40616"/>
    <cellStyle name="20% - Accent5 2 4 2 2 2 2 5" xfId="45237"/>
    <cellStyle name="20% - Accent5 2 4 2 2 2 3" xfId="20404"/>
    <cellStyle name="20% - Accent5 2 4 2 2 2 3 2" xfId="23521"/>
    <cellStyle name="20% - Accent5 2 4 2 2 2 3 2 2" xfId="35918"/>
    <cellStyle name="20% - Accent5 2 4 2 2 2 3 3" xfId="34427"/>
    <cellStyle name="20% - Accent5 2 4 2 2 2 3 4" xfId="40617"/>
    <cellStyle name="20% - Accent5 2 4 2 2 2 3 5" xfId="45238"/>
    <cellStyle name="20% - Accent5 2 4 2 2 2 4" xfId="23519"/>
    <cellStyle name="20% - Accent5 2 4 2 2 2 4 2" xfId="35916"/>
    <cellStyle name="20% - Accent5 2 4 2 2 2 5" xfId="31825"/>
    <cellStyle name="20% - Accent5 2 4 2 2 2 6" xfId="40615"/>
    <cellStyle name="20% - Accent5 2 4 2 2 2 7" xfId="45236"/>
    <cellStyle name="20% - Accent5 2 4 2 2 3" xfId="14064"/>
    <cellStyle name="20% - Accent5 2 4 2 2 3 2" xfId="23522"/>
    <cellStyle name="20% - Accent5 2 4 2 2 3 2 2" xfId="35919"/>
    <cellStyle name="20% - Accent5 2 4 2 2 3 3" xfId="31175"/>
    <cellStyle name="20% - Accent5 2 4 2 2 3 4" xfId="40618"/>
    <cellStyle name="20% - Accent5 2 4 2 2 3 5" xfId="45239"/>
    <cellStyle name="20% - Accent5 2 4 2 2 4" xfId="18487"/>
    <cellStyle name="20% - Accent5 2 4 2 2 4 2" xfId="23523"/>
    <cellStyle name="20% - Accent5 2 4 2 2 4 2 2" xfId="35920"/>
    <cellStyle name="20% - Accent5 2 4 2 2 4 3" xfId="32476"/>
    <cellStyle name="20% - Accent5 2 4 2 2 4 4" xfId="40619"/>
    <cellStyle name="20% - Accent5 2 4 2 2 4 5" xfId="45240"/>
    <cellStyle name="20% - Accent5 2 4 2 2 5" xfId="19764"/>
    <cellStyle name="20% - Accent5 2 4 2 2 5 2" xfId="23524"/>
    <cellStyle name="20% - Accent5 2 4 2 2 5 2 2" xfId="35921"/>
    <cellStyle name="20% - Accent5 2 4 2 2 5 3" xfId="33775"/>
    <cellStyle name="20% - Accent5 2 4 2 2 5 4" xfId="40620"/>
    <cellStyle name="20% - Accent5 2 4 2 2 5 5" xfId="45241"/>
    <cellStyle name="20% - Accent5 2 4 2 2 6" xfId="23518"/>
    <cellStyle name="20% - Accent5 2 4 2 2 6 2" xfId="35915"/>
    <cellStyle name="20% - Accent5 2 4 2 2 7" xfId="30515"/>
    <cellStyle name="20% - Accent5 2 4 2 2 8" xfId="40614"/>
    <cellStyle name="20% - Accent5 2 4 2 2 9" xfId="45235"/>
    <cellStyle name="20% - Accent5 2 4 2 3" xfId="10922"/>
    <cellStyle name="20% - Accent5 2 4 2 3 2" xfId="16280"/>
    <cellStyle name="20% - Accent5 2 4 2 3 2 2" xfId="19123"/>
    <cellStyle name="20% - Accent5 2 4 2 3 2 2 2" xfId="23527"/>
    <cellStyle name="20% - Accent5 2 4 2 3 2 2 2 2" xfId="35924"/>
    <cellStyle name="20% - Accent5 2 4 2 3 2 2 3" xfId="33126"/>
    <cellStyle name="20% - Accent5 2 4 2 3 2 2 4" xfId="40623"/>
    <cellStyle name="20% - Accent5 2 4 2 3 2 2 5" xfId="45244"/>
    <cellStyle name="20% - Accent5 2 4 2 3 2 3" xfId="20405"/>
    <cellStyle name="20% - Accent5 2 4 2 3 2 3 2" xfId="23528"/>
    <cellStyle name="20% - Accent5 2 4 2 3 2 3 2 2" xfId="35925"/>
    <cellStyle name="20% - Accent5 2 4 2 3 2 3 3" xfId="34428"/>
    <cellStyle name="20% - Accent5 2 4 2 3 2 3 4" xfId="40624"/>
    <cellStyle name="20% - Accent5 2 4 2 3 2 3 5" xfId="45245"/>
    <cellStyle name="20% - Accent5 2 4 2 3 2 4" xfId="23526"/>
    <cellStyle name="20% - Accent5 2 4 2 3 2 4 2" xfId="35923"/>
    <cellStyle name="20% - Accent5 2 4 2 3 2 5" xfId="31826"/>
    <cellStyle name="20% - Accent5 2 4 2 3 2 6" xfId="40622"/>
    <cellStyle name="20% - Accent5 2 4 2 3 2 7" xfId="45243"/>
    <cellStyle name="20% - Accent5 2 4 2 3 3" xfId="14065"/>
    <cellStyle name="20% - Accent5 2 4 2 3 3 2" xfId="23529"/>
    <cellStyle name="20% - Accent5 2 4 2 3 3 2 2" xfId="35926"/>
    <cellStyle name="20% - Accent5 2 4 2 3 3 3" xfId="31176"/>
    <cellStyle name="20% - Accent5 2 4 2 3 3 4" xfId="40625"/>
    <cellStyle name="20% - Accent5 2 4 2 3 3 5" xfId="45246"/>
    <cellStyle name="20% - Accent5 2 4 2 3 4" xfId="18488"/>
    <cellStyle name="20% - Accent5 2 4 2 3 4 2" xfId="23530"/>
    <cellStyle name="20% - Accent5 2 4 2 3 4 2 2" xfId="35927"/>
    <cellStyle name="20% - Accent5 2 4 2 3 4 3" xfId="32477"/>
    <cellStyle name="20% - Accent5 2 4 2 3 4 4" xfId="40626"/>
    <cellStyle name="20% - Accent5 2 4 2 3 4 5" xfId="45247"/>
    <cellStyle name="20% - Accent5 2 4 2 3 5" xfId="19765"/>
    <cellStyle name="20% - Accent5 2 4 2 3 5 2" xfId="23531"/>
    <cellStyle name="20% - Accent5 2 4 2 3 5 2 2" xfId="35928"/>
    <cellStyle name="20% - Accent5 2 4 2 3 5 3" xfId="33776"/>
    <cellStyle name="20% - Accent5 2 4 2 3 5 4" xfId="40627"/>
    <cellStyle name="20% - Accent5 2 4 2 3 5 5" xfId="45248"/>
    <cellStyle name="20% - Accent5 2 4 2 3 6" xfId="23525"/>
    <cellStyle name="20% - Accent5 2 4 2 3 6 2" xfId="35922"/>
    <cellStyle name="20% - Accent5 2 4 2 3 7" xfId="30516"/>
    <cellStyle name="20% - Accent5 2 4 2 3 8" xfId="40621"/>
    <cellStyle name="20% - Accent5 2 4 2 3 9" xfId="45242"/>
    <cellStyle name="20% - Accent5 2 4 2 4" xfId="16278"/>
    <cellStyle name="20% - Accent5 2 4 2 4 2" xfId="19121"/>
    <cellStyle name="20% - Accent5 2 4 2 4 2 2" xfId="23533"/>
    <cellStyle name="20% - Accent5 2 4 2 4 2 2 2" xfId="35930"/>
    <cellStyle name="20% - Accent5 2 4 2 4 2 3" xfId="33124"/>
    <cellStyle name="20% - Accent5 2 4 2 4 2 4" xfId="40629"/>
    <cellStyle name="20% - Accent5 2 4 2 4 2 5" xfId="45250"/>
    <cellStyle name="20% - Accent5 2 4 2 4 3" xfId="20403"/>
    <cellStyle name="20% - Accent5 2 4 2 4 3 2" xfId="23534"/>
    <cellStyle name="20% - Accent5 2 4 2 4 3 2 2" xfId="35931"/>
    <cellStyle name="20% - Accent5 2 4 2 4 3 3" xfId="34426"/>
    <cellStyle name="20% - Accent5 2 4 2 4 3 4" xfId="40630"/>
    <cellStyle name="20% - Accent5 2 4 2 4 3 5" xfId="45251"/>
    <cellStyle name="20% - Accent5 2 4 2 4 4" xfId="23532"/>
    <cellStyle name="20% - Accent5 2 4 2 4 4 2" xfId="35929"/>
    <cellStyle name="20% - Accent5 2 4 2 4 5" xfId="31824"/>
    <cellStyle name="20% - Accent5 2 4 2 4 6" xfId="40628"/>
    <cellStyle name="20% - Accent5 2 4 2 4 7" xfId="45249"/>
    <cellStyle name="20% - Accent5 2 4 2 5" xfId="14063"/>
    <cellStyle name="20% - Accent5 2 4 2 5 2" xfId="23535"/>
    <cellStyle name="20% - Accent5 2 4 2 5 2 2" xfId="35932"/>
    <cellStyle name="20% - Accent5 2 4 2 5 3" xfId="31174"/>
    <cellStyle name="20% - Accent5 2 4 2 5 4" xfId="40631"/>
    <cellStyle name="20% - Accent5 2 4 2 5 5" xfId="45252"/>
    <cellStyle name="20% - Accent5 2 4 2 6" xfId="18486"/>
    <cellStyle name="20% - Accent5 2 4 2 6 2" xfId="23536"/>
    <cellStyle name="20% - Accent5 2 4 2 6 2 2" xfId="35933"/>
    <cellStyle name="20% - Accent5 2 4 2 6 3" xfId="32475"/>
    <cellStyle name="20% - Accent5 2 4 2 6 4" xfId="40632"/>
    <cellStyle name="20% - Accent5 2 4 2 6 5" xfId="45253"/>
    <cellStyle name="20% - Accent5 2 4 2 7" xfId="19763"/>
    <cellStyle name="20% - Accent5 2 4 2 7 2" xfId="23537"/>
    <cellStyle name="20% - Accent5 2 4 2 7 2 2" xfId="35934"/>
    <cellStyle name="20% - Accent5 2 4 2 7 3" xfId="33774"/>
    <cellStyle name="20% - Accent5 2 4 2 7 4" xfId="40633"/>
    <cellStyle name="20% - Accent5 2 4 2 7 5" xfId="45254"/>
    <cellStyle name="20% - Accent5 2 4 2 8" xfId="23517"/>
    <cellStyle name="20% - Accent5 2 4 2 8 2" xfId="35914"/>
    <cellStyle name="20% - Accent5 2 4 2 9" xfId="30514"/>
    <cellStyle name="20% - Accent5 2 4 3" xfId="10923"/>
    <cellStyle name="20% - Accent5 2 4 3 10" xfId="40634"/>
    <cellStyle name="20% - Accent5 2 4 3 11" xfId="45255"/>
    <cellStyle name="20% - Accent5 2 4 3 2" xfId="10924"/>
    <cellStyle name="20% - Accent5 2 4 3 2 2" xfId="16282"/>
    <cellStyle name="20% - Accent5 2 4 3 2 2 2" xfId="19125"/>
    <cellStyle name="20% - Accent5 2 4 3 2 2 2 2" xfId="23541"/>
    <cellStyle name="20% - Accent5 2 4 3 2 2 2 2 2" xfId="35938"/>
    <cellStyle name="20% - Accent5 2 4 3 2 2 2 3" xfId="33128"/>
    <cellStyle name="20% - Accent5 2 4 3 2 2 2 4" xfId="40637"/>
    <cellStyle name="20% - Accent5 2 4 3 2 2 2 5" xfId="45258"/>
    <cellStyle name="20% - Accent5 2 4 3 2 2 3" xfId="20407"/>
    <cellStyle name="20% - Accent5 2 4 3 2 2 3 2" xfId="23542"/>
    <cellStyle name="20% - Accent5 2 4 3 2 2 3 2 2" xfId="35939"/>
    <cellStyle name="20% - Accent5 2 4 3 2 2 3 3" xfId="34430"/>
    <cellStyle name="20% - Accent5 2 4 3 2 2 3 4" xfId="40638"/>
    <cellStyle name="20% - Accent5 2 4 3 2 2 3 5" xfId="45259"/>
    <cellStyle name="20% - Accent5 2 4 3 2 2 4" xfId="23540"/>
    <cellStyle name="20% - Accent5 2 4 3 2 2 4 2" xfId="35937"/>
    <cellStyle name="20% - Accent5 2 4 3 2 2 5" xfId="31828"/>
    <cellStyle name="20% - Accent5 2 4 3 2 2 6" xfId="40636"/>
    <cellStyle name="20% - Accent5 2 4 3 2 2 7" xfId="45257"/>
    <cellStyle name="20% - Accent5 2 4 3 2 3" xfId="14067"/>
    <cellStyle name="20% - Accent5 2 4 3 2 3 2" xfId="23543"/>
    <cellStyle name="20% - Accent5 2 4 3 2 3 2 2" xfId="35940"/>
    <cellStyle name="20% - Accent5 2 4 3 2 3 3" xfId="31178"/>
    <cellStyle name="20% - Accent5 2 4 3 2 3 4" xfId="40639"/>
    <cellStyle name="20% - Accent5 2 4 3 2 3 5" xfId="45260"/>
    <cellStyle name="20% - Accent5 2 4 3 2 4" xfId="18490"/>
    <cellStyle name="20% - Accent5 2 4 3 2 4 2" xfId="23544"/>
    <cellStyle name="20% - Accent5 2 4 3 2 4 2 2" xfId="35941"/>
    <cellStyle name="20% - Accent5 2 4 3 2 4 3" xfId="32479"/>
    <cellStyle name="20% - Accent5 2 4 3 2 4 4" xfId="40640"/>
    <cellStyle name="20% - Accent5 2 4 3 2 4 5" xfId="45261"/>
    <cellStyle name="20% - Accent5 2 4 3 2 5" xfId="19767"/>
    <cellStyle name="20% - Accent5 2 4 3 2 5 2" xfId="23545"/>
    <cellStyle name="20% - Accent5 2 4 3 2 5 2 2" xfId="35942"/>
    <cellStyle name="20% - Accent5 2 4 3 2 5 3" xfId="33778"/>
    <cellStyle name="20% - Accent5 2 4 3 2 5 4" xfId="40641"/>
    <cellStyle name="20% - Accent5 2 4 3 2 5 5" xfId="45262"/>
    <cellStyle name="20% - Accent5 2 4 3 2 6" xfId="23539"/>
    <cellStyle name="20% - Accent5 2 4 3 2 6 2" xfId="35936"/>
    <cellStyle name="20% - Accent5 2 4 3 2 7" xfId="30518"/>
    <cellStyle name="20% - Accent5 2 4 3 2 8" xfId="40635"/>
    <cellStyle name="20% - Accent5 2 4 3 2 9" xfId="45256"/>
    <cellStyle name="20% - Accent5 2 4 3 3" xfId="10925"/>
    <cellStyle name="20% - Accent5 2 4 3 3 2" xfId="16283"/>
    <cellStyle name="20% - Accent5 2 4 3 3 2 2" xfId="19126"/>
    <cellStyle name="20% - Accent5 2 4 3 3 2 2 2" xfId="23548"/>
    <cellStyle name="20% - Accent5 2 4 3 3 2 2 2 2" xfId="35945"/>
    <cellStyle name="20% - Accent5 2 4 3 3 2 2 3" xfId="33129"/>
    <cellStyle name="20% - Accent5 2 4 3 3 2 2 4" xfId="40644"/>
    <cellStyle name="20% - Accent5 2 4 3 3 2 2 5" xfId="45265"/>
    <cellStyle name="20% - Accent5 2 4 3 3 2 3" xfId="20408"/>
    <cellStyle name="20% - Accent5 2 4 3 3 2 3 2" xfId="23549"/>
    <cellStyle name="20% - Accent5 2 4 3 3 2 3 2 2" xfId="35946"/>
    <cellStyle name="20% - Accent5 2 4 3 3 2 3 3" xfId="34431"/>
    <cellStyle name="20% - Accent5 2 4 3 3 2 3 4" xfId="40645"/>
    <cellStyle name="20% - Accent5 2 4 3 3 2 3 5" xfId="45266"/>
    <cellStyle name="20% - Accent5 2 4 3 3 2 4" xfId="23547"/>
    <cellStyle name="20% - Accent5 2 4 3 3 2 4 2" xfId="35944"/>
    <cellStyle name="20% - Accent5 2 4 3 3 2 5" xfId="31829"/>
    <cellStyle name="20% - Accent5 2 4 3 3 2 6" xfId="40643"/>
    <cellStyle name="20% - Accent5 2 4 3 3 2 7" xfId="45264"/>
    <cellStyle name="20% - Accent5 2 4 3 3 3" xfId="14068"/>
    <cellStyle name="20% - Accent5 2 4 3 3 3 2" xfId="23550"/>
    <cellStyle name="20% - Accent5 2 4 3 3 3 2 2" xfId="35947"/>
    <cellStyle name="20% - Accent5 2 4 3 3 3 3" xfId="31179"/>
    <cellStyle name="20% - Accent5 2 4 3 3 3 4" xfId="40646"/>
    <cellStyle name="20% - Accent5 2 4 3 3 3 5" xfId="45267"/>
    <cellStyle name="20% - Accent5 2 4 3 3 4" xfId="18491"/>
    <cellStyle name="20% - Accent5 2 4 3 3 4 2" xfId="23551"/>
    <cellStyle name="20% - Accent5 2 4 3 3 4 2 2" xfId="35948"/>
    <cellStyle name="20% - Accent5 2 4 3 3 4 3" xfId="32480"/>
    <cellStyle name="20% - Accent5 2 4 3 3 4 4" xfId="40647"/>
    <cellStyle name="20% - Accent5 2 4 3 3 4 5" xfId="45268"/>
    <cellStyle name="20% - Accent5 2 4 3 3 5" xfId="19768"/>
    <cellStyle name="20% - Accent5 2 4 3 3 5 2" xfId="23552"/>
    <cellStyle name="20% - Accent5 2 4 3 3 5 2 2" xfId="35949"/>
    <cellStyle name="20% - Accent5 2 4 3 3 5 3" xfId="33779"/>
    <cellStyle name="20% - Accent5 2 4 3 3 5 4" xfId="40648"/>
    <cellStyle name="20% - Accent5 2 4 3 3 5 5" xfId="45269"/>
    <cellStyle name="20% - Accent5 2 4 3 3 6" xfId="23546"/>
    <cellStyle name="20% - Accent5 2 4 3 3 6 2" xfId="35943"/>
    <cellStyle name="20% - Accent5 2 4 3 3 7" xfId="30519"/>
    <cellStyle name="20% - Accent5 2 4 3 3 8" xfId="40642"/>
    <cellStyle name="20% - Accent5 2 4 3 3 9" xfId="45263"/>
    <cellStyle name="20% - Accent5 2 4 3 4" xfId="16281"/>
    <cellStyle name="20% - Accent5 2 4 3 4 2" xfId="19124"/>
    <cellStyle name="20% - Accent5 2 4 3 4 2 2" xfId="23554"/>
    <cellStyle name="20% - Accent5 2 4 3 4 2 2 2" xfId="35951"/>
    <cellStyle name="20% - Accent5 2 4 3 4 2 3" xfId="33127"/>
    <cellStyle name="20% - Accent5 2 4 3 4 2 4" xfId="40650"/>
    <cellStyle name="20% - Accent5 2 4 3 4 2 5" xfId="45271"/>
    <cellStyle name="20% - Accent5 2 4 3 4 3" xfId="20406"/>
    <cellStyle name="20% - Accent5 2 4 3 4 3 2" xfId="23555"/>
    <cellStyle name="20% - Accent5 2 4 3 4 3 2 2" xfId="35952"/>
    <cellStyle name="20% - Accent5 2 4 3 4 3 3" xfId="34429"/>
    <cellStyle name="20% - Accent5 2 4 3 4 3 4" xfId="40651"/>
    <cellStyle name="20% - Accent5 2 4 3 4 3 5" xfId="45272"/>
    <cellStyle name="20% - Accent5 2 4 3 4 4" xfId="23553"/>
    <cellStyle name="20% - Accent5 2 4 3 4 4 2" xfId="35950"/>
    <cellStyle name="20% - Accent5 2 4 3 4 5" xfId="31827"/>
    <cellStyle name="20% - Accent5 2 4 3 4 6" xfId="40649"/>
    <cellStyle name="20% - Accent5 2 4 3 4 7" xfId="45270"/>
    <cellStyle name="20% - Accent5 2 4 3 5" xfId="14066"/>
    <cellStyle name="20% - Accent5 2 4 3 5 2" xfId="23556"/>
    <cellStyle name="20% - Accent5 2 4 3 5 2 2" xfId="35953"/>
    <cellStyle name="20% - Accent5 2 4 3 5 3" xfId="31177"/>
    <cellStyle name="20% - Accent5 2 4 3 5 4" xfId="40652"/>
    <cellStyle name="20% - Accent5 2 4 3 5 5" xfId="45273"/>
    <cellStyle name="20% - Accent5 2 4 3 6" xfId="18489"/>
    <cellStyle name="20% - Accent5 2 4 3 6 2" xfId="23557"/>
    <cellStyle name="20% - Accent5 2 4 3 6 2 2" xfId="35954"/>
    <cellStyle name="20% - Accent5 2 4 3 6 3" xfId="32478"/>
    <cellStyle name="20% - Accent5 2 4 3 6 4" xfId="40653"/>
    <cellStyle name="20% - Accent5 2 4 3 6 5" xfId="45274"/>
    <cellStyle name="20% - Accent5 2 4 3 7" xfId="19766"/>
    <cellStyle name="20% - Accent5 2 4 3 7 2" xfId="23558"/>
    <cellStyle name="20% - Accent5 2 4 3 7 2 2" xfId="35955"/>
    <cellStyle name="20% - Accent5 2 4 3 7 3" xfId="33777"/>
    <cellStyle name="20% - Accent5 2 4 3 7 4" xfId="40654"/>
    <cellStyle name="20% - Accent5 2 4 3 7 5" xfId="45275"/>
    <cellStyle name="20% - Accent5 2 4 3 8" xfId="23538"/>
    <cellStyle name="20% - Accent5 2 4 3 8 2" xfId="35935"/>
    <cellStyle name="20% - Accent5 2 4 3 9" xfId="30517"/>
    <cellStyle name="20% - Accent5 2 4 4" xfId="10926"/>
    <cellStyle name="20% - Accent5 2 4 4 2" xfId="16284"/>
    <cellStyle name="20% - Accent5 2 4 4 2 2" xfId="19127"/>
    <cellStyle name="20% - Accent5 2 4 4 2 2 2" xfId="23561"/>
    <cellStyle name="20% - Accent5 2 4 4 2 2 2 2" xfId="35958"/>
    <cellStyle name="20% - Accent5 2 4 4 2 2 3" xfId="33130"/>
    <cellStyle name="20% - Accent5 2 4 4 2 2 4" xfId="40657"/>
    <cellStyle name="20% - Accent5 2 4 4 2 2 5" xfId="45278"/>
    <cellStyle name="20% - Accent5 2 4 4 2 3" xfId="20409"/>
    <cellStyle name="20% - Accent5 2 4 4 2 3 2" xfId="23562"/>
    <cellStyle name="20% - Accent5 2 4 4 2 3 2 2" xfId="35959"/>
    <cellStyle name="20% - Accent5 2 4 4 2 3 3" xfId="34432"/>
    <cellStyle name="20% - Accent5 2 4 4 2 3 4" xfId="40658"/>
    <cellStyle name="20% - Accent5 2 4 4 2 3 5" xfId="45279"/>
    <cellStyle name="20% - Accent5 2 4 4 2 4" xfId="23560"/>
    <cellStyle name="20% - Accent5 2 4 4 2 4 2" xfId="35957"/>
    <cellStyle name="20% - Accent5 2 4 4 2 5" xfId="31830"/>
    <cellStyle name="20% - Accent5 2 4 4 2 6" xfId="40656"/>
    <cellStyle name="20% - Accent5 2 4 4 2 7" xfId="45277"/>
    <cellStyle name="20% - Accent5 2 4 4 3" xfId="14069"/>
    <cellStyle name="20% - Accent5 2 4 4 3 2" xfId="23563"/>
    <cellStyle name="20% - Accent5 2 4 4 3 2 2" xfId="35960"/>
    <cellStyle name="20% - Accent5 2 4 4 3 3" xfId="31180"/>
    <cellStyle name="20% - Accent5 2 4 4 3 4" xfId="40659"/>
    <cellStyle name="20% - Accent5 2 4 4 3 5" xfId="45280"/>
    <cellStyle name="20% - Accent5 2 4 4 4" xfId="18492"/>
    <cellStyle name="20% - Accent5 2 4 4 4 2" xfId="23564"/>
    <cellStyle name="20% - Accent5 2 4 4 4 2 2" xfId="35961"/>
    <cellStyle name="20% - Accent5 2 4 4 4 3" xfId="32481"/>
    <cellStyle name="20% - Accent5 2 4 4 4 4" xfId="40660"/>
    <cellStyle name="20% - Accent5 2 4 4 4 5" xfId="45281"/>
    <cellStyle name="20% - Accent5 2 4 4 5" xfId="19769"/>
    <cellStyle name="20% - Accent5 2 4 4 5 2" xfId="23565"/>
    <cellStyle name="20% - Accent5 2 4 4 5 2 2" xfId="35962"/>
    <cellStyle name="20% - Accent5 2 4 4 5 3" xfId="33780"/>
    <cellStyle name="20% - Accent5 2 4 4 5 4" xfId="40661"/>
    <cellStyle name="20% - Accent5 2 4 4 5 5" xfId="45282"/>
    <cellStyle name="20% - Accent5 2 4 4 6" xfId="23559"/>
    <cellStyle name="20% - Accent5 2 4 4 6 2" xfId="35956"/>
    <cellStyle name="20% - Accent5 2 4 4 7" xfId="30520"/>
    <cellStyle name="20% - Accent5 2 4 4 8" xfId="40655"/>
    <cellStyle name="20% - Accent5 2 4 4 9" xfId="45276"/>
    <cellStyle name="20% - Accent5 2 4 5" xfId="10927"/>
    <cellStyle name="20% - Accent5 2 4 5 2" xfId="16285"/>
    <cellStyle name="20% - Accent5 2 4 5 2 2" xfId="19128"/>
    <cellStyle name="20% - Accent5 2 4 5 2 2 2" xfId="23568"/>
    <cellStyle name="20% - Accent5 2 4 5 2 2 2 2" xfId="35965"/>
    <cellStyle name="20% - Accent5 2 4 5 2 2 3" xfId="33131"/>
    <cellStyle name="20% - Accent5 2 4 5 2 2 4" xfId="40664"/>
    <cellStyle name="20% - Accent5 2 4 5 2 2 5" xfId="45285"/>
    <cellStyle name="20% - Accent5 2 4 5 2 3" xfId="20410"/>
    <cellStyle name="20% - Accent5 2 4 5 2 3 2" xfId="23569"/>
    <cellStyle name="20% - Accent5 2 4 5 2 3 2 2" xfId="35966"/>
    <cellStyle name="20% - Accent5 2 4 5 2 3 3" xfId="34433"/>
    <cellStyle name="20% - Accent5 2 4 5 2 3 4" xfId="40665"/>
    <cellStyle name="20% - Accent5 2 4 5 2 3 5" xfId="45286"/>
    <cellStyle name="20% - Accent5 2 4 5 2 4" xfId="23567"/>
    <cellStyle name="20% - Accent5 2 4 5 2 4 2" xfId="35964"/>
    <cellStyle name="20% - Accent5 2 4 5 2 5" xfId="31831"/>
    <cellStyle name="20% - Accent5 2 4 5 2 6" xfId="40663"/>
    <cellStyle name="20% - Accent5 2 4 5 2 7" xfId="45284"/>
    <cellStyle name="20% - Accent5 2 4 5 3" xfId="14070"/>
    <cellStyle name="20% - Accent5 2 4 5 3 2" xfId="23570"/>
    <cellStyle name="20% - Accent5 2 4 5 3 2 2" xfId="35967"/>
    <cellStyle name="20% - Accent5 2 4 5 3 3" xfId="31181"/>
    <cellStyle name="20% - Accent5 2 4 5 3 4" xfId="40666"/>
    <cellStyle name="20% - Accent5 2 4 5 3 5" xfId="45287"/>
    <cellStyle name="20% - Accent5 2 4 5 4" xfId="18493"/>
    <cellStyle name="20% - Accent5 2 4 5 4 2" xfId="23571"/>
    <cellStyle name="20% - Accent5 2 4 5 4 2 2" xfId="35968"/>
    <cellStyle name="20% - Accent5 2 4 5 4 3" xfId="32482"/>
    <cellStyle name="20% - Accent5 2 4 5 4 4" xfId="40667"/>
    <cellStyle name="20% - Accent5 2 4 5 4 5" xfId="45288"/>
    <cellStyle name="20% - Accent5 2 4 5 5" xfId="19770"/>
    <cellStyle name="20% - Accent5 2 4 5 5 2" xfId="23572"/>
    <cellStyle name="20% - Accent5 2 4 5 5 2 2" xfId="35969"/>
    <cellStyle name="20% - Accent5 2 4 5 5 3" xfId="33781"/>
    <cellStyle name="20% - Accent5 2 4 5 5 4" xfId="40668"/>
    <cellStyle name="20% - Accent5 2 4 5 5 5" xfId="45289"/>
    <cellStyle name="20% - Accent5 2 4 5 6" xfId="23566"/>
    <cellStyle name="20% - Accent5 2 4 5 6 2" xfId="35963"/>
    <cellStyle name="20% - Accent5 2 4 5 7" xfId="30521"/>
    <cellStyle name="20% - Accent5 2 4 5 8" xfId="40662"/>
    <cellStyle name="20% - Accent5 2 4 5 9" xfId="45283"/>
    <cellStyle name="20% - Accent5 2 4 6" xfId="10096"/>
    <cellStyle name="20% - Accent5 2 5" xfId="901"/>
    <cellStyle name="20% - Accent5 2 5 2" xfId="10928"/>
    <cellStyle name="20% - Accent5 2 5 2 10" xfId="40669"/>
    <cellStyle name="20% - Accent5 2 5 2 11" xfId="45290"/>
    <cellStyle name="20% - Accent5 2 5 2 2" xfId="10929"/>
    <cellStyle name="20% - Accent5 2 5 2 2 2" xfId="16287"/>
    <cellStyle name="20% - Accent5 2 5 2 2 2 2" xfId="19130"/>
    <cellStyle name="20% - Accent5 2 5 2 2 2 2 2" xfId="23576"/>
    <cellStyle name="20% - Accent5 2 5 2 2 2 2 2 2" xfId="35973"/>
    <cellStyle name="20% - Accent5 2 5 2 2 2 2 3" xfId="33133"/>
    <cellStyle name="20% - Accent5 2 5 2 2 2 2 4" xfId="40672"/>
    <cellStyle name="20% - Accent5 2 5 2 2 2 2 5" xfId="45293"/>
    <cellStyle name="20% - Accent5 2 5 2 2 2 3" xfId="20412"/>
    <cellStyle name="20% - Accent5 2 5 2 2 2 3 2" xfId="23577"/>
    <cellStyle name="20% - Accent5 2 5 2 2 2 3 2 2" xfId="35974"/>
    <cellStyle name="20% - Accent5 2 5 2 2 2 3 3" xfId="34435"/>
    <cellStyle name="20% - Accent5 2 5 2 2 2 3 4" xfId="40673"/>
    <cellStyle name="20% - Accent5 2 5 2 2 2 3 5" xfId="45294"/>
    <cellStyle name="20% - Accent5 2 5 2 2 2 4" xfId="23575"/>
    <cellStyle name="20% - Accent5 2 5 2 2 2 4 2" xfId="35972"/>
    <cellStyle name="20% - Accent5 2 5 2 2 2 5" xfId="31833"/>
    <cellStyle name="20% - Accent5 2 5 2 2 2 6" xfId="40671"/>
    <cellStyle name="20% - Accent5 2 5 2 2 2 7" xfId="45292"/>
    <cellStyle name="20% - Accent5 2 5 2 2 3" xfId="14072"/>
    <cellStyle name="20% - Accent5 2 5 2 2 3 2" xfId="23578"/>
    <cellStyle name="20% - Accent5 2 5 2 2 3 2 2" xfId="35975"/>
    <cellStyle name="20% - Accent5 2 5 2 2 3 3" xfId="31183"/>
    <cellStyle name="20% - Accent5 2 5 2 2 3 4" xfId="40674"/>
    <cellStyle name="20% - Accent5 2 5 2 2 3 5" xfId="45295"/>
    <cellStyle name="20% - Accent5 2 5 2 2 4" xfId="18495"/>
    <cellStyle name="20% - Accent5 2 5 2 2 4 2" xfId="23579"/>
    <cellStyle name="20% - Accent5 2 5 2 2 4 2 2" xfId="35976"/>
    <cellStyle name="20% - Accent5 2 5 2 2 4 3" xfId="32484"/>
    <cellStyle name="20% - Accent5 2 5 2 2 4 4" xfId="40675"/>
    <cellStyle name="20% - Accent5 2 5 2 2 4 5" xfId="45296"/>
    <cellStyle name="20% - Accent5 2 5 2 2 5" xfId="19772"/>
    <cellStyle name="20% - Accent5 2 5 2 2 5 2" xfId="23580"/>
    <cellStyle name="20% - Accent5 2 5 2 2 5 2 2" xfId="35977"/>
    <cellStyle name="20% - Accent5 2 5 2 2 5 3" xfId="33783"/>
    <cellStyle name="20% - Accent5 2 5 2 2 5 4" xfId="40676"/>
    <cellStyle name="20% - Accent5 2 5 2 2 5 5" xfId="45297"/>
    <cellStyle name="20% - Accent5 2 5 2 2 6" xfId="23574"/>
    <cellStyle name="20% - Accent5 2 5 2 2 6 2" xfId="35971"/>
    <cellStyle name="20% - Accent5 2 5 2 2 7" xfId="30523"/>
    <cellStyle name="20% - Accent5 2 5 2 2 8" xfId="40670"/>
    <cellStyle name="20% - Accent5 2 5 2 2 9" xfId="45291"/>
    <cellStyle name="20% - Accent5 2 5 2 3" xfId="10930"/>
    <cellStyle name="20% - Accent5 2 5 2 3 2" xfId="16288"/>
    <cellStyle name="20% - Accent5 2 5 2 3 2 2" xfId="19131"/>
    <cellStyle name="20% - Accent5 2 5 2 3 2 2 2" xfId="23583"/>
    <cellStyle name="20% - Accent5 2 5 2 3 2 2 2 2" xfId="35980"/>
    <cellStyle name="20% - Accent5 2 5 2 3 2 2 3" xfId="33134"/>
    <cellStyle name="20% - Accent5 2 5 2 3 2 2 4" xfId="40679"/>
    <cellStyle name="20% - Accent5 2 5 2 3 2 2 5" xfId="45300"/>
    <cellStyle name="20% - Accent5 2 5 2 3 2 3" xfId="20413"/>
    <cellStyle name="20% - Accent5 2 5 2 3 2 3 2" xfId="23584"/>
    <cellStyle name="20% - Accent5 2 5 2 3 2 3 2 2" xfId="35981"/>
    <cellStyle name="20% - Accent5 2 5 2 3 2 3 3" xfId="34436"/>
    <cellStyle name="20% - Accent5 2 5 2 3 2 3 4" xfId="40680"/>
    <cellStyle name="20% - Accent5 2 5 2 3 2 3 5" xfId="45301"/>
    <cellStyle name="20% - Accent5 2 5 2 3 2 4" xfId="23582"/>
    <cellStyle name="20% - Accent5 2 5 2 3 2 4 2" xfId="35979"/>
    <cellStyle name="20% - Accent5 2 5 2 3 2 5" xfId="31834"/>
    <cellStyle name="20% - Accent5 2 5 2 3 2 6" xfId="40678"/>
    <cellStyle name="20% - Accent5 2 5 2 3 2 7" xfId="45299"/>
    <cellStyle name="20% - Accent5 2 5 2 3 3" xfId="14073"/>
    <cellStyle name="20% - Accent5 2 5 2 3 3 2" xfId="23585"/>
    <cellStyle name="20% - Accent5 2 5 2 3 3 2 2" xfId="35982"/>
    <cellStyle name="20% - Accent5 2 5 2 3 3 3" xfId="31184"/>
    <cellStyle name="20% - Accent5 2 5 2 3 3 4" xfId="40681"/>
    <cellStyle name="20% - Accent5 2 5 2 3 3 5" xfId="45302"/>
    <cellStyle name="20% - Accent5 2 5 2 3 4" xfId="18496"/>
    <cellStyle name="20% - Accent5 2 5 2 3 4 2" xfId="23586"/>
    <cellStyle name="20% - Accent5 2 5 2 3 4 2 2" xfId="35983"/>
    <cellStyle name="20% - Accent5 2 5 2 3 4 3" xfId="32485"/>
    <cellStyle name="20% - Accent5 2 5 2 3 4 4" xfId="40682"/>
    <cellStyle name="20% - Accent5 2 5 2 3 4 5" xfId="45303"/>
    <cellStyle name="20% - Accent5 2 5 2 3 5" xfId="19773"/>
    <cellStyle name="20% - Accent5 2 5 2 3 5 2" xfId="23587"/>
    <cellStyle name="20% - Accent5 2 5 2 3 5 2 2" xfId="35984"/>
    <cellStyle name="20% - Accent5 2 5 2 3 5 3" xfId="33784"/>
    <cellStyle name="20% - Accent5 2 5 2 3 5 4" xfId="40683"/>
    <cellStyle name="20% - Accent5 2 5 2 3 5 5" xfId="45304"/>
    <cellStyle name="20% - Accent5 2 5 2 3 6" xfId="23581"/>
    <cellStyle name="20% - Accent5 2 5 2 3 6 2" xfId="35978"/>
    <cellStyle name="20% - Accent5 2 5 2 3 7" xfId="30524"/>
    <cellStyle name="20% - Accent5 2 5 2 3 8" xfId="40677"/>
    <cellStyle name="20% - Accent5 2 5 2 3 9" xfId="45298"/>
    <cellStyle name="20% - Accent5 2 5 2 4" xfId="16286"/>
    <cellStyle name="20% - Accent5 2 5 2 4 2" xfId="19129"/>
    <cellStyle name="20% - Accent5 2 5 2 4 2 2" xfId="23589"/>
    <cellStyle name="20% - Accent5 2 5 2 4 2 2 2" xfId="35986"/>
    <cellStyle name="20% - Accent5 2 5 2 4 2 3" xfId="33132"/>
    <cellStyle name="20% - Accent5 2 5 2 4 2 4" xfId="40685"/>
    <cellStyle name="20% - Accent5 2 5 2 4 2 5" xfId="45306"/>
    <cellStyle name="20% - Accent5 2 5 2 4 3" xfId="20411"/>
    <cellStyle name="20% - Accent5 2 5 2 4 3 2" xfId="23590"/>
    <cellStyle name="20% - Accent5 2 5 2 4 3 2 2" xfId="35987"/>
    <cellStyle name="20% - Accent5 2 5 2 4 3 3" xfId="34434"/>
    <cellStyle name="20% - Accent5 2 5 2 4 3 4" xfId="40686"/>
    <cellStyle name="20% - Accent5 2 5 2 4 3 5" xfId="45307"/>
    <cellStyle name="20% - Accent5 2 5 2 4 4" xfId="23588"/>
    <cellStyle name="20% - Accent5 2 5 2 4 4 2" xfId="35985"/>
    <cellStyle name="20% - Accent5 2 5 2 4 5" xfId="31832"/>
    <cellStyle name="20% - Accent5 2 5 2 4 6" xfId="40684"/>
    <cellStyle name="20% - Accent5 2 5 2 4 7" xfId="45305"/>
    <cellStyle name="20% - Accent5 2 5 2 5" xfId="14071"/>
    <cellStyle name="20% - Accent5 2 5 2 5 2" xfId="23591"/>
    <cellStyle name="20% - Accent5 2 5 2 5 2 2" xfId="35988"/>
    <cellStyle name="20% - Accent5 2 5 2 5 3" xfId="31182"/>
    <cellStyle name="20% - Accent5 2 5 2 5 4" xfId="40687"/>
    <cellStyle name="20% - Accent5 2 5 2 5 5" xfId="45308"/>
    <cellStyle name="20% - Accent5 2 5 2 6" xfId="18494"/>
    <cellStyle name="20% - Accent5 2 5 2 6 2" xfId="23592"/>
    <cellStyle name="20% - Accent5 2 5 2 6 2 2" xfId="35989"/>
    <cellStyle name="20% - Accent5 2 5 2 6 3" xfId="32483"/>
    <cellStyle name="20% - Accent5 2 5 2 6 4" xfId="40688"/>
    <cellStyle name="20% - Accent5 2 5 2 6 5" xfId="45309"/>
    <cellStyle name="20% - Accent5 2 5 2 7" xfId="19771"/>
    <cellStyle name="20% - Accent5 2 5 2 7 2" xfId="23593"/>
    <cellStyle name="20% - Accent5 2 5 2 7 2 2" xfId="35990"/>
    <cellStyle name="20% - Accent5 2 5 2 7 3" xfId="33782"/>
    <cellStyle name="20% - Accent5 2 5 2 7 4" xfId="40689"/>
    <cellStyle name="20% - Accent5 2 5 2 7 5" xfId="45310"/>
    <cellStyle name="20% - Accent5 2 5 2 8" xfId="23573"/>
    <cellStyle name="20% - Accent5 2 5 2 8 2" xfId="35970"/>
    <cellStyle name="20% - Accent5 2 5 2 9" xfId="30522"/>
    <cellStyle name="20% - Accent5 2 5 3" xfId="10931"/>
    <cellStyle name="20% - Accent5 2 5 3 2" xfId="16289"/>
    <cellStyle name="20% - Accent5 2 5 3 2 2" xfId="19132"/>
    <cellStyle name="20% - Accent5 2 5 3 2 2 2" xfId="23596"/>
    <cellStyle name="20% - Accent5 2 5 3 2 2 2 2" xfId="35993"/>
    <cellStyle name="20% - Accent5 2 5 3 2 2 3" xfId="33135"/>
    <cellStyle name="20% - Accent5 2 5 3 2 2 4" xfId="40692"/>
    <cellStyle name="20% - Accent5 2 5 3 2 2 5" xfId="45313"/>
    <cellStyle name="20% - Accent5 2 5 3 2 3" xfId="20414"/>
    <cellStyle name="20% - Accent5 2 5 3 2 3 2" xfId="23597"/>
    <cellStyle name="20% - Accent5 2 5 3 2 3 2 2" xfId="35994"/>
    <cellStyle name="20% - Accent5 2 5 3 2 3 3" xfId="34437"/>
    <cellStyle name="20% - Accent5 2 5 3 2 3 4" xfId="40693"/>
    <cellStyle name="20% - Accent5 2 5 3 2 3 5" xfId="45314"/>
    <cellStyle name="20% - Accent5 2 5 3 2 4" xfId="23595"/>
    <cellStyle name="20% - Accent5 2 5 3 2 4 2" xfId="35992"/>
    <cellStyle name="20% - Accent5 2 5 3 2 5" xfId="31835"/>
    <cellStyle name="20% - Accent5 2 5 3 2 6" xfId="40691"/>
    <cellStyle name="20% - Accent5 2 5 3 2 7" xfId="45312"/>
    <cellStyle name="20% - Accent5 2 5 3 3" xfId="14074"/>
    <cellStyle name="20% - Accent5 2 5 3 3 2" xfId="23598"/>
    <cellStyle name="20% - Accent5 2 5 3 3 2 2" xfId="35995"/>
    <cellStyle name="20% - Accent5 2 5 3 3 3" xfId="31185"/>
    <cellStyle name="20% - Accent5 2 5 3 3 4" xfId="40694"/>
    <cellStyle name="20% - Accent5 2 5 3 3 5" xfId="45315"/>
    <cellStyle name="20% - Accent5 2 5 3 4" xfId="18497"/>
    <cellStyle name="20% - Accent5 2 5 3 4 2" xfId="23599"/>
    <cellStyle name="20% - Accent5 2 5 3 4 2 2" xfId="35996"/>
    <cellStyle name="20% - Accent5 2 5 3 4 3" xfId="32486"/>
    <cellStyle name="20% - Accent5 2 5 3 4 4" xfId="40695"/>
    <cellStyle name="20% - Accent5 2 5 3 4 5" xfId="45316"/>
    <cellStyle name="20% - Accent5 2 5 3 5" xfId="19774"/>
    <cellStyle name="20% - Accent5 2 5 3 5 2" xfId="23600"/>
    <cellStyle name="20% - Accent5 2 5 3 5 2 2" xfId="35997"/>
    <cellStyle name="20% - Accent5 2 5 3 5 3" xfId="33785"/>
    <cellStyle name="20% - Accent5 2 5 3 5 4" xfId="40696"/>
    <cellStyle name="20% - Accent5 2 5 3 5 5" xfId="45317"/>
    <cellStyle name="20% - Accent5 2 5 3 6" xfId="23594"/>
    <cellStyle name="20% - Accent5 2 5 3 6 2" xfId="35991"/>
    <cellStyle name="20% - Accent5 2 5 3 7" xfId="30525"/>
    <cellStyle name="20% - Accent5 2 5 3 8" xfId="40690"/>
    <cellStyle name="20% - Accent5 2 5 3 9" xfId="45311"/>
    <cellStyle name="20% - Accent5 2 5 4" xfId="10932"/>
    <cellStyle name="20% - Accent5 2 5 4 2" xfId="16290"/>
    <cellStyle name="20% - Accent5 2 5 4 2 2" xfId="19133"/>
    <cellStyle name="20% - Accent5 2 5 4 2 2 2" xfId="23603"/>
    <cellStyle name="20% - Accent5 2 5 4 2 2 2 2" xfId="36000"/>
    <cellStyle name="20% - Accent5 2 5 4 2 2 3" xfId="33136"/>
    <cellStyle name="20% - Accent5 2 5 4 2 2 4" xfId="40699"/>
    <cellStyle name="20% - Accent5 2 5 4 2 2 5" xfId="45320"/>
    <cellStyle name="20% - Accent5 2 5 4 2 3" xfId="20415"/>
    <cellStyle name="20% - Accent5 2 5 4 2 3 2" xfId="23604"/>
    <cellStyle name="20% - Accent5 2 5 4 2 3 2 2" xfId="36001"/>
    <cellStyle name="20% - Accent5 2 5 4 2 3 3" xfId="34438"/>
    <cellStyle name="20% - Accent5 2 5 4 2 3 4" xfId="40700"/>
    <cellStyle name="20% - Accent5 2 5 4 2 3 5" xfId="45321"/>
    <cellStyle name="20% - Accent5 2 5 4 2 4" xfId="23602"/>
    <cellStyle name="20% - Accent5 2 5 4 2 4 2" xfId="35999"/>
    <cellStyle name="20% - Accent5 2 5 4 2 5" xfId="31836"/>
    <cellStyle name="20% - Accent5 2 5 4 2 6" xfId="40698"/>
    <cellStyle name="20% - Accent5 2 5 4 2 7" xfId="45319"/>
    <cellStyle name="20% - Accent5 2 5 4 3" xfId="14075"/>
    <cellStyle name="20% - Accent5 2 5 4 3 2" xfId="23605"/>
    <cellStyle name="20% - Accent5 2 5 4 3 2 2" xfId="36002"/>
    <cellStyle name="20% - Accent5 2 5 4 3 3" xfId="31186"/>
    <cellStyle name="20% - Accent5 2 5 4 3 4" xfId="40701"/>
    <cellStyle name="20% - Accent5 2 5 4 3 5" xfId="45322"/>
    <cellStyle name="20% - Accent5 2 5 4 4" xfId="18498"/>
    <cellStyle name="20% - Accent5 2 5 4 4 2" xfId="23606"/>
    <cellStyle name="20% - Accent5 2 5 4 4 2 2" xfId="36003"/>
    <cellStyle name="20% - Accent5 2 5 4 4 3" xfId="32487"/>
    <cellStyle name="20% - Accent5 2 5 4 4 4" xfId="40702"/>
    <cellStyle name="20% - Accent5 2 5 4 4 5" xfId="45323"/>
    <cellStyle name="20% - Accent5 2 5 4 5" xfId="19775"/>
    <cellStyle name="20% - Accent5 2 5 4 5 2" xfId="23607"/>
    <cellStyle name="20% - Accent5 2 5 4 5 2 2" xfId="36004"/>
    <cellStyle name="20% - Accent5 2 5 4 5 3" xfId="33786"/>
    <cellStyle name="20% - Accent5 2 5 4 5 4" xfId="40703"/>
    <cellStyle name="20% - Accent5 2 5 4 5 5" xfId="45324"/>
    <cellStyle name="20% - Accent5 2 5 4 6" xfId="23601"/>
    <cellStyle name="20% - Accent5 2 5 4 6 2" xfId="35998"/>
    <cellStyle name="20% - Accent5 2 5 4 7" xfId="30526"/>
    <cellStyle name="20% - Accent5 2 5 4 8" xfId="40697"/>
    <cellStyle name="20% - Accent5 2 5 4 9" xfId="45318"/>
    <cellStyle name="20% - Accent5 2 5 5" xfId="10097"/>
    <cellStyle name="20% - Accent5 2 6" xfId="902"/>
    <cellStyle name="20% - Accent5 2 6 2" xfId="10933"/>
    <cellStyle name="20% - Accent5 2 6 2 2" xfId="16291"/>
    <cellStyle name="20% - Accent5 2 6 2 2 2" xfId="19134"/>
    <cellStyle name="20% - Accent5 2 6 2 2 2 2" xfId="23610"/>
    <cellStyle name="20% - Accent5 2 6 2 2 2 2 2" xfId="36007"/>
    <cellStyle name="20% - Accent5 2 6 2 2 2 3" xfId="33137"/>
    <cellStyle name="20% - Accent5 2 6 2 2 2 4" xfId="40706"/>
    <cellStyle name="20% - Accent5 2 6 2 2 2 5" xfId="45327"/>
    <cellStyle name="20% - Accent5 2 6 2 2 3" xfId="20416"/>
    <cellStyle name="20% - Accent5 2 6 2 2 3 2" xfId="23611"/>
    <cellStyle name="20% - Accent5 2 6 2 2 3 2 2" xfId="36008"/>
    <cellStyle name="20% - Accent5 2 6 2 2 3 3" xfId="34439"/>
    <cellStyle name="20% - Accent5 2 6 2 2 3 4" xfId="40707"/>
    <cellStyle name="20% - Accent5 2 6 2 2 3 5" xfId="45328"/>
    <cellStyle name="20% - Accent5 2 6 2 2 4" xfId="23609"/>
    <cellStyle name="20% - Accent5 2 6 2 2 4 2" xfId="36006"/>
    <cellStyle name="20% - Accent5 2 6 2 2 5" xfId="31837"/>
    <cellStyle name="20% - Accent5 2 6 2 2 6" xfId="40705"/>
    <cellStyle name="20% - Accent5 2 6 2 2 7" xfId="45326"/>
    <cellStyle name="20% - Accent5 2 6 2 3" xfId="14076"/>
    <cellStyle name="20% - Accent5 2 6 2 3 2" xfId="23612"/>
    <cellStyle name="20% - Accent5 2 6 2 3 2 2" xfId="36009"/>
    <cellStyle name="20% - Accent5 2 6 2 3 3" xfId="31187"/>
    <cellStyle name="20% - Accent5 2 6 2 3 4" xfId="40708"/>
    <cellStyle name="20% - Accent5 2 6 2 3 5" xfId="45329"/>
    <cellStyle name="20% - Accent5 2 6 2 4" xfId="18499"/>
    <cellStyle name="20% - Accent5 2 6 2 4 2" xfId="23613"/>
    <cellStyle name="20% - Accent5 2 6 2 4 2 2" xfId="36010"/>
    <cellStyle name="20% - Accent5 2 6 2 4 3" xfId="32488"/>
    <cellStyle name="20% - Accent5 2 6 2 4 4" xfId="40709"/>
    <cellStyle name="20% - Accent5 2 6 2 4 5" xfId="45330"/>
    <cellStyle name="20% - Accent5 2 6 2 5" xfId="19776"/>
    <cellStyle name="20% - Accent5 2 6 2 5 2" xfId="23614"/>
    <cellStyle name="20% - Accent5 2 6 2 5 2 2" xfId="36011"/>
    <cellStyle name="20% - Accent5 2 6 2 5 3" xfId="33787"/>
    <cellStyle name="20% - Accent5 2 6 2 5 4" xfId="40710"/>
    <cellStyle name="20% - Accent5 2 6 2 5 5" xfId="45331"/>
    <cellStyle name="20% - Accent5 2 6 2 6" xfId="23608"/>
    <cellStyle name="20% - Accent5 2 6 2 6 2" xfId="36005"/>
    <cellStyle name="20% - Accent5 2 6 2 7" xfId="30527"/>
    <cellStyle name="20% - Accent5 2 6 2 8" xfId="40704"/>
    <cellStyle name="20% - Accent5 2 6 2 9" xfId="45325"/>
    <cellStyle name="20% - Accent5 2 6 3" xfId="10934"/>
    <cellStyle name="20% - Accent5 2 6 3 2" xfId="16292"/>
    <cellStyle name="20% - Accent5 2 6 3 2 2" xfId="19135"/>
    <cellStyle name="20% - Accent5 2 6 3 2 2 2" xfId="23617"/>
    <cellStyle name="20% - Accent5 2 6 3 2 2 2 2" xfId="36014"/>
    <cellStyle name="20% - Accent5 2 6 3 2 2 3" xfId="33138"/>
    <cellStyle name="20% - Accent5 2 6 3 2 2 4" xfId="40713"/>
    <cellStyle name="20% - Accent5 2 6 3 2 2 5" xfId="45334"/>
    <cellStyle name="20% - Accent5 2 6 3 2 3" xfId="20417"/>
    <cellStyle name="20% - Accent5 2 6 3 2 3 2" xfId="23618"/>
    <cellStyle name="20% - Accent5 2 6 3 2 3 2 2" xfId="36015"/>
    <cellStyle name="20% - Accent5 2 6 3 2 3 3" xfId="34440"/>
    <cellStyle name="20% - Accent5 2 6 3 2 3 4" xfId="40714"/>
    <cellStyle name="20% - Accent5 2 6 3 2 3 5" xfId="45335"/>
    <cellStyle name="20% - Accent5 2 6 3 2 4" xfId="23616"/>
    <cellStyle name="20% - Accent5 2 6 3 2 4 2" xfId="36013"/>
    <cellStyle name="20% - Accent5 2 6 3 2 5" xfId="31838"/>
    <cellStyle name="20% - Accent5 2 6 3 2 6" xfId="40712"/>
    <cellStyle name="20% - Accent5 2 6 3 2 7" xfId="45333"/>
    <cellStyle name="20% - Accent5 2 6 3 3" xfId="14077"/>
    <cellStyle name="20% - Accent5 2 6 3 3 2" xfId="23619"/>
    <cellStyle name="20% - Accent5 2 6 3 3 2 2" xfId="36016"/>
    <cellStyle name="20% - Accent5 2 6 3 3 3" xfId="31188"/>
    <cellStyle name="20% - Accent5 2 6 3 3 4" xfId="40715"/>
    <cellStyle name="20% - Accent5 2 6 3 3 5" xfId="45336"/>
    <cellStyle name="20% - Accent5 2 6 3 4" xfId="18500"/>
    <cellStyle name="20% - Accent5 2 6 3 4 2" xfId="23620"/>
    <cellStyle name="20% - Accent5 2 6 3 4 2 2" xfId="36017"/>
    <cellStyle name="20% - Accent5 2 6 3 4 3" xfId="32489"/>
    <cellStyle name="20% - Accent5 2 6 3 4 4" xfId="40716"/>
    <cellStyle name="20% - Accent5 2 6 3 4 5" xfId="45337"/>
    <cellStyle name="20% - Accent5 2 6 3 5" xfId="19777"/>
    <cellStyle name="20% - Accent5 2 6 3 5 2" xfId="23621"/>
    <cellStyle name="20% - Accent5 2 6 3 5 2 2" xfId="36018"/>
    <cellStyle name="20% - Accent5 2 6 3 5 3" xfId="33788"/>
    <cellStyle name="20% - Accent5 2 6 3 5 4" xfId="40717"/>
    <cellStyle name="20% - Accent5 2 6 3 5 5" xfId="45338"/>
    <cellStyle name="20% - Accent5 2 6 3 6" xfId="23615"/>
    <cellStyle name="20% - Accent5 2 6 3 6 2" xfId="36012"/>
    <cellStyle name="20% - Accent5 2 6 3 7" xfId="30528"/>
    <cellStyle name="20% - Accent5 2 6 3 8" xfId="40711"/>
    <cellStyle name="20% - Accent5 2 6 3 9" xfId="45332"/>
    <cellStyle name="20% - Accent5 2 6 4" xfId="10098"/>
    <cellStyle name="20% - Accent5 2 7" xfId="903"/>
    <cellStyle name="20% - Accent5 2 7 10" xfId="10576"/>
    <cellStyle name="20% - Accent5 2 7 2" xfId="16122"/>
    <cellStyle name="20% - Accent5 2 7 2 2" xfId="18967"/>
    <cellStyle name="20% - Accent5 2 7 2 2 2" xfId="23624"/>
    <cellStyle name="20% - Accent5 2 7 2 2 2 2" xfId="36021"/>
    <cellStyle name="20% - Accent5 2 7 2 2 3" xfId="32967"/>
    <cellStyle name="20% - Accent5 2 7 2 2 4" xfId="40720"/>
    <cellStyle name="20% - Accent5 2 7 2 2 5" xfId="45341"/>
    <cellStyle name="20% - Accent5 2 7 2 3" xfId="20247"/>
    <cellStyle name="20% - Accent5 2 7 2 3 2" xfId="23625"/>
    <cellStyle name="20% - Accent5 2 7 2 3 2 2" xfId="36022"/>
    <cellStyle name="20% - Accent5 2 7 2 3 3" xfId="34268"/>
    <cellStyle name="20% - Accent5 2 7 2 3 4" xfId="40721"/>
    <cellStyle name="20% - Accent5 2 7 2 3 5" xfId="45342"/>
    <cellStyle name="20% - Accent5 2 7 2 4" xfId="23623"/>
    <cellStyle name="20% - Accent5 2 7 2 4 2" xfId="36020"/>
    <cellStyle name="20% - Accent5 2 7 2 5" xfId="31666"/>
    <cellStyle name="20% - Accent5 2 7 2 6" xfId="40719"/>
    <cellStyle name="20% - Accent5 2 7 2 7" xfId="45340"/>
    <cellStyle name="20% - Accent5 2 7 3" xfId="13907"/>
    <cellStyle name="20% - Accent5 2 7 3 2" xfId="23626"/>
    <cellStyle name="20% - Accent5 2 7 3 2 2" xfId="36023"/>
    <cellStyle name="20% - Accent5 2 7 3 3" xfId="31017"/>
    <cellStyle name="20% - Accent5 2 7 3 4" xfId="40722"/>
    <cellStyle name="20% - Accent5 2 7 3 5" xfId="45343"/>
    <cellStyle name="20% - Accent5 2 7 4" xfId="18330"/>
    <cellStyle name="20% - Accent5 2 7 4 2" xfId="23627"/>
    <cellStyle name="20% - Accent5 2 7 4 2 2" xfId="36024"/>
    <cellStyle name="20% - Accent5 2 7 4 3" xfId="32318"/>
    <cellStyle name="20% - Accent5 2 7 4 4" xfId="40723"/>
    <cellStyle name="20% - Accent5 2 7 4 5" xfId="45344"/>
    <cellStyle name="20% - Accent5 2 7 5" xfId="19606"/>
    <cellStyle name="20% - Accent5 2 7 5 2" xfId="23628"/>
    <cellStyle name="20% - Accent5 2 7 5 2 2" xfId="36025"/>
    <cellStyle name="20% - Accent5 2 7 5 3" xfId="33616"/>
    <cellStyle name="20% - Accent5 2 7 5 4" xfId="40724"/>
    <cellStyle name="20% - Accent5 2 7 5 5" xfId="45345"/>
    <cellStyle name="20% - Accent5 2 7 6" xfId="23622"/>
    <cellStyle name="20% - Accent5 2 7 6 2" xfId="36019"/>
    <cellStyle name="20% - Accent5 2 7 7" xfId="30356"/>
    <cellStyle name="20% - Accent5 2 7 8" xfId="40718"/>
    <cellStyle name="20% - Accent5 2 7 9" xfId="45339"/>
    <cellStyle name="20% - Accent5 2 8" xfId="904"/>
    <cellStyle name="20% - Accent5 2 8 10" xfId="10664"/>
    <cellStyle name="20% - Accent5 2 8 2" xfId="16133"/>
    <cellStyle name="20% - Accent5 2 8 2 2" xfId="18977"/>
    <cellStyle name="20% - Accent5 2 8 2 2 2" xfId="23631"/>
    <cellStyle name="20% - Accent5 2 8 2 2 2 2" xfId="36028"/>
    <cellStyle name="20% - Accent5 2 8 2 2 3" xfId="32977"/>
    <cellStyle name="20% - Accent5 2 8 2 2 4" xfId="40727"/>
    <cellStyle name="20% - Accent5 2 8 2 2 5" xfId="45348"/>
    <cellStyle name="20% - Accent5 2 8 2 3" xfId="20257"/>
    <cellStyle name="20% - Accent5 2 8 2 3 2" xfId="23632"/>
    <cellStyle name="20% - Accent5 2 8 2 3 2 2" xfId="36029"/>
    <cellStyle name="20% - Accent5 2 8 2 3 3" xfId="34278"/>
    <cellStyle name="20% - Accent5 2 8 2 3 4" xfId="40728"/>
    <cellStyle name="20% - Accent5 2 8 2 3 5" xfId="45349"/>
    <cellStyle name="20% - Accent5 2 8 2 4" xfId="23630"/>
    <cellStyle name="20% - Accent5 2 8 2 4 2" xfId="36027"/>
    <cellStyle name="20% - Accent5 2 8 2 5" xfId="31676"/>
    <cellStyle name="20% - Accent5 2 8 2 6" xfId="40726"/>
    <cellStyle name="20% - Accent5 2 8 2 7" xfId="45347"/>
    <cellStyle name="20% - Accent5 2 8 3" xfId="13918"/>
    <cellStyle name="20% - Accent5 2 8 3 2" xfId="23633"/>
    <cellStyle name="20% - Accent5 2 8 3 2 2" xfId="36030"/>
    <cellStyle name="20% - Accent5 2 8 3 3" xfId="31027"/>
    <cellStyle name="20% - Accent5 2 8 3 4" xfId="40729"/>
    <cellStyle name="20% - Accent5 2 8 3 5" xfId="45350"/>
    <cellStyle name="20% - Accent5 2 8 4" xfId="18340"/>
    <cellStyle name="20% - Accent5 2 8 4 2" xfId="23634"/>
    <cellStyle name="20% - Accent5 2 8 4 2 2" xfId="36031"/>
    <cellStyle name="20% - Accent5 2 8 4 3" xfId="32328"/>
    <cellStyle name="20% - Accent5 2 8 4 4" xfId="40730"/>
    <cellStyle name="20% - Accent5 2 8 4 5" xfId="45351"/>
    <cellStyle name="20% - Accent5 2 8 5" xfId="19616"/>
    <cellStyle name="20% - Accent5 2 8 5 2" xfId="23635"/>
    <cellStyle name="20% - Accent5 2 8 5 2 2" xfId="36032"/>
    <cellStyle name="20% - Accent5 2 8 5 3" xfId="33626"/>
    <cellStyle name="20% - Accent5 2 8 5 4" xfId="40731"/>
    <cellStyle name="20% - Accent5 2 8 5 5" xfId="45352"/>
    <cellStyle name="20% - Accent5 2 8 6" xfId="23629"/>
    <cellStyle name="20% - Accent5 2 8 6 2" xfId="36026"/>
    <cellStyle name="20% - Accent5 2 8 7" xfId="30366"/>
    <cellStyle name="20% - Accent5 2 8 8" xfId="40725"/>
    <cellStyle name="20% - Accent5 2 8 9" xfId="45346"/>
    <cellStyle name="20% - Accent5 2 9" xfId="905"/>
    <cellStyle name="20% - Accent5 2 9 2" xfId="1093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2 5" xfId="10936"/>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3 5" xfId="11757"/>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3 7" xfId="10099"/>
    <cellStyle name="20% - Accent5 4" xfId="930"/>
    <cellStyle name="20% - Accent5 4 2" xfId="11914"/>
    <cellStyle name="20% - Accent5 4 3" xfId="10100"/>
    <cellStyle name="20% - Accent5 5" xfId="931"/>
    <cellStyle name="20% - Accent5 5 2" xfId="10504"/>
    <cellStyle name="20% - Accent5 6" xfId="932"/>
    <cellStyle name="20% - Accent5 6 2" xfId="10663"/>
    <cellStyle name="20% - Accent5 7" xfId="933"/>
    <cellStyle name="20% - Accent5 7 2" xfId="10937"/>
    <cellStyle name="20% - Accent5 8" xfId="934"/>
    <cellStyle name="20% - Accent5 8 2" xfId="10938"/>
    <cellStyle name="20% - Accent5 9" xfId="935"/>
    <cellStyle name="20% - Accent5 9 2" xfId="10939"/>
    <cellStyle name="20% - Accent6" xfId="9809" builtinId="50" customBuiltin="1"/>
    <cellStyle name="20% - Accent6 10" xfId="10940"/>
    <cellStyle name="20% - Accent6 11" xfId="10941"/>
    <cellStyle name="20% - Accent6 12" xfId="10942"/>
    <cellStyle name="20% - Accent6 13" xfId="10943"/>
    <cellStyle name="20% - Accent6 14" xfId="10944"/>
    <cellStyle name="20% - Accent6 15" xfId="10945"/>
    <cellStyle name="20% - Accent6 16" xfId="39593"/>
    <cellStyle name="20% - Accent6 17" xfId="39631"/>
    <cellStyle name="20% - Accent6 2" xfId="16"/>
    <cellStyle name="20% - Accent6 2 10" xfId="936"/>
    <cellStyle name="20% - Accent6 2 10 2" xfId="16293"/>
    <cellStyle name="20% - Accent6 2 10 2 2" xfId="19136"/>
    <cellStyle name="20% - Accent6 2 10 2 2 2" xfId="23638"/>
    <cellStyle name="20% - Accent6 2 10 2 2 2 2" xfId="36035"/>
    <cellStyle name="20% - Accent6 2 10 2 2 3" xfId="33139"/>
    <cellStyle name="20% - Accent6 2 10 2 2 4" xfId="40734"/>
    <cellStyle name="20% - Accent6 2 10 2 2 5" xfId="45355"/>
    <cellStyle name="20% - Accent6 2 10 2 3" xfId="20418"/>
    <cellStyle name="20% - Accent6 2 10 2 3 2" xfId="23639"/>
    <cellStyle name="20% - Accent6 2 10 2 3 2 2" xfId="36036"/>
    <cellStyle name="20% - Accent6 2 10 2 3 3" xfId="34441"/>
    <cellStyle name="20% - Accent6 2 10 2 3 4" xfId="40735"/>
    <cellStyle name="20% - Accent6 2 10 2 3 5" xfId="45356"/>
    <cellStyle name="20% - Accent6 2 10 2 4" xfId="23637"/>
    <cellStyle name="20% - Accent6 2 10 2 4 2" xfId="36034"/>
    <cellStyle name="20% - Accent6 2 10 2 5" xfId="31839"/>
    <cellStyle name="20% - Accent6 2 10 2 6" xfId="40733"/>
    <cellStyle name="20% - Accent6 2 10 2 7" xfId="45354"/>
    <cellStyle name="20% - Accent6 2 10 3" xfId="14078"/>
    <cellStyle name="20% - Accent6 2 10 3 2" xfId="23640"/>
    <cellStyle name="20% - Accent6 2 10 3 2 2" xfId="36037"/>
    <cellStyle name="20% - Accent6 2 10 3 3" xfId="31189"/>
    <cellStyle name="20% - Accent6 2 10 3 4" xfId="40736"/>
    <cellStyle name="20% - Accent6 2 10 3 5" xfId="45357"/>
    <cellStyle name="20% - Accent6 2 10 4" xfId="18501"/>
    <cellStyle name="20% - Accent6 2 10 4 2" xfId="23641"/>
    <cellStyle name="20% - Accent6 2 10 4 2 2" xfId="36038"/>
    <cellStyle name="20% - Accent6 2 10 4 3" xfId="32490"/>
    <cellStyle name="20% - Accent6 2 10 4 4" xfId="40737"/>
    <cellStyle name="20% - Accent6 2 10 4 5" xfId="45358"/>
    <cellStyle name="20% - Accent6 2 10 5" xfId="19778"/>
    <cellStyle name="20% - Accent6 2 10 5 2" xfId="23642"/>
    <cellStyle name="20% - Accent6 2 10 5 2 2" xfId="36039"/>
    <cellStyle name="20% - Accent6 2 10 5 3" xfId="33789"/>
    <cellStyle name="20% - Accent6 2 10 5 4" xfId="40738"/>
    <cellStyle name="20% - Accent6 2 10 5 5" xfId="45359"/>
    <cellStyle name="20% - Accent6 2 10 6" xfId="23636"/>
    <cellStyle name="20% - Accent6 2 10 6 2" xfId="36033"/>
    <cellStyle name="20% - Accent6 2 10 7" xfId="30529"/>
    <cellStyle name="20% - Accent6 2 10 8" xfId="40732"/>
    <cellStyle name="20% - Accent6 2 10 9" xfId="45353"/>
    <cellStyle name="20% - Accent6 2 11" xfId="11729"/>
    <cellStyle name="20% - Accent6 2 12" xfId="12036"/>
    <cellStyle name="20% - Accent6 2 12 2" xfId="16674"/>
    <cellStyle name="20% - Accent6 2 12 2 2" xfId="19510"/>
    <cellStyle name="20% - Accent6 2 12 2 2 2" xfId="23645"/>
    <cellStyle name="20% - Accent6 2 12 2 2 2 2" xfId="36042"/>
    <cellStyle name="20% - Accent6 2 12 2 2 3" xfId="33519"/>
    <cellStyle name="20% - Accent6 2 12 2 2 4" xfId="40741"/>
    <cellStyle name="20% - Accent6 2 12 2 2 5" xfId="45362"/>
    <cellStyle name="20% - Accent6 2 12 2 3" xfId="20795"/>
    <cellStyle name="20% - Accent6 2 12 2 3 2" xfId="23646"/>
    <cellStyle name="20% - Accent6 2 12 2 3 2 2" xfId="36043"/>
    <cellStyle name="20% - Accent6 2 12 2 3 3" xfId="34821"/>
    <cellStyle name="20% - Accent6 2 12 2 3 4" xfId="40742"/>
    <cellStyle name="20% - Accent6 2 12 2 3 5" xfId="45363"/>
    <cellStyle name="20% - Accent6 2 12 2 4" xfId="23644"/>
    <cellStyle name="20% - Accent6 2 12 2 4 2" xfId="36041"/>
    <cellStyle name="20% - Accent6 2 12 2 5" xfId="32219"/>
    <cellStyle name="20% - Accent6 2 12 2 6" xfId="40740"/>
    <cellStyle name="20% - Accent6 2 12 2 7" xfId="45361"/>
    <cellStyle name="20% - Accent6 2 12 3" xfId="14461"/>
    <cellStyle name="20% - Accent6 2 12 3 2" xfId="23647"/>
    <cellStyle name="20% - Accent6 2 12 3 2 2" xfId="36044"/>
    <cellStyle name="20% - Accent6 2 12 3 3" xfId="31569"/>
    <cellStyle name="20% - Accent6 2 12 3 4" xfId="40743"/>
    <cellStyle name="20% - Accent6 2 12 3 5" xfId="45364"/>
    <cellStyle name="20% - Accent6 2 12 4" xfId="18878"/>
    <cellStyle name="20% - Accent6 2 12 4 2" xfId="23648"/>
    <cellStyle name="20% - Accent6 2 12 4 2 2" xfId="36045"/>
    <cellStyle name="20% - Accent6 2 12 4 3" xfId="32870"/>
    <cellStyle name="20% - Accent6 2 12 4 4" xfId="40744"/>
    <cellStyle name="20% - Accent6 2 12 4 5" xfId="45365"/>
    <cellStyle name="20% - Accent6 2 12 5" xfId="20158"/>
    <cellStyle name="20% - Accent6 2 12 5 2" xfId="23649"/>
    <cellStyle name="20% - Accent6 2 12 5 2 2" xfId="36046"/>
    <cellStyle name="20% - Accent6 2 12 5 3" xfId="34169"/>
    <cellStyle name="20% - Accent6 2 12 5 4" xfId="40745"/>
    <cellStyle name="20% - Accent6 2 12 5 5" xfId="45366"/>
    <cellStyle name="20% - Accent6 2 12 6" xfId="23643"/>
    <cellStyle name="20% - Accent6 2 12 6 2" xfId="36040"/>
    <cellStyle name="20% - Accent6 2 12 7" xfId="30909"/>
    <cellStyle name="20% - Accent6 2 12 8" xfId="40739"/>
    <cellStyle name="20% - Accent6 2 12 9" xfId="45360"/>
    <cellStyle name="20% - Accent6 2 13" xfId="12104"/>
    <cellStyle name="20% - Accent6 2 14" xfId="12140"/>
    <cellStyle name="20% - Accent6 2 14 2" xfId="16742"/>
    <cellStyle name="20% - Accent6 2 14 2 2" xfId="19577"/>
    <cellStyle name="20% - Accent6 2 14 2 2 2" xfId="23652"/>
    <cellStyle name="20% - Accent6 2 14 2 2 2 2" xfId="36049"/>
    <cellStyle name="20% - Accent6 2 14 2 2 3" xfId="33587"/>
    <cellStyle name="20% - Accent6 2 14 2 2 4" xfId="40748"/>
    <cellStyle name="20% - Accent6 2 14 2 2 5" xfId="45369"/>
    <cellStyle name="20% - Accent6 2 14 2 3" xfId="20863"/>
    <cellStyle name="20% - Accent6 2 14 2 3 2" xfId="23653"/>
    <cellStyle name="20% - Accent6 2 14 2 3 2 2" xfId="36050"/>
    <cellStyle name="20% - Accent6 2 14 2 3 3" xfId="34891"/>
    <cellStyle name="20% - Accent6 2 14 2 3 4" xfId="40749"/>
    <cellStyle name="20% - Accent6 2 14 2 3 5" xfId="45370"/>
    <cellStyle name="20% - Accent6 2 14 2 4" xfId="23651"/>
    <cellStyle name="20% - Accent6 2 14 2 4 2" xfId="36048"/>
    <cellStyle name="20% - Accent6 2 14 2 5" xfId="32289"/>
    <cellStyle name="20% - Accent6 2 14 2 6" xfId="40747"/>
    <cellStyle name="20% - Accent6 2 14 2 7" xfId="45368"/>
    <cellStyle name="20% - Accent6 2 14 3" xfId="14529"/>
    <cellStyle name="20% - Accent6 2 14 3 2" xfId="23654"/>
    <cellStyle name="20% - Accent6 2 14 3 2 2" xfId="36051"/>
    <cellStyle name="20% - Accent6 2 14 3 3" xfId="31637"/>
    <cellStyle name="20% - Accent6 2 14 3 4" xfId="40750"/>
    <cellStyle name="20% - Accent6 2 14 3 5" xfId="45371"/>
    <cellStyle name="20% - Accent6 2 14 4" xfId="18944"/>
    <cellStyle name="20% - Accent6 2 14 4 2" xfId="23655"/>
    <cellStyle name="20% - Accent6 2 14 4 2 2" xfId="36052"/>
    <cellStyle name="20% - Accent6 2 14 4 3" xfId="32938"/>
    <cellStyle name="20% - Accent6 2 14 4 4" xfId="40751"/>
    <cellStyle name="20% - Accent6 2 14 4 5" xfId="45372"/>
    <cellStyle name="20% - Accent6 2 14 5" xfId="20224"/>
    <cellStyle name="20% - Accent6 2 14 5 2" xfId="23656"/>
    <cellStyle name="20% - Accent6 2 14 5 2 2" xfId="36053"/>
    <cellStyle name="20% - Accent6 2 14 5 3" xfId="34239"/>
    <cellStyle name="20% - Accent6 2 14 5 4" xfId="40752"/>
    <cellStyle name="20% - Accent6 2 14 5 5" xfId="45373"/>
    <cellStyle name="20% - Accent6 2 14 6" xfId="23650"/>
    <cellStyle name="20% - Accent6 2 14 6 2" xfId="36047"/>
    <cellStyle name="20% - Accent6 2 14 7" xfId="30977"/>
    <cellStyle name="20% - Accent6 2 14 8" xfId="40746"/>
    <cellStyle name="20% - Accent6 2 14 9" xfId="45367"/>
    <cellStyle name="20% - Accent6 2 15" xfId="20911"/>
    <cellStyle name="20% - Accent6 2 15 2" xfId="23657"/>
    <cellStyle name="20% - Accent6 2 15 2 2" xfId="36054"/>
    <cellStyle name="20% - Accent6 2 15 3" xfId="34925"/>
    <cellStyle name="20% - Accent6 2 15 4" xfId="40753"/>
    <cellStyle name="20% - Accent6 2 15 5" xfId="45374"/>
    <cellStyle name="20% - Accent6 2 16" xfId="10101"/>
    <cellStyle name="20% - Accent6 2 2" xfId="937"/>
    <cellStyle name="20% - Accent6 2 2 2" xfId="938"/>
    <cellStyle name="20% - Accent6 2 2 2 2" xfId="10588"/>
    <cellStyle name="20% - Accent6 2 2 3" xfId="939"/>
    <cellStyle name="20% - Accent6 2 2 3 2" xfId="12163"/>
    <cellStyle name="20% - Accent6 2 2 4" xfId="10102"/>
    <cellStyle name="20% - Accent6 2 3" xfId="940"/>
    <cellStyle name="20% - Accent6 2 3 2" xfId="941"/>
    <cellStyle name="20% - Accent6 2 3 2 10" xfId="30530"/>
    <cellStyle name="20% - Accent6 2 3 2 11" xfId="40754"/>
    <cellStyle name="20% - Accent6 2 3 2 12" xfId="45375"/>
    <cellStyle name="20% - Accent6 2 3 2 2" xfId="10946"/>
    <cellStyle name="20% - Accent6 2 3 2 2 10" xfId="40755"/>
    <cellStyle name="20% - Accent6 2 3 2 2 11" xfId="45376"/>
    <cellStyle name="20% - Accent6 2 3 2 2 2" xfId="10947"/>
    <cellStyle name="20% - Accent6 2 3 2 2 2 2" xfId="16296"/>
    <cellStyle name="20% - Accent6 2 3 2 2 2 2 2" xfId="19139"/>
    <cellStyle name="20% - Accent6 2 3 2 2 2 2 2 2" xfId="23662"/>
    <cellStyle name="20% - Accent6 2 3 2 2 2 2 2 2 2" xfId="36059"/>
    <cellStyle name="20% - Accent6 2 3 2 2 2 2 2 3" xfId="33142"/>
    <cellStyle name="20% - Accent6 2 3 2 2 2 2 2 4" xfId="40758"/>
    <cellStyle name="20% - Accent6 2 3 2 2 2 2 2 5" xfId="45379"/>
    <cellStyle name="20% - Accent6 2 3 2 2 2 2 3" xfId="20421"/>
    <cellStyle name="20% - Accent6 2 3 2 2 2 2 3 2" xfId="23663"/>
    <cellStyle name="20% - Accent6 2 3 2 2 2 2 3 2 2" xfId="36060"/>
    <cellStyle name="20% - Accent6 2 3 2 2 2 2 3 3" xfId="34444"/>
    <cellStyle name="20% - Accent6 2 3 2 2 2 2 3 4" xfId="40759"/>
    <cellStyle name="20% - Accent6 2 3 2 2 2 2 3 5" xfId="45380"/>
    <cellStyle name="20% - Accent6 2 3 2 2 2 2 4" xfId="23661"/>
    <cellStyle name="20% - Accent6 2 3 2 2 2 2 4 2" xfId="36058"/>
    <cellStyle name="20% - Accent6 2 3 2 2 2 2 5" xfId="31842"/>
    <cellStyle name="20% - Accent6 2 3 2 2 2 2 6" xfId="40757"/>
    <cellStyle name="20% - Accent6 2 3 2 2 2 2 7" xfId="45378"/>
    <cellStyle name="20% - Accent6 2 3 2 2 2 3" xfId="14081"/>
    <cellStyle name="20% - Accent6 2 3 2 2 2 3 2" xfId="23664"/>
    <cellStyle name="20% - Accent6 2 3 2 2 2 3 2 2" xfId="36061"/>
    <cellStyle name="20% - Accent6 2 3 2 2 2 3 3" xfId="31192"/>
    <cellStyle name="20% - Accent6 2 3 2 2 2 3 4" xfId="40760"/>
    <cellStyle name="20% - Accent6 2 3 2 2 2 3 5" xfId="45381"/>
    <cellStyle name="20% - Accent6 2 3 2 2 2 4" xfId="18504"/>
    <cellStyle name="20% - Accent6 2 3 2 2 2 4 2" xfId="23665"/>
    <cellStyle name="20% - Accent6 2 3 2 2 2 4 2 2" xfId="36062"/>
    <cellStyle name="20% - Accent6 2 3 2 2 2 4 3" xfId="32493"/>
    <cellStyle name="20% - Accent6 2 3 2 2 2 4 4" xfId="40761"/>
    <cellStyle name="20% - Accent6 2 3 2 2 2 4 5" xfId="45382"/>
    <cellStyle name="20% - Accent6 2 3 2 2 2 5" xfId="19781"/>
    <cellStyle name="20% - Accent6 2 3 2 2 2 5 2" xfId="23666"/>
    <cellStyle name="20% - Accent6 2 3 2 2 2 5 2 2" xfId="36063"/>
    <cellStyle name="20% - Accent6 2 3 2 2 2 5 3" xfId="33792"/>
    <cellStyle name="20% - Accent6 2 3 2 2 2 5 4" xfId="40762"/>
    <cellStyle name="20% - Accent6 2 3 2 2 2 5 5" xfId="45383"/>
    <cellStyle name="20% - Accent6 2 3 2 2 2 6" xfId="23660"/>
    <cellStyle name="20% - Accent6 2 3 2 2 2 6 2" xfId="36057"/>
    <cellStyle name="20% - Accent6 2 3 2 2 2 7" xfId="30532"/>
    <cellStyle name="20% - Accent6 2 3 2 2 2 8" xfId="40756"/>
    <cellStyle name="20% - Accent6 2 3 2 2 2 9" xfId="45377"/>
    <cellStyle name="20% - Accent6 2 3 2 2 3" xfId="10948"/>
    <cellStyle name="20% - Accent6 2 3 2 2 3 2" xfId="16297"/>
    <cellStyle name="20% - Accent6 2 3 2 2 3 2 2" xfId="19140"/>
    <cellStyle name="20% - Accent6 2 3 2 2 3 2 2 2" xfId="23669"/>
    <cellStyle name="20% - Accent6 2 3 2 2 3 2 2 2 2" xfId="36066"/>
    <cellStyle name="20% - Accent6 2 3 2 2 3 2 2 3" xfId="33143"/>
    <cellStyle name="20% - Accent6 2 3 2 2 3 2 2 4" xfId="40765"/>
    <cellStyle name="20% - Accent6 2 3 2 2 3 2 2 5" xfId="45386"/>
    <cellStyle name="20% - Accent6 2 3 2 2 3 2 3" xfId="20422"/>
    <cellStyle name="20% - Accent6 2 3 2 2 3 2 3 2" xfId="23670"/>
    <cellStyle name="20% - Accent6 2 3 2 2 3 2 3 2 2" xfId="36067"/>
    <cellStyle name="20% - Accent6 2 3 2 2 3 2 3 3" xfId="34445"/>
    <cellStyle name="20% - Accent6 2 3 2 2 3 2 3 4" xfId="40766"/>
    <cellStyle name="20% - Accent6 2 3 2 2 3 2 3 5" xfId="45387"/>
    <cellStyle name="20% - Accent6 2 3 2 2 3 2 4" xfId="23668"/>
    <cellStyle name="20% - Accent6 2 3 2 2 3 2 4 2" xfId="36065"/>
    <cellStyle name="20% - Accent6 2 3 2 2 3 2 5" xfId="31843"/>
    <cellStyle name="20% - Accent6 2 3 2 2 3 2 6" xfId="40764"/>
    <cellStyle name="20% - Accent6 2 3 2 2 3 2 7" xfId="45385"/>
    <cellStyle name="20% - Accent6 2 3 2 2 3 3" xfId="14082"/>
    <cellStyle name="20% - Accent6 2 3 2 2 3 3 2" xfId="23671"/>
    <cellStyle name="20% - Accent6 2 3 2 2 3 3 2 2" xfId="36068"/>
    <cellStyle name="20% - Accent6 2 3 2 2 3 3 3" xfId="31193"/>
    <cellStyle name="20% - Accent6 2 3 2 2 3 3 4" xfId="40767"/>
    <cellStyle name="20% - Accent6 2 3 2 2 3 3 5" xfId="45388"/>
    <cellStyle name="20% - Accent6 2 3 2 2 3 4" xfId="18505"/>
    <cellStyle name="20% - Accent6 2 3 2 2 3 4 2" xfId="23672"/>
    <cellStyle name="20% - Accent6 2 3 2 2 3 4 2 2" xfId="36069"/>
    <cellStyle name="20% - Accent6 2 3 2 2 3 4 3" xfId="32494"/>
    <cellStyle name="20% - Accent6 2 3 2 2 3 4 4" xfId="40768"/>
    <cellStyle name="20% - Accent6 2 3 2 2 3 4 5" xfId="45389"/>
    <cellStyle name="20% - Accent6 2 3 2 2 3 5" xfId="19782"/>
    <cellStyle name="20% - Accent6 2 3 2 2 3 5 2" xfId="23673"/>
    <cellStyle name="20% - Accent6 2 3 2 2 3 5 2 2" xfId="36070"/>
    <cellStyle name="20% - Accent6 2 3 2 2 3 5 3" xfId="33793"/>
    <cellStyle name="20% - Accent6 2 3 2 2 3 5 4" xfId="40769"/>
    <cellStyle name="20% - Accent6 2 3 2 2 3 5 5" xfId="45390"/>
    <cellStyle name="20% - Accent6 2 3 2 2 3 6" xfId="23667"/>
    <cellStyle name="20% - Accent6 2 3 2 2 3 6 2" xfId="36064"/>
    <cellStyle name="20% - Accent6 2 3 2 2 3 7" xfId="30533"/>
    <cellStyle name="20% - Accent6 2 3 2 2 3 8" xfId="40763"/>
    <cellStyle name="20% - Accent6 2 3 2 2 3 9" xfId="45384"/>
    <cellStyle name="20% - Accent6 2 3 2 2 4" xfId="16295"/>
    <cellStyle name="20% - Accent6 2 3 2 2 4 2" xfId="19138"/>
    <cellStyle name="20% - Accent6 2 3 2 2 4 2 2" xfId="23675"/>
    <cellStyle name="20% - Accent6 2 3 2 2 4 2 2 2" xfId="36072"/>
    <cellStyle name="20% - Accent6 2 3 2 2 4 2 3" xfId="33141"/>
    <cellStyle name="20% - Accent6 2 3 2 2 4 2 4" xfId="40771"/>
    <cellStyle name="20% - Accent6 2 3 2 2 4 2 5" xfId="45392"/>
    <cellStyle name="20% - Accent6 2 3 2 2 4 3" xfId="20420"/>
    <cellStyle name="20% - Accent6 2 3 2 2 4 3 2" xfId="23676"/>
    <cellStyle name="20% - Accent6 2 3 2 2 4 3 2 2" xfId="36073"/>
    <cellStyle name="20% - Accent6 2 3 2 2 4 3 3" xfId="34443"/>
    <cellStyle name="20% - Accent6 2 3 2 2 4 3 4" xfId="40772"/>
    <cellStyle name="20% - Accent6 2 3 2 2 4 3 5" xfId="45393"/>
    <cellStyle name="20% - Accent6 2 3 2 2 4 4" xfId="23674"/>
    <cellStyle name="20% - Accent6 2 3 2 2 4 4 2" xfId="36071"/>
    <cellStyle name="20% - Accent6 2 3 2 2 4 5" xfId="31841"/>
    <cellStyle name="20% - Accent6 2 3 2 2 4 6" xfId="40770"/>
    <cellStyle name="20% - Accent6 2 3 2 2 4 7" xfId="45391"/>
    <cellStyle name="20% - Accent6 2 3 2 2 5" xfId="14080"/>
    <cellStyle name="20% - Accent6 2 3 2 2 5 2" xfId="23677"/>
    <cellStyle name="20% - Accent6 2 3 2 2 5 2 2" xfId="36074"/>
    <cellStyle name="20% - Accent6 2 3 2 2 5 3" xfId="31191"/>
    <cellStyle name="20% - Accent6 2 3 2 2 5 4" xfId="40773"/>
    <cellStyle name="20% - Accent6 2 3 2 2 5 5" xfId="45394"/>
    <cellStyle name="20% - Accent6 2 3 2 2 6" xfId="18503"/>
    <cellStyle name="20% - Accent6 2 3 2 2 6 2" xfId="23678"/>
    <cellStyle name="20% - Accent6 2 3 2 2 6 2 2" xfId="36075"/>
    <cellStyle name="20% - Accent6 2 3 2 2 6 3" xfId="32492"/>
    <cellStyle name="20% - Accent6 2 3 2 2 6 4" xfId="40774"/>
    <cellStyle name="20% - Accent6 2 3 2 2 6 5" xfId="45395"/>
    <cellStyle name="20% - Accent6 2 3 2 2 7" xfId="19780"/>
    <cellStyle name="20% - Accent6 2 3 2 2 7 2" xfId="23679"/>
    <cellStyle name="20% - Accent6 2 3 2 2 7 2 2" xfId="36076"/>
    <cellStyle name="20% - Accent6 2 3 2 2 7 3" xfId="33791"/>
    <cellStyle name="20% - Accent6 2 3 2 2 7 4" xfId="40775"/>
    <cellStyle name="20% - Accent6 2 3 2 2 7 5" xfId="45396"/>
    <cellStyle name="20% - Accent6 2 3 2 2 8" xfId="23659"/>
    <cellStyle name="20% - Accent6 2 3 2 2 8 2" xfId="36056"/>
    <cellStyle name="20% - Accent6 2 3 2 2 9" xfId="30531"/>
    <cellStyle name="20% - Accent6 2 3 2 3" xfId="10949"/>
    <cellStyle name="20% - Accent6 2 3 2 3 2" xfId="16298"/>
    <cellStyle name="20% - Accent6 2 3 2 3 2 2" xfId="19141"/>
    <cellStyle name="20% - Accent6 2 3 2 3 2 2 2" xfId="23682"/>
    <cellStyle name="20% - Accent6 2 3 2 3 2 2 2 2" xfId="36079"/>
    <cellStyle name="20% - Accent6 2 3 2 3 2 2 3" xfId="33144"/>
    <cellStyle name="20% - Accent6 2 3 2 3 2 2 4" xfId="40778"/>
    <cellStyle name="20% - Accent6 2 3 2 3 2 2 5" xfId="45399"/>
    <cellStyle name="20% - Accent6 2 3 2 3 2 3" xfId="20423"/>
    <cellStyle name="20% - Accent6 2 3 2 3 2 3 2" xfId="23683"/>
    <cellStyle name="20% - Accent6 2 3 2 3 2 3 2 2" xfId="36080"/>
    <cellStyle name="20% - Accent6 2 3 2 3 2 3 3" xfId="34446"/>
    <cellStyle name="20% - Accent6 2 3 2 3 2 3 4" xfId="40779"/>
    <cellStyle name="20% - Accent6 2 3 2 3 2 3 5" xfId="45400"/>
    <cellStyle name="20% - Accent6 2 3 2 3 2 4" xfId="23681"/>
    <cellStyle name="20% - Accent6 2 3 2 3 2 4 2" xfId="36078"/>
    <cellStyle name="20% - Accent6 2 3 2 3 2 5" xfId="31844"/>
    <cellStyle name="20% - Accent6 2 3 2 3 2 6" xfId="40777"/>
    <cellStyle name="20% - Accent6 2 3 2 3 2 7" xfId="45398"/>
    <cellStyle name="20% - Accent6 2 3 2 3 3" xfId="14083"/>
    <cellStyle name="20% - Accent6 2 3 2 3 3 2" xfId="23684"/>
    <cellStyle name="20% - Accent6 2 3 2 3 3 2 2" xfId="36081"/>
    <cellStyle name="20% - Accent6 2 3 2 3 3 3" xfId="31194"/>
    <cellStyle name="20% - Accent6 2 3 2 3 3 4" xfId="40780"/>
    <cellStyle name="20% - Accent6 2 3 2 3 3 5" xfId="45401"/>
    <cellStyle name="20% - Accent6 2 3 2 3 4" xfId="18506"/>
    <cellStyle name="20% - Accent6 2 3 2 3 4 2" xfId="23685"/>
    <cellStyle name="20% - Accent6 2 3 2 3 4 2 2" xfId="36082"/>
    <cellStyle name="20% - Accent6 2 3 2 3 4 3" xfId="32495"/>
    <cellStyle name="20% - Accent6 2 3 2 3 4 4" xfId="40781"/>
    <cellStyle name="20% - Accent6 2 3 2 3 4 5" xfId="45402"/>
    <cellStyle name="20% - Accent6 2 3 2 3 5" xfId="19783"/>
    <cellStyle name="20% - Accent6 2 3 2 3 5 2" xfId="23686"/>
    <cellStyle name="20% - Accent6 2 3 2 3 5 2 2" xfId="36083"/>
    <cellStyle name="20% - Accent6 2 3 2 3 5 3" xfId="33794"/>
    <cellStyle name="20% - Accent6 2 3 2 3 5 4" xfId="40782"/>
    <cellStyle name="20% - Accent6 2 3 2 3 5 5" xfId="45403"/>
    <cellStyle name="20% - Accent6 2 3 2 3 6" xfId="23680"/>
    <cellStyle name="20% - Accent6 2 3 2 3 6 2" xfId="36077"/>
    <cellStyle name="20% - Accent6 2 3 2 3 7" xfId="30534"/>
    <cellStyle name="20% - Accent6 2 3 2 3 8" xfId="40776"/>
    <cellStyle name="20% - Accent6 2 3 2 3 9" xfId="45397"/>
    <cellStyle name="20% - Accent6 2 3 2 4" xfId="10950"/>
    <cellStyle name="20% - Accent6 2 3 2 4 2" xfId="16299"/>
    <cellStyle name="20% - Accent6 2 3 2 4 2 2" xfId="19142"/>
    <cellStyle name="20% - Accent6 2 3 2 4 2 2 2" xfId="23689"/>
    <cellStyle name="20% - Accent6 2 3 2 4 2 2 2 2" xfId="36086"/>
    <cellStyle name="20% - Accent6 2 3 2 4 2 2 3" xfId="33145"/>
    <cellStyle name="20% - Accent6 2 3 2 4 2 2 4" xfId="40785"/>
    <cellStyle name="20% - Accent6 2 3 2 4 2 2 5" xfId="45406"/>
    <cellStyle name="20% - Accent6 2 3 2 4 2 3" xfId="20424"/>
    <cellStyle name="20% - Accent6 2 3 2 4 2 3 2" xfId="23690"/>
    <cellStyle name="20% - Accent6 2 3 2 4 2 3 2 2" xfId="36087"/>
    <cellStyle name="20% - Accent6 2 3 2 4 2 3 3" xfId="34447"/>
    <cellStyle name="20% - Accent6 2 3 2 4 2 3 4" xfId="40786"/>
    <cellStyle name="20% - Accent6 2 3 2 4 2 3 5" xfId="45407"/>
    <cellStyle name="20% - Accent6 2 3 2 4 2 4" xfId="23688"/>
    <cellStyle name="20% - Accent6 2 3 2 4 2 4 2" xfId="36085"/>
    <cellStyle name="20% - Accent6 2 3 2 4 2 5" xfId="31845"/>
    <cellStyle name="20% - Accent6 2 3 2 4 2 6" xfId="40784"/>
    <cellStyle name="20% - Accent6 2 3 2 4 2 7" xfId="45405"/>
    <cellStyle name="20% - Accent6 2 3 2 4 3" xfId="14084"/>
    <cellStyle name="20% - Accent6 2 3 2 4 3 2" xfId="23691"/>
    <cellStyle name="20% - Accent6 2 3 2 4 3 2 2" xfId="36088"/>
    <cellStyle name="20% - Accent6 2 3 2 4 3 3" xfId="31195"/>
    <cellStyle name="20% - Accent6 2 3 2 4 3 4" xfId="40787"/>
    <cellStyle name="20% - Accent6 2 3 2 4 3 5" xfId="45408"/>
    <cellStyle name="20% - Accent6 2 3 2 4 4" xfId="18507"/>
    <cellStyle name="20% - Accent6 2 3 2 4 4 2" xfId="23692"/>
    <cellStyle name="20% - Accent6 2 3 2 4 4 2 2" xfId="36089"/>
    <cellStyle name="20% - Accent6 2 3 2 4 4 3" xfId="32496"/>
    <cellStyle name="20% - Accent6 2 3 2 4 4 4" xfId="40788"/>
    <cellStyle name="20% - Accent6 2 3 2 4 4 5" xfId="45409"/>
    <cellStyle name="20% - Accent6 2 3 2 4 5" xfId="19784"/>
    <cellStyle name="20% - Accent6 2 3 2 4 5 2" xfId="23693"/>
    <cellStyle name="20% - Accent6 2 3 2 4 5 2 2" xfId="36090"/>
    <cellStyle name="20% - Accent6 2 3 2 4 5 3" xfId="33795"/>
    <cellStyle name="20% - Accent6 2 3 2 4 5 4" xfId="40789"/>
    <cellStyle name="20% - Accent6 2 3 2 4 5 5" xfId="45410"/>
    <cellStyle name="20% - Accent6 2 3 2 4 6" xfId="23687"/>
    <cellStyle name="20% - Accent6 2 3 2 4 6 2" xfId="36084"/>
    <cellStyle name="20% - Accent6 2 3 2 4 7" xfId="30535"/>
    <cellStyle name="20% - Accent6 2 3 2 4 8" xfId="40783"/>
    <cellStyle name="20% - Accent6 2 3 2 4 9" xfId="45404"/>
    <cellStyle name="20% - Accent6 2 3 2 5" xfId="16294"/>
    <cellStyle name="20% - Accent6 2 3 2 5 2" xfId="19137"/>
    <cellStyle name="20% - Accent6 2 3 2 5 2 2" xfId="23695"/>
    <cellStyle name="20% - Accent6 2 3 2 5 2 2 2" xfId="36092"/>
    <cellStyle name="20% - Accent6 2 3 2 5 2 3" xfId="33140"/>
    <cellStyle name="20% - Accent6 2 3 2 5 2 4" xfId="40791"/>
    <cellStyle name="20% - Accent6 2 3 2 5 2 5" xfId="45412"/>
    <cellStyle name="20% - Accent6 2 3 2 5 3" xfId="20419"/>
    <cellStyle name="20% - Accent6 2 3 2 5 3 2" xfId="23696"/>
    <cellStyle name="20% - Accent6 2 3 2 5 3 2 2" xfId="36093"/>
    <cellStyle name="20% - Accent6 2 3 2 5 3 3" xfId="34442"/>
    <cellStyle name="20% - Accent6 2 3 2 5 3 4" xfId="40792"/>
    <cellStyle name="20% - Accent6 2 3 2 5 3 5" xfId="45413"/>
    <cellStyle name="20% - Accent6 2 3 2 5 4" xfId="23694"/>
    <cellStyle name="20% - Accent6 2 3 2 5 4 2" xfId="36091"/>
    <cellStyle name="20% - Accent6 2 3 2 5 5" xfId="31840"/>
    <cellStyle name="20% - Accent6 2 3 2 5 6" xfId="40790"/>
    <cellStyle name="20% - Accent6 2 3 2 5 7" xfId="45411"/>
    <cellStyle name="20% - Accent6 2 3 2 6" xfId="14079"/>
    <cellStyle name="20% - Accent6 2 3 2 6 2" xfId="23697"/>
    <cellStyle name="20% - Accent6 2 3 2 6 2 2" xfId="36094"/>
    <cellStyle name="20% - Accent6 2 3 2 6 3" xfId="31190"/>
    <cellStyle name="20% - Accent6 2 3 2 6 4" xfId="40793"/>
    <cellStyle name="20% - Accent6 2 3 2 6 5" xfId="45414"/>
    <cellStyle name="20% - Accent6 2 3 2 7" xfId="18502"/>
    <cellStyle name="20% - Accent6 2 3 2 7 2" xfId="23698"/>
    <cellStyle name="20% - Accent6 2 3 2 7 2 2" xfId="36095"/>
    <cellStyle name="20% - Accent6 2 3 2 7 3" xfId="32491"/>
    <cellStyle name="20% - Accent6 2 3 2 7 4" xfId="40794"/>
    <cellStyle name="20% - Accent6 2 3 2 7 5" xfId="45415"/>
    <cellStyle name="20% - Accent6 2 3 2 8" xfId="19779"/>
    <cellStyle name="20% - Accent6 2 3 2 8 2" xfId="23699"/>
    <cellStyle name="20% - Accent6 2 3 2 8 2 2" xfId="36096"/>
    <cellStyle name="20% - Accent6 2 3 2 8 3" xfId="33790"/>
    <cellStyle name="20% - Accent6 2 3 2 8 4" xfId="40795"/>
    <cellStyle name="20% - Accent6 2 3 2 8 5" xfId="45416"/>
    <cellStyle name="20% - Accent6 2 3 2 9" xfId="23658"/>
    <cellStyle name="20% - Accent6 2 3 2 9 2" xfId="36055"/>
    <cellStyle name="20% - Accent6 2 3 3" xfId="10951"/>
    <cellStyle name="20% - Accent6 2 3 3 10" xfId="40796"/>
    <cellStyle name="20% - Accent6 2 3 3 11" xfId="45417"/>
    <cellStyle name="20% - Accent6 2 3 3 2" xfId="10952"/>
    <cellStyle name="20% - Accent6 2 3 3 2 2" xfId="16301"/>
    <cellStyle name="20% - Accent6 2 3 3 2 2 2" xfId="19144"/>
    <cellStyle name="20% - Accent6 2 3 3 2 2 2 2" xfId="23703"/>
    <cellStyle name="20% - Accent6 2 3 3 2 2 2 2 2" xfId="36100"/>
    <cellStyle name="20% - Accent6 2 3 3 2 2 2 3" xfId="33147"/>
    <cellStyle name="20% - Accent6 2 3 3 2 2 2 4" xfId="40799"/>
    <cellStyle name="20% - Accent6 2 3 3 2 2 2 5" xfId="45420"/>
    <cellStyle name="20% - Accent6 2 3 3 2 2 3" xfId="20426"/>
    <cellStyle name="20% - Accent6 2 3 3 2 2 3 2" xfId="23704"/>
    <cellStyle name="20% - Accent6 2 3 3 2 2 3 2 2" xfId="36101"/>
    <cellStyle name="20% - Accent6 2 3 3 2 2 3 3" xfId="34449"/>
    <cellStyle name="20% - Accent6 2 3 3 2 2 3 4" xfId="40800"/>
    <cellStyle name="20% - Accent6 2 3 3 2 2 3 5" xfId="45421"/>
    <cellStyle name="20% - Accent6 2 3 3 2 2 4" xfId="23702"/>
    <cellStyle name="20% - Accent6 2 3 3 2 2 4 2" xfId="36099"/>
    <cellStyle name="20% - Accent6 2 3 3 2 2 5" xfId="31847"/>
    <cellStyle name="20% - Accent6 2 3 3 2 2 6" xfId="40798"/>
    <cellStyle name="20% - Accent6 2 3 3 2 2 7" xfId="45419"/>
    <cellStyle name="20% - Accent6 2 3 3 2 3" xfId="14086"/>
    <cellStyle name="20% - Accent6 2 3 3 2 3 2" xfId="23705"/>
    <cellStyle name="20% - Accent6 2 3 3 2 3 2 2" xfId="36102"/>
    <cellStyle name="20% - Accent6 2 3 3 2 3 3" xfId="31197"/>
    <cellStyle name="20% - Accent6 2 3 3 2 3 4" xfId="40801"/>
    <cellStyle name="20% - Accent6 2 3 3 2 3 5" xfId="45422"/>
    <cellStyle name="20% - Accent6 2 3 3 2 4" xfId="18509"/>
    <cellStyle name="20% - Accent6 2 3 3 2 4 2" xfId="23706"/>
    <cellStyle name="20% - Accent6 2 3 3 2 4 2 2" xfId="36103"/>
    <cellStyle name="20% - Accent6 2 3 3 2 4 3" xfId="32498"/>
    <cellStyle name="20% - Accent6 2 3 3 2 4 4" xfId="40802"/>
    <cellStyle name="20% - Accent6 2 3 3 2 4 5" xfId="45423"/>
    <cellStyle name="20% - Accent6 2 3 3 2 5" xfId="19786"/>
    <cellStyle name="20% - Accent6 2 3 3 2 5 2" xfId="23707"/>
    <cellStyle name="20% - Accent6 2 3 3 2 5 2 2" xfId="36104"/>
    <cellStyle name="20% - Accent6 2 3 3 2 5 3" xfId="33797"/>
    <cellStyle name="20% - Accent6 2 3 3 2 5 4" xfId="40803"/>
    <cellStyle name="20% - Accent6 2 3 3 2 5 5" xfId="45424"/>
    <cellStyle name="20% - Accent6 2 3 3 2 6" xfId="23701"/>
    <cellStyle name="20% - Accent6 2 3 3 2 6 2" xfId="36098"/>
    <cellStyle name="20% - Accent6 2 3 3 2 7" xfId="30537"/>
    <cellStyle name="20% - Accent6 2 3 3 2 8" xfId="40797"/>
    <cellStyle name="20% - Accent6 2 3 3 2 9" xfId="45418"/>
    <cellStyle name="20% - Accent6 2 3 3 3" xfId="10953"/>
    <cellStyle name="20% - Accent6 2 3 3 3 2" xfId="16302"/>
    <cellStyle name="20% - Accent6 2 3 3 3 2 2" xfId="19145"/>
    <cellStyle name="20% - Accent6 2 3 3 3 2 2 2" xfId="23710"/>
    <cellStyle name="20% - Accent6 2 3 3 3 2 2 2 2" xfId="36107"/>
    <cellStyle name="20% - Accent6 2 3 3 3 2 2 3" xfId="33148"/>
    <cellStyle name="20% - Accent6 2 3 3 3 2 2 4" xfId="40806"/>
    <cellStyle name="20% - Accent6 2 3 3 3 2 2 5" xfId="45427"/>
    <cellStyle name="20% - Accent6 2 3 3 3 2 3" xfId="20427"/>
    <cellStyle name="20% - Accent6 2 3 3 3 2 3 2" xfId="23711"/>
    <cellStyle name="20% - Accent6 2 3 3 3 2 3 2 2" xfId="36108"/>
    <cellStyle name="20% - Accent6 2 3 3 3 2 3 3" xfId="34450"/>
    <cellStyle name="20% - Accent6 2 3 3 3 2 3 4" xfId="40807"/>
    <cellStyle name="20% - Accent6 2 3 3 3 2 3 5" xfId="45428"/>
    <cellStyle name="20% - Accent6 2 3 3 3 2 4" xfId="23709"/>
    <cellStyle name="20% - Accent6 2 3 3 3 2 4 2" xfId="36106"/>
    <cellStyle name="20% - Accent6 2 3 3 3 2 5" xfId="31848"/>
    <cellStyle name="20% - Accent6 2 3 3 3 2 6" xfId="40805"/>
    <cellStyle name="20% - Accent6 2 3 3 3 2 7" xfId="45426"/>
    <cellStyle name="20% - Accent6 2 3 3 3 3" xfId="14087"/>
    <cellStyle name="20% - Accent6 2 3 3 3 3 2" xfId="23712"/>
    <cellStyle name="20% - Accent6 2 3 3 3 3 2 2" xfId="36109"/>
    <cellStyle name="20% - Accent6 2 3 3 3 3 3" xfId="31198"/>
    <cellStyle name="20% - Accent6 2 3 3 3 3 4" xfId="40808"/>
    <cellStyle name="20% - Accent6 2 3 3 3 3 5" xfId="45429"/>
    <cellStyle name="20% - Accent6 2 3 3 3 4" xfId="18510"/>
    <cellStyle name="20% - Accent6 2 3 3 3 4 2" xfId="23713"/>
    <cellStyle name="20% - Accent6 2 3 3 3 4 2 2" xfId="36110"/>
    <cellStyle name="20% - Accent6 2 3 3 3 4 3" xfId="32499"/>
    <cellStyle name="20% - Accent6 2 3 3 3 4 4" xfId="40809"/>
    <cellStyle name="20% - Accent6 2 3 3 3 4 5" xfId="45430"/>
    <cellStyle name="20% - Accent6 2 3 3 3 5" xfId="19787"/>
    <cellStyle name="20% - Accent6 2 3 3 3 5 2" xfId="23714"/>
    <cellStyle name="20% - Accent6 2 3 3 3 5 2 2" xfId="36111"/>
    <cellStyle name="20% - Accent6 2 3 3 3 5 3" xfId="33798"/>
    <cellStyle name="20% - Accent6 2 3 3 3 5 4" xfId="40810"/>
    <cellStyle name="20% - Accent6 2 3 3 3 5 5" xfId="45431"/>
    <cellStyle name="20% - Accent6 2 3 3 3 6" xfId="23708"/>
    <cellStyle name="20% - Accent6 2 3 3 3 6 2" xfId="36105"/>
    <cellStyle name="20% - Accent6 2 3 3 3 7" xfId="30538"/>
    <cellStyle name="20% - Accent6 2 3 3 3 8" xfId="40804"/>
    <cellStyle name="20% - Accent6 2 3 3 3 9" xfId="45425"/>
    <cellStyle name="20% - Accent6 2 3 3 4" xfId="16300"/>
    <cellStyle name="20% - Accent6 2 3 3 4 2" xfId="19143"/>
    <cellStyle name="20% - Accent6 2 3 3 4 2 2" xfId="23716"/>
    <cellStyle name="20% - Accent6 2 3 3 4 2 2 2" xfId="36113"/>
    <cellStyle name="20% - Accent6 2 3 3 4 2 3" xfId="33146"/>
    <cellStyle name="20% - Accent6 2 3 3 4 2 4" xfId="40812"/>
    <cellStyle name="20% - Accent6 2 3 3 4 2 5" xfId="45433"/>
    <cellStyle name="20% - Accent6 2 3 3 4 3" xfId="20425"/>
    <cellStyle name="20% - Accent6 2 3 3 4 3 2" xfId="23717"/>
    <cellStyle name="20% - Accent6 2 3 3 4 3 2 2" xfId="36114"/>
    <cellStyle name="20% - Accent6 2 3 3 4 3 3" xfId="34448"/>
    <cellStyle name="20% - Accent6 2 3 3 4 3 4" xfId="40813"/>
    <cellStyle name="20% - Accent6 2 3 3 4 3 5" xfId="45434"/>
    <cellStyle name="20% - Accent6 2 3 3 4 4" xfId="23715"/>
    <cellStyle name="20% - Accent6 2 3 3 4 4 2" xfId="36112"/>
    <cellStyle name="20% - Accent6 2 3 3 4 5" xfId="31846"/>
    <cellStyle name="20% - Accent6 2 3 3 4 6" xfId="40811"/>
    <cellStyle name="20% - Accent6 2 3 3 4 7" xfId="45432"/>
    <cellStyle name="20% - Accent6 2 3 3 5" xfId="14085"/>
    <cellStyle name="20% - Accent6 2 3 3 5 2" xfId="23718"/>
    <cellStyle name="20% - Accent6 2 3 3 5 2 2" xfId="36115"/>
    <cellStyle name="20% - Accent6 2 3 3 5 3" xfId="31196"/>
    <cellStyle name="20% - Accent6 2 3 3 5 4" xfId="40814"/>
    <cellStyle name="20% - Accent6 2 3 3 5 5" xfId="45435"/>
    <cellStyle name="20% - Accent6 2 3 3 6" xfId="18508"/>
    <cellStyle name="20% - Accent6 2 3 3 6 2" xfId="23719"/>
    <cellStyle name="20% - Accent6 2 3 3 6 2 2" xfId="36116"/>
    <cellStyle name="20% - Accent6 2 3 3 6 3" xfId="32497"/>
    <cellStyle name="20% - Accent6 2 3 3 6 4" xfId="40815"/>
    <cellStyle name="20% - Accent6 2 3 3 6 5" xfId="45436"/>
    <cellStyle name="20% - Accent6 2 3 3 7" xfId="19785"/>
    <cellStyle name="20% - Accent6 2 3 3 7 2" xfId="23720"/>
    <cellStyle name="20% - Accent6 2 3 3 7 2 2" xfId="36117"/>
    <cellStyle name="20% - Accent6 2 3 3 7 3" xfId="33796"/>
    <cellStyle name="20% - Accent6 2 3 3 7 4" xfId="40816"/>
    <cellStyle name="20% - Accent6 2 3 3 7 5" xfId="45437"/>
    <cellStyle name="20% - Accent6 2 3 3 8" xfId="23700"/>
    <cellStyle name="20% - Accent6 2 3 3 8 2" xfId="36097"/>
    <cellStyle name="20% - Accent6 2 3 3 9" xfId="30536"/>
    <cellStyle name="20% - Accent6 2 3 4" xfId="10954"/>
    <cellStyle name="20% - Accent6 2 3 4 2" xfId="16303"/>
    <cellStyle name="20% - Accent6 2 3 4 2 2" xfId="19146"/>
    <cellStyle name="20% - Accent6 2 3 4 2 2 2" xfId="23723"/>
    <cellStyle name="20% - Accent6 2 3 4 2 2 2 2" xfId="36120"/>
    <cellStyle name="20% - Accent6 2 3 4 2 2 3" xfId="33149"/>
    <cellStyle name="20% - Accent6 2 3 4 2 2 4" xfId="40819"/>
    <cellStyle name="20% - Accent6 2 3 4 2 2 5" xfId="45440"/>
    <cellStyle name="20% - Accent6 2 3 4 2 3" xfId="20428"/>
    <cellStyle name="20% - Accent6 2 3 4 2 3 2" xfId="23724"/>
    <cellStyle name="20% - Accent6 2 3 4 2 3 2 2" xfId="36121"/>
    <cellStyle name="20% - Accent6 2 3 4 2 3 3" xfId="34451"/>
    <cellStyle name="20% - Accent6 2 3 4 2 3 4" xfId="40820"/>
    <cellStyle name="20% - Accent6 2 3 4 2 3 5" xfId="45441"/>
    <cellStyle name="20% - Accent6 2 3 4 2 4" xfId="23722"/>
    <cellStyle name="20% - Accent6 2 3 4 2 4 2" xfId="36119"/>
    <cellStyle name="20% - Accent6 2 3 4 2 5" xfId="31849"/>
    <cellStyle name="20% - Accent6 2 3 4 2 6" xfId="40818"/>
    <cellStyle name="20% - Accent6 2 3 4 2 7" xfId="45439"/>
    <cellStyle name="20% - Accent6 2 3 4 3" xfId="14088"/>
    <cellStyle name="20% - Accent6 2 3 4 3 2" xfId="23725"/>
    <cellStyle name="20% - Accent6 2 3 4 3 2 2" xfId="36122"/>
    <cellStyle name="20% - Accent6 2 3 4 3 3" xfId="31199"/>
    <cellStyle name="20% - Accent6 2 3 4 3 4" xfId="40821"/>
    <cellStyle name="20% - Accent6 2 3 4 3 5" xfId="45442"/>
    <cellStyle name="20% - Accent6 2 3 4 4" xfId="18511"/>
    <cellStyle name="20% - Accent6 2 3 4 4 2" xfId="23726"/>
    <cellStyle name="20% - Accent6 2 3 4 4 2 2" xfId="36123"/>
    <cellStyle name="20% - Accent6 2 3 4 4 3" xfId="32500"/>
    <cellStyle name="20% - Accent6 2 3 4 4 4" xfId="40822"/>
    <cellStyle name="20% - Accent6 2 3 4 4 5" xfId="45443"/>
    <cellStyle name="20% - Accent6 2 3 4 5" xfId="19788"/>
    <cellStyle name="20% - Accent6 2 3 4 5 2" xfId="23727"/>
    <cellStyle name="20% - Accent6 2 3 4 5 2 2" xfId="36124"/>
    <cellStyle name="20% - Accent6 2 3 4 5 3" xfId="33799"/>
    <cellStyle name="20% - Accent6 2 3 4 5 4" xfId="40823"/>
    <cellStyle name="20% - Accent6 2 3 4 5 5" xfId="45444"/>
    <cellStyle name="20% - Accent6 2 3 4 6" xfId="23721"/>
    <cellStyle name="20% - Accent6 2 3 4 6 2" xfId="36118"/>
    <cellStyle name="20% - Accent6 2 3 4 7" xfId="30539"/>
    <cellStyle name="20% - Accent6 2 3 4 8" xfId="40817"/>
    <cellStyle name="20% - Accent6 2 3 4 9" xfId="45438"/>
    <cellStyle name="20% - Accent6 2 3 5" xfId="10955"/>
    <cellStyle name="20% - Accent6 2 3 5 2" xfId="16304"/>
    <cellStyle name="20% - Accent6 2 3 5 2 2" xfId="19147"/>
    <cellStyle name="20% - Accent6 2 3 5 2 2 2" xfId="23730"/>
    <cellStyle name="20% - Accent6 2 3 5 2 2 2 2" xfId="36127"/>
    <cellStyle name="20% - Accent6 2 3 5 2 2 3" xfId="33150"/>
    <cellStyle name="20% - Accent6 2 3 5 2 2 4" xfId="40826"/>
    <cellStyle name="20% - Accent6 2 3 5 2 2 5" xfId="45447"/>
    <cellStyle name="20% - Accent6 2 3 5 2 3" xfId="20429"/>
    <cellStyle name="20% - Accent6 2 3 5 2 3 2" xfId="23731"/>
    <cellStyle name="20% - Accent6 2 3 5 2 3 2 2" xfId="36128"/>
    <cellStyle name="20% - Accent6 2 3 5 2 3 3" xfId="34452"/>
    <cellStyle name="20% - Accent6 2 3 5 2 3 4" xfId="40827"/>
    <cellStyle name="20% - Accent6 2 3 5 2 3 5" xfId="45448"/>
    <cellStyle name="20% - Accent6 2 3 5 2 4" xfId="23729"/>
    <cellStyle name="20% - Accent6 2 3 5 2 4 2" xfId="36126"/>
    <cellStyle name="20% - Accent6 2 3 5 2 5" xfId="31850"/>
    <cellStyle name="20% - Accent6 2 3 5 2 6" xfId="40825"/>
    <cellStyle name="20% - Accent6 2 3 5 2 7" xfId="45446"/>
    <cellStyle name="20% - Accent6 2 3 5 3" xfId="14089"/>
    <cellStyle name="20% - Accent6 2 3 5 3 2" xfId="23732"/>
    <cellStyle name="20% - Accent6 2 3 5 3 2 2" xfId="36129"/>
    <cellStyle name="20% - Accent6 2 3 5 3 3" xfId="31200"/>
    <cellStyle name="20% - Accent6 2 3 5 3 4" xfId="40828"/>
    <cellStyle name="20% - Accent6 2 3 5 3 5" xfId="45449"/>
    <cellStyle name="20% - Accent6 2 3 5 4" xfId="18512"/>
    <cellStyle name="20% - Accent6 2 3 5 4 2" xfId="23733"/>
    <cellStyle name="20% - Accent6 2 3 5 4 2 2" xfId="36130"/>
    <cellStyle name="20% - Accent6 2 3 5 4 3" xfId="32501"/>
    <cellStyle name="20% - Accent6 2 3 5 4 4" xfId="40829"/>
    <cellStyle name="20% - Accent6 2 3 5 4 5" xfId="45450"/>
    <cellStyle name="20% - Accent6 2 3 5 5" xfId="19789"/>
    <cellStyle name="20% - Accent6 2 3 5 5 2" xfId="23734"/>
    <cellStyle name="20% - Accent6 2 3 5 5 2 2" xfId="36131"/>
    <cellStyle name="20% - Accent6 2 3 5 5 3" xfId="33800"/>
    <cellStyle name="20% - Accent6 2 3 5 5 4" xfId="40830"/>
    <cellStyle name="20% - Accent6 2 3 5 5 5" xfId="45451"/>
    <cellStyle name="20% - Accent6 2 3 5 6" xfId="23728"/>
    <cellStyle name="20% - Accent6 2 3 5 6 2" xfId="36125"/>
    <cellStyle name="20% - Accent6 2 3 5 7" xfId="30540"/>
    <cellStyle name="20% - Accent6 2 3 5 8" xfId="40824"/>
    <cellStyle name="20% - Accent6 2 3 5 9" xfId="45445"/>
    <cellStyle name="20% - Accent6 2 3 6" xfId="10103"/>
    <cellStyle name="20% - Accent6 2 4" xfId="942"/>
    <cellStyle name="20% - Accent6 2 4 2" xfId="10956"/>
    <cellStyle name="20% - Accent6 2 4 2 10" xfId="40831"/>
    <cellStyle name="20% - Accent6 2 4 2 11" xfId="45452"/>
    <cellStyle name="20% - Accent6 2 4 2 2" xfId="10957"/>
    <cellStyle name="20% - Accent6 2 4 2 2 2" xfId="16306"/>
    <cellStyle name="20% - Accent6 2 4 2 2 2 2" xfId="19149"/>
    <cellStyle name="20% - Accent6 2 4 2 2 2 2 2" xfId="23738"/>
    <cellStyle name="20% - Accent6 2 4 2 2 2 2 2 2" xfId="36135"/>
    <cellStyle name="20% - Accent6 2 4 2 2 2 2 3" xfId="33152"/>
    <cellStyle name="20% - Accent6 2 4 2 2 2 2 4" xfId="40834"/>
    <cellStyle name="20% - Accent6 2 4 2 2 2 2 5" xfId="45455"/>
    <cellStyle name="20% - Accent6 2 4 2 2 2 3" xfId="20431"/>
    <cellStyle name="20% - Accent6 2 4 2 2 2 3 2" xfId="23739"/>
    <cellStyle name="20% - Accent6 2 4 2 2 2 3 2 2" xfId="36136"/>
    <cellStyle name="20% - Accent6 2 4 2 2 2 3 3" xfId="34454"/>
    <cellStyle name="20% - Accent6 2 4 2 2 2 3 4" xfId="40835"/>
    <cellStyle name="20% - Accent6 2 4 2 2 2 3 5" xfId="45456"/>
    <cellStyle name="20% - Accent6 2 4 2 2 2 4" xfId="23737"/>
    <cellStyle name="20% - Accent6 2 4 2 2 2 4 2" xfId="36134"/>
    <cellStyle name="20% - Accent6 2 4 2 2 2 5" xfId="31852"/>
    <cellStyle name="20% - Accent6 2 4 2 2 2 6" xfId="40833"/>
    <cellStyle name="20% - Accent6 2 4 2 2 2 7" xfId="45454"/>
    <cellStyle name="20% - Accent6 2 4 2 2 3" xfId="14091"/>
    <cellStyle name="20% - Accent6 2 4 2 2 3 2" xfId="23740"/>
    <cellStyle name="20% - Accent6 2 4 2 2 3 2 2" xfId="36137"/>
    <cellStyle name="20% - Accent6 2 4 2 2 3 3" xfId="31202"/>
    <cellStyle name="20% - Accent6 2 4 2 2 3 4" xfId="40836"/>
    <cellStyle name="20% - Accent6 2 4 2 2 3 5" xfId="45457"/>
    <cellStyle name="20% - Accent6 2 4 2 2 4" xfId="18514"/>
    <cellStyle name="20% - Accent6 2 4 2 2 4 2" xfId="23741"/>
    <cellStyle name="20% - Accent6 2 4 2 2 4 2 2" xfId="36138"/>
    <cellStyle name="20% - Accent6 2 4 2 2 4 3" xfId="32503"/>
    <cellStyle name="20% - Accent6 2 4 2 2 4 4" xfId="40837"/>
    <cellStyle name="20% - Accent6 2 4 2 2 4 5" xfId="45458"/>
    <cellStyle name="20% - Accent6 2 4 2 2 5" xfId="19791"/>
    <cellStyle name="20% - Accent6 2 4 2 2 5 2" xfId="23742"/>
    <cellStyle name="20% - Accent6 2 4 2 2 5 2 2" xfId="36139"/>
    <cellStyle name="20% - Accent6 2 4 2 2 5 3" xfId="33802"/>
    <cellStyle name="20% - Accent6 2 4 2 2 5 4" xfId="40838"/>
    <cellStyle name="20% - Accent6 2 4 2 2 5 5" xfId="45459"/>
    <cellStyle name="20% - Accent6 2 4 2 2 6" xfId="23736"/>
    <cellStyle name="20% - Accent6 2 4 2 2 6 2" xfId="36133"/>
    <cellStyle name="20% - Accent6 2 4 2 2 7" xfId="30542"/>
    <cellStyle name="20% - Accent6 2 4 2 2 8" xfId="40832"/>
    <cellStyle name="20% - Accent6 2 4 2 2 9" xfId="45453"/>
    <cellStyle name="20% - Accent6 2 4 2 3" xfId="10958"/>
    <cellStyle name="20% - Accent6 2 4 2 3 2" xfId="16307"/>
    <cellStyle name="20% - Accent6 2 4 2 3 2 2" xfId="19150"/>
    <cellStyle name="20% - Accent6 2 4 2 3 2 2 2" xfId="23745"/>
    <cellStyle name="20% - Accent6 2 4 2 3 2 2 2 2" xfId="36142"/>
    <cellStyle name="20% - Accent6 2 4 2 3 2 2 3" xfId="33153"/>
    <cellStyle name="20% - Accent6 2 4 2 3 2 2 4" xfId="40841"/>
    <cellStyle name="20% - Accent6 2 4 2 3 2 2 5" xfId="45462"/>
    <cellStyle name="20% - Accent6 2 4 2 3 2 3" xfId="20432"/>
    <cellStyle name="20% - Accent6 2 4 2 3 2 3 2" xfId="23746"/>
    <cellStyle name="20% - Accent6 2 4 2 3 2 3 2 2" xfId="36143"/>
    <cellStyle name="20% - Accent6 2 4 2 3 2 3 3" xfId="34455"/>
    <cellStyle name="20% - Accent6 2 4 2 3 2 3 4" xfId="40842"/>
    <cellStyle name="20% - Accent6 2 4 2 3 2 3 5" xfId="45463"/>
    <cellStyle name="20% - Accent6 2 4 2 3 2 4" xfId="23744"/>
    <cellStyle name="20% - Accent6 2 4 2 3 2 4 2" xfId="36141"/>
    <cellStyle name="20% - Accent6 2 4 2 3 2 5" xfId="31853"/>
    <cellStyle name="20% - Accent6 2 4 2 3 2 6" xfId="40840"/>
    <cellStyle name="20% - Accent6 2 4 2 3 2 7" xfId="45461"/>
    <cellStyle name="20% - Accent6 2 4 2 3 3" xfId="14092"/>
    <cellStyle name="20% - Accent6 2 4 2 3 3 2" xfId="23747"/>
    <cellStyle name="20% - Accent6 2 4 2 3 3 2 2" xfId="36144"/>
    <cellStyle name="20% - Accent6 2 4 2 3 3 3" xfId="31203"/>
    <cellStyle name="20% - Accent6 2 4 2 3 3 4" xfId="40843"/>
    <cellStyle name="20% - Accent6 2 4 2 3 3 5" xfId="45464"/>
    <cellStyle name="20% - Accent6 2 4 2 3 4" xfId="18515"/>
    <cellStyle name="20% - Accent6 2 4 2 3 4 2" xfId="23748"/>
    <cellStyle name="20% - Accent6 2 4 2 3 4 2 2" xfId="36145"/>
    <cellStyle name="20% - Accent6 2 4 2 3 4 3" xfId="32504"/>
    <cellStyle name="20% - Accent6 2 4 2 3 4 4" xfId="40844"/>
    <cellStyle name="20% - Accent6 2 4 2 3 4 5" xfId="45465"/>
    <cellStyle name="20% - Accent6 2 4 2 3 5" xfId="19792"/>
    <cellStyle name="20% - Accent6 2 4 2 3 5 2" xfId="23749"/>
    <cellStyle name="20% - Accent6 2 4 2 3 5 2 2" xfId="36146"/>
    <cellStyle name="20% - Accent6 2 4 2 3 5 3" xfId="33803"/>
    <cellStyle name="20% - Accent6 2 4 2 3 5 4" xfId="40845"/>
    <cellStyle name="20% - Accent6 2 4 2 3 5 5" xfId="45466"/>
    <cellStyle name="20% - Accent6 2 4 2 3 6" xfId="23743"/>
    <cellStyle name="20% - Accent6 2 4 2 3 6 2" xfId="36140"/>
    <cellStyle name="20% - Accent6 2 4 2 3 7" xfId="30543"/>
    <cellStyle name="20% - Accent6 2 4 2 3 8" xfId="40839"/>
    <cellStyle name="20% - Accent6 2 4 2 3 9" xfId="45460"/>
    <cellStyle name="20% - Accent6 2 4 2 4" xfId="16305"/>
    <cellStyle name="20% - Accent6 2 4 2 4 2" xfId="19148"/>
    <cellStyle name="20% - Accent6 2 4 2 4 2 2" xfId="23751"/>
    <cellStyle name="20% - Accent6 2 4 2 4 2 2 2" xfId="36148"/>
    <cellStyle name="20% - Accent6 2 4 2 4 2 3" xfId="33151"/>
    <cellStyle name="20% - Accent6 2 4 2 4 2 4" xfId="40847"/>
    <cellStyle name="20% - Accent6 2 4 2 4 2 5" xfId="45468"/>
    <cellStyle name="20% - Accent6 2 4 2 4 3" xfId="20430"/>
    <cellStyle name="20% - Accent6 2 4 2 4 3 2" xfId="23752"/>
    <cellStyle name="20% - Accent6 2 4 2 4 3 2 2" xfId="36149"/>
    <cellStyle name="20% - Accent6 2 4 2 4 3 3" xfId="34453"/>
    <cellStyle name="20% - Accent6 2 4 2 4 3 4" xfId="40848"/>
    <cellStyle name="20% - Accent6 2 4 2 4 3 5" xfId="45469"/>
    <cellStyle name="20% - Accent6 2 4 2 4 4" xfId="23750"/>
    <cellStyle name="20% - Accent6 2 4 2 4 4 2" xfId="36147"/>
    <cellStyle name="20% - Accent6 2 4 2 4 5" xfId="31851"/>
    <cellStyle name="20% - Accent6 2 4 2 4 6" xfId="40846"/>
    <cellStyle name="20% - Accent6 2 4 2 4 7" xfId="45467"/>
    <cellStyle name="20% - Accent6 2 4 2 5" xfId="14090"/>
    <cellStyle name="20% - Accent6 2 4 2 5 2" xfId="23753"/>
    <cellStyle name="20% - Accent6 2 4 2 5 2 2" xfId="36150"/>
    <cellStyle name="20% - Accent6 2 4 2 5 3" xfId="31201"/>
    <cellStyle name="20% - Accent6 2 4 2 5 4" xfId="40849"/>
    <cellStyle name="20% - Accent6 2 4 2 5 5" xfId="45470"/>
    <cellStyle name="20% - Accent6 2 4 2 6" xfId="18513"/>
    <cellStyle name="20% - Accent6 2 4 2 6 2" xfId="23754"/>
    <cellStyle name="20% - Accent6 2 4 2 6 2 2" xfId="36151"/>
    <cellStyle name="20% - Accent6 2 4 2 6 3" xfId="32502"/>
    <cellStyle name="20% - Accent6 2 4 2 6 4" xfId="40850"/>
    <cellStyle name="20% - Accent6 2 4 2 6 5" xfId="45471"/>
    <cellStyle name="20% - Accent6 2 4 2 7" xfId="19790"/>
    <cellStyle name="20% - Accent6 2 4 2 7 2" xfId="23755"/>
    <cellStyle name="20% - Accent6 2 4 2 7 2 2" xfId="36152"/>
    <cellStyle name="20% - Accent6 2 4 2 7 3" xfId="33801"/>
    <cellStyle name="20% - Accent6 2 4 2 7 4" xfId="40851"/>
    <cellStyle name="20% - Accent6 2 4 2 7 5" xfId="45472"/>
    <cellStyle name="20% - Accent6 2 4 2 8" xfId="23735"/>
    <cellStyle name="20% - Accent6 2 4 2 8 2" xfId="36132"/>
    <cellStyle name="20% - Accent6 2 4 2 9" xfId="30541"/>
    <cellStyle name="20% - Accent6 2 4 3" xfId="10959"/>
    <cellStyle name="20% - Accent6 2 4 3 10" xfId="40852"/>
    <cellStyle name="20% - Accent6 2 4 3 11" xfId="45473"/>
    <cellStyle name="20% - Accent6 2 4 3 2" xfId="10960"/>
    <cellStyle name="20% - Accent6 2 4 3 2 2" xfId="16309"/>
    <cellStyle name="20% - Accent6 2 4 3 2 2 2" xfId="19152"/>
    <cellStyle name="20% - Accent6 2 4 3 2 2 2 2" xfId="23759"/>
    <cellStyle name="20% - Accent6 2 4 3 2 2 2 2 2" xfId="36156"/>
    <cellStyle name="20% - Accent6 2 4 3 2 2 2 3" xfId="33155"/>
    <cellStyle name="20% - Accent6 2 4 3 2 2 2 4" xfId="40855"/>
    <cellStyle name="20% - Accent6 2 4 3 2 2 2 5" xfId="45476"/>
    <cellStyle name="20% - Accent6 2 4 3 2 2 3" xfId="20434"/>
    <cellStyle name="20% - Accent6 2 4 3 2 2 3 2" xfId="23760"/>
    <cellStyle name="20% - Accent6 2 4 3 2 2 3 2 2" xfId="36157"/>
    <cellStyle name="20% - Accent6 2 4 3 2 2 3 3" xfId="34457"/>
    <cellStyle name="20% - Accent6 2 4 3 2 2 3 4" xfId="40856"/>
    <cellStyle name="20% - Accent6 2 4 3 2 2 3 5" xfId="45477"/>
    <cellStyle name="20% - Accent6 2 4 3 2 2 4" xfId="23758"/>
    <cellStyle name="20% - Accent6 2 4 3 2 2 4 2" xfId="36155"/>
    <cellStyle name="20% - Accent6 2 4 3 2 2 5" xfId="31855"/>
    <cellStyle name="20% - Accent6 2 4 3 2 2 6" xfId="40854"/>
    <cellStyle name="20% - Accent6 2 4 3 2 2 7" xfId="45475"/>
    <cellStyle name="20% - Accent6 2 4 3 2 3" xfId="14094"/>
    <cellStyle name="20% - Accent6 2 4 3 2 3 2" xfId="23761"/>
    <cellStyle name="20% - Accent6 2 4 3 2 3 2 2" xfId="36158"/>
    <cellStyle name="20% - Accent6 2 4 3 2 3 3" xfId="31205"/>
    <cellStyle name="20% - Accent6 2 4 3 2 3 4" xfId="40857"/>
    <cellStyle name="20% - Accent6 2 4 3 2 3 5" xfId="45478"/>
    <cellStyle name="20% - Accent6 2 4 3 2 4" xfId="18517"/>
    <cellStyle name="20% - Accent6 2 4 3 2 4 2" xfId="23762"/>
    <cellStyle name="20% - Accent6 2 4 3 2 4 2 2" xfId="36159"/>
    <cellStyle name="20% - Accent6 2 4 3 2 4 3" xfId="32506"/>
    <cellStyle name="20% - Accent6 2 4 3 2 4 4" xfId="40858"/>
    <cellStyle name="20% - Accent6 2 4 3 2 4 5" xfId="45479"/>
    <cellStyle name="20% - Accent6 2 4 3 2 5" xfId="19794"/>
    <cellStyle name="20% - Accent6 2 4 3 2 5 2" xfId="23763"/>
    <cellStyle name="20% - Accent6 2 4 3 2 5 2 2" xfId="36160"/>
    <cellStyle name="20% - Accent6 2 4 3 2 5 3" xfId="33805"/>
    <cellStyle name="20% - Accent6 2 4 3 2 5 4" xfId="40859"/>
    <cellStyle name="20% - Accent6 2 4 3 2 5 5" xfId="45480"/>
    <cellStyle name="20% - Accent6 2 4 3 2 6" xfId="23757"/>
    <cellStyle name="20% - Accent6 2 4 3 2 6 2" xfId="36154"/>
    <cellStyle name="20% - Accent6 2 4 3 2 7" xfId="30545"/>
    <cellStyle name="20% - Accent6 2 4 3 2 8" xfId="40853"/>
    <cellStyle name="20% - Accent6 2 4 3 2 9" xfId="45474"/>
    <cellStyle name="20% - Accent6 2 4 3 3" xfId="10961"/>
    <cellStyle name="20% - Accent6 2 4 3 3 2" xfId="16310"/>
    <cellStyle name="20% - Accent6 2 4 3 3 2 2" xfId="19153"/>
    <cellStyle name="20% - Accent6 2 4 3 3 2 2 2" xfId="23766"/>
    <cellStyle name="20% - Accent6 2 4 3 3 2 2 2 2" xfId="36163"/>
    <cellStyle name="20% - Accent6 2 4 3 3 2 2 3" xfId="33156"/>
    <cellStyle name="20% - Accent6 2 4 3 3 2 2 4" xfId="40862"/>
    <cellStyle name="20% - Accent6 2 4 3 3 2 2 5" xfId="45483"/>
    <cellStyle name="20% - Accent6 2 4 3 3 2 3" xfId="20435"/>
    <cellStyle name="20% - Accent6 2 4 3 3 2 3 2" xfId="23767"/>
    <cellStyle name="20% - Accent6 2 4 3 3 2 3 2 2" xfId="36164"/>
    <cellStyle name="20% - Accent6 2 4 3 3 2 3 3" xfId="34458"/>
    <cellStyle name="20% - Accent6 2 4 3 3 2 3 4" xfId="40863"/>
    <cellStyle name="20% - Accent6 2 4 3 3 2 3 5" xfId="45484"/>
    <cellStyle name="20% - Accent6 2 4 3 3 2 4" xfId="23765"/>
    <cellStyle name="20% - Accent6 2 4 3 3 2 4 2" xfId="36162"/>
    <cellStyle name="20% - Accent6 2 4 3 3 2 5" xfId="31856"/>
    <cellStyle name="20% - Accent6 2 4 3 3 2 6" xfId="40861"/>
    <cellStyle name="20% - Accent6 2 4 3 3 2 7" xfId="45482"/>
    <cellStyle name="20% - Accent6 2 4 3 3 3" xfId="14095"/>
    <cellStyle name="20% - Accent6 2 4 3 3 3 2" xfId="23768"/>
    <cellStyle name="20% - Accent6 2 4 3 3 3 2 2" xfId="36165"/>
    <cellStyle name="20% - Accent6 2 4 3 3 3 3" xfId="31206"/>
    <cellStyle name="20% - Accent6 2 4 3 3 3 4" xfId="40864"/>
    <cellStyle name="20% - Accent6 2 4 3 3 3 5" xfId="45485"/>
    <cellStyle name="20% - Accent6 2 4 3 3 4" xfId="18518"/>
    <cellStyle name="20% - Accent6 2 4 3 3 4 2" xfId="23769"/>
    <cellStyle name="20% - Accent6 2 4 3 3 4 2 2" xfId="36166"/>
    <cellStyle name="20% - Accent6 2 4 3 3 4 3" xfId="32507"/>
    <cellStyle name="20% - Accent6 2 4 3 3 4 4" xfId="40865"/>
    <cellStyle name="20% - Accent6 2 4 3 3 4 5" xfId="45486"/>
    <cellStyle name="20% - Accent6 2 4 3 3 5" xfId="19795"/>
    <cellStyle name="20% - Accent6 2 4 3 3 5 2" xfId="23770"/>
    <cellStyle name="20% - Accent6 2 4 3 3 5 2 2" xfId="36167"/>
    <cellStyle name="20% - Accent6 2 4 3 3 5 3" xfId="33806"/>
    <cellStyle name="20% - Accent6 2 4 3 3 5 4" xfId="40866"/>
    <cellStyle name="20% - Accent6 2 4 3 3 5 5" xfId="45487"/>
    <cellStyle name="20% - Accent6 2 4 3 3 6" xfId="23764"/>
    <cellStyle name="20% - Accent6 2 4 3 3 6 2" xfId="36161"/>
    <cellStyle name="20% - Accent6 2 4 3 3 7" xfId="30546"/>
    <cellStyle name="20% - Accent6 2 4 3 3 8" xfId="40860"/>
    <cellStyle name="20% - Accent6 2 4 3 3 9" xfId="45481"/>
    <cellStyle name="20% - Accent6 2 4 3 4" xfId="16308"/>
    <cellStyle name="20% - Accent6 2 4 3 4 2" xfId="19151"/>
    <cellStyle name="20% - Accent6 2 4 3 4 2 2" xfId="23772"/>
    <cellStyle name="20% - Accent6 2 4 3 4 2 2 2" xfId="36169"/>
    <cellStyle name="20% - Accent6 2 4 3 4 2 3" xfId="33154"/>
    <cellStyle name="20% - Accent6 2 4 3 4 2 4" xfId="40868"/>
    <cellStyle name="20% - Accent6 2 4 3 4 2 5" xfId="45489"/>
    <cellStyle name="20% - Accent6 2 4 3 4 3" xfId="20433"/>
    <cellStyle name="20% - Accent6 2 4 3 4 3 2" xfId="23773"/>
    <cellStyle name="20% - Accent6 2 4 3 4 3 2 2" xfId="36170"/>
    <cellStyle name="20% - Accent6 2 4 3 4 3 3" xfId="34456"/>
    <cellStyle name="20% - Accent6 2 4 3 4 3 4" xfId="40869"/>
    <cellStyle name="20% - Accent6 2 4 3 4 3 5" xfId="45490"/>
    <cellStyle name="20% - Accent6 2 4 3 4 4" xfId="23771"/>
    <cellStyle name="20% - Accent6 2 4 3 4 4 2" xfId="36168"/>
    <cellStyle name="20% - Accent6 2 4 3 4 5" xfId="31854"/>
    <cellStyle name="20% - Accent6 2 4 3 4 6" xfId="40867"/>
    <cellStyle name="20% - Accent6 2 4 3 4 7" xfId="45488"/>
    <cellStyle name="20% - Accent6 2 4 3 5" xfId="14093"/>
    <cellStyle name="20% - Accent6 2 4 3 5 2" xfId="23774"/>
    <cellStyle name="20% - Accent6 2 4 3 5 2 2" xfId="36171"/>
    <cellStyle name="20% - Accent6 2 4 3 5 3" xfId="31204"/>
    <cellStyle name="20% - Accent6 2 4 3 5 4" xfId="40870"/>
    <cellStyle name="20% - Accent6 2 4 3 5 5" xfId="45491"/>
    <cellStyle name="20% - Accent6 2 4 3 6" xfId="18516"/>
    <cellStyle name="20% - Accent6 2 4 3 6 2" xfId="23775"/>
    <cellStyle name="20% - Accent6 2 4 3 6 2 2" xfId="36172"/>
    <cellStyle name="20% - Accent6 2 4 3 6 3" xfId="32505"/>
    <cellStyle name="20% - Accent6 2 4 3 6 4" xfId="40871"/>
    <cellStyle name="20% - Accent6 2 4 3 6 5" xfId="45492"/>
    <cellStyle name="20% - Accent6 2 4 3 7" xfId="19793"/>
    <cellStyle name="20% - Accent6 2 4 3 7 2" xfId="23776"/>
    <cellStyle name="20% - Accent6 2 4 3 7 2 2" xfId="36173"/>
    <cellStyle name="20% - Accent6 2 4 3 7 3" xfId="33804"/>
    <cellStyle name="20% - Accent6 2 4 3 7 4" xfId="40872"/>
    <cellStyle name="20% - Accent6 2 4 3 7 5" xfId="45493"/>
    <cellStyle name="20% - Accent6 2 4 3 8" xfId="23756"/>
    <cellStyle name="20% - Accent6 2 4 3 8 2" xfId="36153"/>
    <cellStyle name="20% - Accent6 2 4 3 9" xfId="30544"/>
    <cellStyle name="20% - Accent6 2 4 4" xfId="10962"/>
    <cellStyle name="20% - Accent6 2 4 4 2" xfId="16311"/>
    <cellStyle name="20% - Accent6 2 4 4 2 2" xfId="19154"/>
    <cellStyle name="20% - Accent6 2 4 4 2 2 2" xfId="23779"/>
    <cellStyle name="20% - Accent6 2 4 4 2 2 2 2" xfId="36176"/>
    <cellStyle name="20% - Accent6 2 4 4 2 2 3" xfId="33157"/>
    <cellStyle name="20% - Accent6 2 4 4 2 2 4" xfId="40875"/>
    <cellStyle name="20% - Accent6 2 4 4 2 2 5" xfId="45496"/>
    <cellStyle name="20% - Accent6 2 4 4 2 3" xfId="20436"/>
    <cellStyle name="20% - Accent6 2 4 4 2 3 2" xfId="23780"/>
    <cellStyle name="20% - Accent6 2 4 4 2 3 2 2" xfId="36177"/>
    <cellStyle name="20% - Accent6 2 4 4 2 3 3" xfId="34459"/>
    <cellStyle name="20% - Accent6 2 4 4 2 3 4" xfId="40876"/>
    <cellStyle name="20% - Accent6 2 4 4 2 3 5" xfId="45497"/>
    <cellStyle name="20% - Accent6 2 4 4 2 4" xfId="23778"/>
    <cellStyle name="20% - Accent6 2 4 4 2 4 2" xfId="36175"/>
    <cellStyle name="20% - Accent6 2 4 4 2 5" xfId="31857"/>
    <cellStyle name="20% - Accent6 2 4 4 2 6" xfId="40874"/>
    <cellStyle name="20% - Accent6 2 4 4 2 7" xfId="45495"/>
    <cellStyle name="20% - Accent6 2 4 4 3" xfId="14096"/>
    <cellStyle name="20% - Accent6 2 4 4 3 2" xfId="23781"/>
    <cellStyle name="20% - Accent6 2 4 4 3 2 2" xfId="36178"/>
    <cellStyle name="20% - Accent6 2 4 4 3 3" xfId="31207"/>
    <cellStyle name="20% - Accent6 2 4 4 3 4" xfId="40877"/>
    <cellStyle name="20% - Accent6 2 4 4 3 5" xfId="45498"/>
    <cellStyle name="20% - Accent6 2 4 4 4" xfId="18519"/>
    <cellStyle name="20% - Accent6 2 4 4 4 2" xfId="23782"/>
    <cellStyle name="20% - Accent6 2 4 4 4 2 2" xfId="36179"/>
    <cellStyle name="20% - Accent6 2 4 4 4 3" xfId="32508"/>
    <cellStyle name="20% - Accent6 2 4 4 4 4" xfId="40878"/>
    <cellStyle name="20% - Accent6 2 4 4 4 5" xfId="45499"/>
    <cellStyle name="20% - Accent6 2 4 4 5" xfId="19796"/>
    <cellStyle name="20% - Accent6 2 4 4 5 2" xfId="23783"/>
    <cellStyle name="20% - Accent6 2 4 4 5 2 2" xfId="36180"/>
    <cellStyle name="20% - Accent6 2 4 4 5 3" xfId="33807"/>
    <cellStyle name="20% - Accent6 2 4 4 5 4" xfId="40879"/>
    <cellStyle name="20% - Accent6 2 4 4 5 5" xfId="45500"/>
    <cellStyle name="20% - Accent6 2 4 4 6" xfId="23777"/>
    <cellStyle name="20% - Accent6 2 4 4 6 2" xfId="36174"/>
    <cellStyle name="20% - Accent6 2 4 4 7" xfId="30547"/>
    <cellStyle name="20% - Accent6 2 4 4 8" xfId="40873"/>
    <cellStyle name="20% - Accent6 2 4 4 9" xfId="45494"/>
    <cellStyle name="20% - Accent6 2 4 5" xfId="10963"/>
    <cellStyle name="20% - Accent6 2 4 5 2" xfId="16312"/>
    <cellStyle name="20% - Accent6 2 4 5 2 2" xfId="19155"/>
    <cellStyle name="20% - Accent6 2 4 5 2 2 2" xfId="23786"/>
    <cellStyle name="20% - Accent6 2 4 5 2 2 2 2" xfId="36183"/>
    <cellStyle name="20% - Accent6 2 4 5 2 2 3" xfId="33158"/>
    <cellStyle name="20% - Accent6 2 4 5 2 2 4" xfId="40882"/>
    <cellStyle name="20% - Accent6 2 4 5 2 2 5" xfId="45503"/>
    <cellStyle name="20% - Accent6 2 4 5 2 3" xfId="20437"/>
    <cellStyle name="20% - Accent6 2 4 5 2 3 2" xfId="23787"/>
    <cellStyle name="20% - Accent6 2 4 5 2 3 2 2" xfId="36184"/>
    <cellStyle name="20% - Accent6 2 4 5 2 3 3" xfId="34460"/>
    <cellStyle name="20% - Accent6 2 4 5 2 3 4" xfId="40883"/>
    <cellStyle name="20% - Accent6 2 4 5 2 3 5" xfId="45504"/>
    <cellStyle name="20% - Accent6 2 4 5 2 4" xfId="23785"/>
    <cellStyle name="20% - Accent6 2 4 5 2 4 2" xfId="36182"/>
    <cellStyle name="20% - Accent6 2 4 5 2 5" xfId="31858"/>
    <cellStyle name="20% - Accent6 2 4 5 2 6" xfId="40881"/>
    <cellStyle name="20% - Accent6 2 4 5 2 7" xfId="45502"/>
    <cellStyle name="20% - Accent6 2 4 5 3" xfId="14097"/>
    <cellStyle name="20% - Accent6 2 4 5 3 2" xfId="23788"/>
    <cellStyle name="20% - Accent6 2 4 5 3 2 2" xfId="36185"/>
    <cellStyle name="20% - Accent6 2 4 5 3 3" xfId="31208"/>
    <cellStyle name="20% - Accent6 2 4 5 3 4" xfId="40884"/>
    <cellStyle name="20% - Accent6 2 4 5 3 5" xfId="45505"/>
    <cellStyle name="20% - Accent6 2 4 5 4" xfId="18520"/>
    <cellStyle name="20% - Accent6 2 4 5 4 2" xfId="23789"/>
    <cellStyle name="20% - Accent6 2 4 5 4 2 2" xfId="36186"/>
    <cellStyle name="20% - Accent6 2 4 5 4 3" xfId="32509"/>
    <cellStyle name="20% - Accent6 2 4 5 4 4" xfId="40885"/>
    <cellStyle name="20% - Accent6 2 4 5 4 5" xfId="45506"/>
    <cellStyle name="20% - Accent6 2 4 5 5" xfId="19797"/>
    <cellStyle name="20% - Accent6 2 4 5 5 2" xfId="23790"/>
    <cellStyle name="20% - Accent6 2 4 5 5 2 2" xfId="36187"/>
    <cellStyle name="20% - Accent6 2 4 5 5 3" xfId="33808"/>
    <cellStyle name="20% - Accent6 2 4 5 5 4" xfId="40886"/>
    <cellStyle name="20% - Accent6 2 4 5 5 5" xfId="45507"/>
    <cellStyle name="20% - Accent6 2 4 5 6" xfId="23784"/>
    <cellStyle name="20% - Accent6 2 4 5 6 2" xfId="36181"/>
    <cellStyle name="20% - Accent6 2 4 5 7" xfId="30548"/>
    <cellStyle name="20% - Accent6 2 4 5 8" xfId="40880"/>
    <cellStyle name="20% - Accent6 2 4 5 9" xfId="45501"/>
    <cellStyle name="20% - Accent6 2 4 6" xfId="10104"/>
    <cellStyle name="20% - Accent6 2 5" xfId="943"/>
    <cellStyle name="20% - Accent6 2 5 2" xfId="10964"/>
    <cellStyle name="20% - Accent6 2 5 2 10" xfId="40887"/>
    <cellStyle name="20% - Accent6 2 5 2 11" xfId="45508"/>
    <cellStyle name="20% - Accent6 2 5 2 2" xfId="10965"/>
    <cellStyle name="20% - Accent6 2 5 2 2 2" xfId="16314"/>
    <cellStyle name="20% - Accent6 2 5 2 2 2 2" xfId="19157"/>
    <cellStyle name="20% - Accent6 2 5 2 2 2 2 2" xfId="23794"/>
    <cellStyle name="20% - Accent6 2 5 2 2 2 2 2 2" xfId="36191"/>
    <cellStyle name="20% - Accent6 2 5 2 2 2 2 3" xfId="33160"/>
    <cellStyle name="20% - Accent6 2 5 2 2 2 2 4" xfId="40890"/>
    <cellStyle name="20% - Accent6 2 5 2 2 2 2 5" xfId="45511"/>
    <cellStyle name="20% - Accent6 2 5 2 2 2 3" xfId="20439"/>
    <cellStyle name="20% - Accent6 2 5 2 2 2 3 2" xfId="23795"/>
    <cellStyle name="20% - Accent6 2 5 2 2 2 3 2 2" xfId="36192"/>
    <cellStyle name="20% - Accent6 2 5 2 2 2 3 3" xfId="34462"/>
    <cellStyle name="20% - Accent6 2 5 2 2 2 3 4" xfId="40891"/>
    <cellStyle name="20% - Accent6 2 5 2 2 2 3 5" xfId="45512"/>
    <cellStyle name="20% - Accent6 2 5 2 2 2 4" xfId="23793"/>
    <cellStyle name="20% - Accent6 2 5 2 2 2 4 2" xfId="36190"/>
    <cellStyle name="20% - Accent6 2 5 2 2 2 5" xfId="31860"/>
    <cellStyle name="20% - Accent6 2 5 2 2 2 6" xfId="40889"/>
    <cellStyle name="20% - Accent6 2 5 2 2 2 7" xfId="45510"/>
    <cellStyle name="20% - Accent6 2 5 2 2 3" xfId="14099"/>
    <cellStyle name="20% - Accent6 2 5 2 2 3 2" xfId="23796"/>
    <cellStyle name="20% - Accent6 2 5 2 2 3 2 2" xfId="36193"/>
    <cellStyle name="20% - Accent6 2 5 2 2 3 3" xfId="31210"/>
    <cellStyle name="20% - Accent6 2 5 2 2 3 4" xfId="40892"/>
    <cellStyle name="20% - Accent6 2 5 2 2 3 5" xfId="45513"/>
    <cellStyle name="20% - Accent6 2 5 2 2 4" xfId="18522"/>
    <cellStyle name="20% - Accent6 2 5 2 2 4 2" xfId="23797"/>
    <cellStyle name="20% - Accent6 2 5 2 2 4 2 2" xfId="36194"/>
    <cellStyle name="20% - Accent6 2 5 2 2 4 3" xfId="32511"/>
    <cellStyle name="20% - Accent6 2 5 2 2 4 4" xfId="40893"/>
    <cellStyle name="20% - Accent6 2 5 2 2 4 5" xfId="45514"/>
    <cellStyle name="20% - Accent6 2 5 2 2 5" xfId="19799"/>
    <cellStyle name="20% - Accent6 2 5 2 2 5 2" xfId="23798"/>
    <cellStyle name="20% - Accent6 2 5 2 2 5 2 2" xfId="36195"/>
    <cellStyle name="20% - Accent6 2 5 2 2 5 3" xfId="33810"/>
    <cellStyle name="20% - Accent6 2 5 2 2 5 4" xfId="40894"/>
    <cellStyle name="20% - Accent6 2 5 2 2 5 5" xfId="45515"/>
    <cellStyle name="20% - Accent6 2 5 2 2 6" xfId="23792"/>
    <cellStyle name="20% - Accent6 2 5 2 2 6 2" xfId="36189"/>
    <cellStyle name="20% - Accent6 2 5 2 2 7" xfId="30550"/>
    <cellStyle name="20% - Accent6 2 5 2 2 8" xfId="40888"/>
    <cellStyle name="20% - Accent6 2 5 2 2 9" xfId="45509"/>
    <cellStyle name="20% - Accent6 2 5 2 3" xfId="10966"/>
    <cellStyle name="20% - Accent6 2 5 2 3 2" xfId="16315"/>
    <cellStyle name="20% - Accent6 2 5 2 3 2 2" xfId="19158"/>
    <cellStyle name="20% - Accent6 2 5 2 3 2 2 2" xfId="23801"/>
    <cellStyle name="20% - Accent6 2 5 2 3 2 2 2 2" xfId="36198"/>
    <cellStyle name="20% - Accent6 2 5 2 3 2 2 3" xfId="33161"/>
    <cellStyle name="20% - Accent6 2 5 2 3 2 2 4" xfId="40897"/>
    <cellStyle name="20% - Accent6 2 5 2 3 2 2 5" xfId="45518"/>
    <cellStyle name="20% - Accent6 2 5 2 3 2 3" xfId="20440"/>
    <cellStyle name="20% - Accent6 2 5 2 3 2 3 2" xfId="23802"/>
    <cellStyle name="20% - Accent6 2 5 2 3 2 3 2 2" xfId="36199"/>
    <cellStyle name="20% - Accent6 2 5 2 3 2 3 3" xfId="34463"/>
    <cellStyle name="20% - Accent6 2 5 2 3 2 3 4" xfId="40898"/>
    <cellStyle name="20% - Accent6 2 5 2 3 2 3 5" xfId="45519"/>
    <cellStyle name="20% - Accent6 2 5 2 3 2 4" xfId="23800"/>
    <cellStyle name="20% - Accent6 2 5 2 3 2 4 2" xfId="36197"/>
    <cellStyle name="20% - Accent6 2 5 2 3 2 5" xfId="31861"/>
    <cellStyle name="20% - Accent6 2 5 2 3 2 6" xfId="40896"/>
    <cellStyle name="20% - Accent6 2 5 2 3 2 7" xfId="45517"/>
    <cellStyle name="20% - Accent6 2 5 2 3 3" xfId="14100"/>
    <cellStyle name="20% - Accent6 2 5 2 3 3 2" xfId="23803"/>
    <cellStyle name="20% - Accent6 2 5 2 3 3 2 2" xfId="36200"/>
    <cellStyle name="20% - Accent6 2 5 2 3 3 3" xfId="31211"/>
    <cellStyle name="20% - Accent6 2 5 2 3 3 4" xfId="40899"/>
    <cellStyle name="20% - Accent6 2 5 2 3 3 5" xfId="45520"/>
    <cellStyle name="20% - Accent6 2 5 2 3 4" xfId="18523"/>
    <cellStyle name="20% - Accent6 2 5 2 3 4 2" xfId="23804"/>
    <cellStyle name="20% - Accent6 2 5 2 3 4 2 2" xfId="36201"/>
    <cellStyle name="20% - Accent6 2 5 2 3 4 3" xfId="32512"/>
    <cellStyle name="20% - Accent6 2 5 2 3 4 4" xfId="40900"/>
    <cellStyle name="20% - Accent6 2 5 2 3 4 5" xfId="45521"/>
    <cellStyle name="20% - Accent6 2 5 2 3 5" xfId="19800"/>
    <cellStyle name="20% - Accent6 2 5 2 3 5 2" xfId="23805"/>
    <cellStyle name="20% - Accent6 2 5 2 3 5 2 2" xfId="36202"/>
    <cellStyle name="20% - Accent6 2 5 2 3 5 3" xfId="33811"/>
    <cellStyle name="20% - Accent6 2 5 2 3 5 4" xfId="40901"/>
    <cellStyle name="20% - Accent6 2 5 2 3 5 5" xfId="45522"/>
    <cellStyle name="20% - Accent6 2 5 2 3 6" xfId="23799"/>
    <cellStyle name="20% - Accent6 2 5 2 3 6 2" xfId="36196"/>
    <cellStyle name="20% - Accent6 2 5 2 3 7" xfId="30551"/>
    <cellStyle name="20% - Accent6 2 5 2 3 8" xfId="40895"/>
    <cellStyle name="20% - Accent6 2 5 2 3 9" xfId="45516"/>
    <cellStyle name="20% - Accent6 2 5 2 4" xfId="16313"/>
    <cellStyle name="20% - Accent6 2 5 2 4 2" xfId="19156"/>
    <cellStyle name="20% - Accent6 2 5 2 4 2 2" xfId="23807"/>
    <cellStyle name="20% - Accent6 2 5 2 4 2 2 2" xfId="36204"/>
    <cellStyle name="20% - Accent6 2 5 2 4 2 3" xfId="33159"/>
    <cellStyle name="20% - Accent6 2 5 2 4 2 4" xfId="40903"/>
    <cellStyle name="20% - Accent6 2 5 2 4 2 5" xfId="45524"/>
    <cellStyle name="20% - Accent6 2 5 2 4 3" xfId="20438"/>
    <cellStyle name="20% - Accent6 2 5 2 4 3 2" xfId="23808"/>
    <cellStyle name="20% - Accent6 2 5 2 4 3 2 2" xfId="36205"/>
    <cellStyle name="20% - Accent6 2 5 2 4 3 3" xfId="34461"/>
    <cellStyle name="20% - Accent6 2 5 2 4 3 4" xfId="40904"/>
    <cellStyle name="20% - Accent6 2 5 2 4 3 5" xfId="45525"/>
    <cellStyle name="20% - Accent6 2 5 2 4 4" xfId="23806"/>
    <cellStyle name="20% - Accent6 2 5 2 4 4 2" xfId="36203"/>
    <cellStyle name="20% - Accent6 2 5 2 4 5" xfId="31859"/>
    <cellStyle name="20% - Accent6 2 5 2 4 6" xfId="40902"/>
    <cellStyle name="20% - Accent6 2 5 2 4 7" xfId="45523"/>
    <cellStyle name="20% - Accent6 2 5 2 5" xfId="14098"/>
    <cellStyle name="20% - Accent6 2 5 2 5 2" xfId="23809"/>
    <cellStyle name="20% - Accent6 2 5 2 5 2 2" xfId="36206"/>
    <cellStyle name="20% - Accent6 2 5 2 5 3" xfId="31209"/>
    <cellStyle name="20% - Accent6 2 5 2 5 4" xfId="40905"/>
    <cellStyle name="20% - Accent6 2 5 2 5 5" xfId="45526"/>
    <cellStyle name="20% - Accent6 2 5 2 6" xfId="18521"/>
    <cellStyle name="20% - Accent6 2 5 2 6 2" xfId="23810"/>
    <cellStyle name="20% - Accent6 2 5 2 6 2 2" xfId="36207"/>
    <cellStyle name="20% - Accent6 2 5 2 6 3" xfId="32510"/>
    <cellStyle name="20% - Accent6 2 5 2 6 4" xfId="40906"/>
    <cellStyle name="20% - Accent6 2 5 2 6 5" xfId="45527"/>
    <cellStyle name="20% - Accent6 2 5 2 7" xfId="19798"/>
    <cellStyle name="20% - Accent6 2 5 2 7 2" xfId="23811"/>
    <cellStyle name="20% - Accent6 2 5 2 7 2 2" xfId="36208"/>
    <cellStyle name="20% - Accent6 2 5 2 7 3" xfId="33809"/>
    <cellStyle name="20% - Accent6 2 5 2 7 4" xfId="40907"/>
    <cellStyle name="20% - Accent6 2 5 2 7 5" xfId="45528"/>
    <cellStyle name="20% - Accent6 2 5 2 8" xfId="23791"/>
    <cellStyle name="20% - Accent6 2 5 2 8 2" xfId="36188"/>
    <cellStyle name="20% - Accent6 2 5 2 9" xfId="30549"/>
    <cellStyle name="20% - Accent6 2 5 3" xfId="10967"/>
    <cellStyle name="20% - Accent6 2 5 3 2" xfId="16316"/>
    <cellStyle name="20% - Accent6 2 5 3 2 2" xfId="19159"/>
    <cellStyle name="20% - Accent6 2 5 3 2 2 2" xfId="23814"/>
    <cellStyle name="20% - Accent6 2 5 3 2 2 2 2" xfId="36211"/>
    <cellStyle name="20% - Accent6 2 5 3 2 2 3" xfId="33162"/>
    <cellStyle name="20% - Accent6 2 5 3 2 2 4" xfId="40910"/>
    <cellStyle name="20% - Accent6 2 5 3 2 2 5" xfId="45531"/>
    <cellStyle name="20% - Accent6 2 5 3 2 3" xfId="20441"/>
    <cellStyle name="20% - Accent6 2 5 3 2 3 2" xfId="23815"/>
    <cellStyle name="20% - Accent6 2 5 3 2 3 2 2" xfId="36212"/>
    <cellStyle name="20% - Accent6 2 5 3 2 3 3" xfId="34464"/>
    <cellStyle name="20% - Accent6 2 5 3 2 3 4" xfId="40911"/>
    <cellStyle name="20% - Accent6 2 5 3 2 3 5" xfId="45532"/>
    <cellStyle name="20% - Accent6 2 5 3 2 4" xfId="23813"/>
    <cellStyle name="20% - Accent6 2 5 3 2 4 2" xfId="36210"/>
    <cellStyle name="20% - Accent6 2 5 3 2 5" xfId="31862"/>
    <cellStyle name="20% - Accent6 2 5 3 2 6" xfId="40909"/>
    <cellStyle name="20% - Accent6 2 5 3 2 7" xfId="45530"/>
    <cellStyle name="20% - Accent6 2 5 3 3" xfId="14101"/>
    <cellStyle name="20% - Accent6 2 5 3 3 2" xfId="23816"/>
    <cellStyle name="20% - Accent6 2 5 3 3 2 2" xfId="36213"/>
    <cellStyle name="20% - Accent6 2 5 3 3 3" xfId="31212"/>
    <cellStyle name="20% - Accent6 2 5 3 3 4" xfId="40912"/>
    <cellStyle name="20% - Accent6 2 5 3 3 5" xfId="45533"/>
    <cellStyle name="20% - Accent6 2 5 3 4" xfId="18524"/>
    <cellStyle name="20% - Accent6 2 5 3 4 2" xfId="23817"/>
    <cellStyle name="20% - Accent6 2 5 3 4 2 2" xfId="36214"/>
    <cellStyle name="20% - Accent6 2 5 3 4 3" xfId="32513"/>
    <cellStyle name="20% - Accent6 2 5 3 4 4" xfId="40913"/>
    <cellStyle name="20% - Accent6 2 5 3 4 5" xfId="45534"/>
    <cellStyle name="20% - Accent6 2 5 3 5" xfId="19801"/>
    <cellStyle name="20% - Accent6 2 5 3 5 2" xfId="23818"/>
    <cellStyle name="20% - Accent6 2 5 3 5 2 2" xfId="36215"/>
    <cellStyle name="20% - Accent6 2 5 3 5 3" xfId="33812"/>
    <cellStyle name="20% - Accent6 2 5 3 5 4" xfId="40914"/>
    <cellStyle name="20% - Accent6 2 5 3 5 5" xfId="45535"/>
    <cellStyle name="20% - Accent6 2 5 3 6" xfId="23812"/>
    <cellStyle name="20% - Accent6 2 5 3 6 2" xfId="36209"/>
    <cellStyle name="20% - Accent6 2 5 3 7" xfId="30552"/>
    <cellStyle name="20% - Accent6 2 5 3 8" xfId="40908"/>
    <cellStyle name="20% - Accent6 2 5 3 9" xfId="45529"/>
    <cellStyle name="20% - Accent6 2 5 4" xfId="10968"/>
    <cellStyle name="20% - Accent6 2 5 4 2" xfId="16317"/>
    <cellStyle name="20% - Accent6 2 5 4 2 2" xfId="19160"/>
    <cellStyle name="20% - Accent6 2 5 4 2 2 2" xfId="23821"/>
    <cellStyle name="20% - Accent6 2 5 4 2 2 2 2" xfId="36218"/>
    <cellStyle name="20% - Accent6 2 5 4 2 2 3" xfId="33163"/>
    <cellStyle name="20% - Accent6 2 5 4 2 2 4" xfId="40917"/>
    <cellStyle name="20% - Accent6 2 5 4 2 2 5" xfId="45538"/>
    <cellStyle name="20% - Accent6 2 5 4 2 3" xfId="20442"/>
    <cellStyle name="20% - Accent6 2 5 4 2 3 2" xfId="23822"/>
    <cellStyle name="20% - Accent6 2 5 4 2 3 2 2" xfId="36219"/>
    <cellStyle name="20% - Accent6 2 5 4 2 3 3" xfId="34465"/>
    <cellStyle name="20% - Accent6 2 5 4 2 3 4" xfId="40918"/>
    <cellStyle name="20% - Accent6 2 5 4 2 3 5" xfId="45539"/>
    <cellStyle name="20% - Accent6 2 5 4 2 4" xfId="23820"/>
    <cellStyle name="20% - Accent6 2 5 4 2 4 2" xfId="36217"/>
    <cellStyle name="20% - Accent6 2 5 4 2 5" xfId="31863"/>
    <cellStyle name="20% - Accent6 2 5 4 2 6" xfId="40916"/>
    <cellStyle name="20% - Accent6 2 5 4 2 7" xfId="45537"/>
    <cellStyle name="20% - Accent6 2 5 4 3" xfId="14102"/>
    <cellStyle name="20% - Accent6 2 5 4 3 2" xfId="23823"/>
    <cellStyle name="20% - Accent6 2 5 4 3 2 2" xfId="36220"/>
    <cellStyle name="20% - Accent6 2 5 4 3 3" xfId="31213"/>
    <cellStyle name="20% - Accent6 2 5 4 3 4" xfId="40919"/>
    <cellStyle name="20% - Accent6 2 5 4 3 5" xfId="45540"/>
    <cellStyle name="20% - Accent6 2 5 4 4" xfId="18525"/>
    <cellStyle name="20% - Accent6 2 5 4 4 2" xfId="23824"/>
    <cellStyle name="20% - Accent6 2 5 4 4 2 2" xfId="36221"/>
    <cellStyle name="20% - Accent6 2 5 4 4 3" xfId="32514"/>
    <cellStyle name="20% - Accent6 2 5 4 4 4" xfId="40920"/>
    <cellStyle name="20% - Accent6 2 5 4 4 5" xfId="45541"/>
    <cellStyle name="20% - Accent6 2 5 4 5" xfId="19802"/>
    <cellStyle name="20% - Accent6 2 5 4 5 2" xfId="23825"/>
    <cellStyle name="20% - Accent6 2 5 4 5 2 2" xfId="36222"/>
    <cellStyle name="20% - Accent6 2 5 4 5 3" xfId="33813"/>
    <cellStyle name="20% - Accent6 2 5 4 5 4" xfId="40921"/>
    <cellStyle name="20% - Accent6 2 5 4 5 5" xfId="45542"/>
    <cellStyle name="20% - Accent6 2 5 4 6" xfId="23819"/>
    <cellStyle name="20% - Accent6 2 5 4 6 2" xfId="36216"/>
    <cellStyle name="20% - Accent6 2 5 4 7" xfId="30553"/>
    <cellStyle name="20% - Accent6 2 5 4 8" xfId="40915"/>
    <cellStyle name="20% - Accent6 2 5 4 9" xfId="45536"/>
    <cellStyle name="20% - Accent6 2 5 5" xfId="10105"/>
    <cellStyle name="20% - Accent6 2 6" xfId="944"/>
    <cellStyle name="20% - Accent6 2 6 2" xfId="10969"/>
    <cellStyle name="20% - Accent6 2 6 2 2" xfId="16318"/>
    <cellStyle name="20% - Accent6 2 6 2 2 2" xfId="19161"/>
    <cellStyle name="20% - Accent6 2 6 2 2 2 2" xfId="23828"/>
    <cellStyle name="20% - Accent6 2 6 2 2 2 2 2" xfId="36225"/>
    <cellStyle name="20% - Accent6 2 6 2 2 2 3" xfId="33164"/>
    <cellStyle name="20% - Accent6 2 6 2 2 2 4" xfId="40924"/>
    <cellStyle name="20% - Accent6 2 6 2 2 2 5" xfId="45545"/>
    <cellStyle name="20% - Accent6 2 6 2 2 3" xfId="20443"/>
    <cellStyle name="20% - Accent6 2 6 2 2 3 2" xfId="23829"/>
    <cellStyle name="20% - Accent6 2 6 2 2 3 2 2" xfId="36226"/>
    <cellStyle name="20% - Accent6 2 6 2 2 3 3" xfId="34466"/>
    <cellStyle name="20% - Accent6 2 6 2 2 3 4" xfId="40925"/>
    <cellStyle name="20% - Accent6 2 6 2 2 3 5" xfId="45546"/>
    <cellStyle name="20% - Accent6 2 6 2 2 4" xfId="23827"/>
    <cellStyle name="20% - Accent6 2 6 2 2 4 2" xfId="36224"/>
    <cellStyle name="20% - Accent6 2 6 2 2 5" xfId="31864"/>
    <cellStyle name="20% - Accent6 2 6 2 2 6" xfId="40923"/>
    <cellStyle name="20% - Accent6 2 6 2 2 7" xfId="45544"/>
    <cellStyle name="20% - Accent6 2 6 2 3" xfId="14103"/>
    <cellStyle name="20% - Accent6 2 6 2 3 2" xfId="23830"/>
    <cellStyle name="20% - Accent6 2 6 2 3 2 2" xfId="36227"/>
    <cellStyle name="20% - Accent6 2 6 2 3 3" xfId="31214"/>
    <cellStyle name="20% - Accent6 2 6 2 3 4" xfId="40926"/>
    <cellStyle name="20% - Accent6 2 6 2 3 5" xfId="45547"/>
    <cellStyle name="20% - Accent6 2 6 2 4" xfId="18526"/>
    <cellStyle name="20% - Accent6 2 6 2 4 2" xfId="23831"/>
    <cellStyle name="20% - Accent6 2 6 2 4 2 2" xfId="36228"/>
    <cellStyle name="20% - Accent6 2 6 2 4 3" xfId="32515"/>
    <cellStyle name="20% - Accent6 2 6 2 4 4" xfId="40927"/>
    <cellStyle name="20% - Accent6 2 6 2 4 5" xfId="45548"/>
    <cellStyle name="20% - Accent6 2 6 2 5" xfId="19803"/>
    <cellStyle name="20% - Accent6 2 6 2 5 2" xfId="23832"/>
    <cellStyle name="20% - Accent6 2 6 2 5 2 2" xfId="36229"/>
    <cellStyle name="20% - Accent6 2 6 2 5 3" xfId="33814"/>
    <cellStyle name="20% - Accent6 2 6 2 5 4" xfId="40928"/>
    <cellStyle name="20% - Accent6 2 6 2 5 5" xfId="45549"/>
    <cellStyle name="20% - Accent6 2 6 2 6" xfId="23826"/>
    <cellStyle name="20% - Accent6 2 6 2 6 2" xfId="36223"/>
    <cellStyle name="20% - Accent6 2 6 2 7" xfId="30554"/>
    <cellStyle name="20% - Accent6 2 6 2 8" xfId="40922"/>
    <cellStyle name="20% - Accent6 2 6 2 9" xfId="45543"/>
    <cellStyle name="20% - Accent6 2 6 3" xfId="10970"/>
    <cellStyle name="20% - Accent6 2 6 3 2" xfId="16319"/>
    <cellStyle name="20% - Accent6 2 6 3 2 2" xfId="19162"/>
    <cellStyle name="20% - Accent6 2 6 3 2 2 2" xfId="23835"/>
    <cellStyle name="20% - Accent6 2 6 3 2 2 2 2" xfId="36232"/>
    <cellStyle name="20% - Accent6 2 6 3 2 2 3" xfId="33165"/>
    <cellStyle name="20% - Accent6 2 6 3 2 2 4" xfId="40931"/>
    <cellStyle name="20% - Accent6 2 6 3 2 2 5" xfId="45552"/>
    <cellStyle name="20% - Accent6 2 6 3 2 3" xfId="20444"/>
    <cellStyle name="20% - Accent6 2 6 3 2 3 2" xfId="23836"/>
    <cellStyle name="20% - Accent6 2 6 3 2 3 2 2" xfId="36233"/>
    <cellStyle name="20% - Accent6 2 6 3 2 3 3" xfId="34467"/>
    <cellStyle name="20% - Accent6 2 6 3 2 3 4" xfId="40932"/>
    <cellStyle name="20% - Accent6 2 6 3 2 3 5" xfId="45553"/>
    <cellStyle name="20% - Accent6 2 6 3 2 4" xfId="23834"/>
    <cellStyle name="20% - Accent6 2 6 3 2 4 2" xfId="36231"/>
    <cellStyle name="20% - Accent6 2 6 3 2 5" xfId="31865"/>
    <cellStyle name="20% - Accent6 2 6 3 2 6" xfId="40930"/>
    <cellStyle name="20% - Accent6 2 6 3 2 7" xfId="45551"/>
    <cellStyle name="20% - Accent6 2 6 3 3" xfId="14104"/>
    <cellStyle name="20% - Accent6 2 6 3 3 2" xfId="23837"/>
    <cellStyle name="20% - Accent6 2 6 3 3 2 2" xfId="36234"/>
    <cellStyle name="20% - Accent6 2 6 3 3 3" xfId="31215"/>
    <cellStyle name="20% - Accent6 2 6 3 3 4" xfId="40933"/>
    <cellStyle name="20% - Accent6 2 6 3 3 5" xfId="45554"/>
    <cellStyle name="20% - Accent6 2 6 3 4" xfId="18527"/>
    <cellStyle name="20% - Accent6 2 6 3 4 2" xfId="23838"/>
    <cellStyle name="20% - Accent6 2 6 3 4 2 2" xfId="36235"/>
    <cellStyle name="20% - Accent6 2 6 3 4 3" xfId="32516"/>
    <cellStyle name="20% - Accent6 2 6 3 4 4" xfId="40934"/>
    <cellStyle name="20% - Accent6 2 6 3 4 5" xfId="45555"/>
    <cellStyle name="20% - Accent6 2 6 3 5" xfId="19804"/>
    <cellStyle name="20% - Accent6 2 6 3 5 2" xfId="23839"/>
    <cellStyle name="20% - Accent6 2 6 3 5 2 2" xfId="36236"/>
    <cellStyle name="20% - Accent6 2 6 3 5 3" xfId="33815"/>
    <cellStyle name="20% - Accent6 2 6 3 5 4" xfId="40935"/>
    <cellStyle name="20% - Accent6 2 6 3 5 5" xfId="45556"/>
    <cellStyle name="20% - Accent6 2 6 3 6" xfId="23833"/>
    <cellStyle name="20% - Accent6 2 6 3 6 2" xfId="36230"/>
    <cellStyle name="20% - Accent6 2 6 3 7" xfId="30555"/>
    <cellStyle name="20% - Accent6 2 6 3 8" xfId="40929"/>
    <cellStyle name="20% - Accent6 2 6 3 9" xfId="45550"/>
    <cellStyle name="20% - Accent6 2 6 4" xfId="10106"/>
    <cellStyle name="20% - Accent6 2 7" xfId="945"/>
    <cellStyle name="20% - Accent6 2 7 10" xfId="10580"/>
    <cellStyle name="20% - Accent6 2 7 2" xfId="16124"/>
    <cellStyle name="20% - Accent6 2 7 2 2" xfId="18969"/>
    <cellStyle name="20% - Accent6 2 7 2 2 2" xfId="23842"/>
    <cellStyle name="20% - Accent6 2 7 2 2 2 2" xfId="36239"/>
    <cellStyle name="20% - Accent6 2 7 2 2 3" xfId="32969"/>
    <cellStyle name="20% - Accent6 2 7 2 2 4" xfId="40938"/>
    <cellStyle name="20% - Accent6 2 7 2 2 5" xfId="45559"/>
    <cellStyle name="20% - Accent6 2 7 2 3" xfId="20249"/>
    <cellStyle name="20% - Accent6 2 7 2 3 2" xfId="23843"/>
    <cellStyle name="20% - Accent6 2 7 2 3 2 2" xfId="36240"/>
    <cellStyle name="20% - Accent6 2 7 2 3 3" xfId="34270"/>
    <cellStyle name="20% - Accent6 2 7 2 3 4" xfId="40939"/>
    <cellStyle name="20% - Accent6 2 7 2 3 5" xfId="45560"/>
    <cellStyle name="20% - Accent6 2 7 2 4" xfId="23841"/>
    <cellStyle name="20% - Accent6 2 7 2 4 2" xfId="36238"/>
    <cellStyle name="20% - Accent6 2 7 2 5" xfId="31668"/>
    <cellStyle name="20% - Accent6 2 7 2 6" xfId="40937"/>
    <cellStyle name="20% - Accent6 2 7 2 7" xfId="45558"/>
    <cellStyle name="20% - Accent6 2 7 3" xfId="13909"/>
    <cellStyle name="20% - Accent6 2 7 3 2" xfId="23844"/>
    <cellStyle name="20% - Accent6 2 7 3 2 2" xfId="36241"/>
    <cellStyle name="20% - Accent6 2 7 3 3" xfId="31019"/>
    <cellStyle name="20% - Accent6 2 7 3 4" xfId="40940"/>
    <cellStyle name="20% - Accent6 2 7 3 5" xfId="45561"/>
    <cellStyle name="20% - Accent6 2 7 4" xfId="18332"/>
    <cellStyle name="20% - Accent6 2 7 4 2" xfId="23845"/>
    <cellStyle name="20% - Accent6 2 7 4 2 2" xfId="36242"/>
    <cellStyle name="20% - Accent6 2 7 4 3" xfId="32320"/>
    <cellStyle name="20% - Accent6 2 7 4 4" xfId="40941"/>
    <cellStyle name="20% - Accent6 2 7 4 5" xfId="45562"/>
    <cellStyle name="20% - Accent6 2 7 5" xfId="19608"/>
    <cellStyle name="20% - Accent6 2 7 5 2" xfId="23846"/>
    <cellStyle name="20% - Accent6 2 7 5 2 2" xfId="36243"/>
    <cellStyle name="20% - Accent6 2 7 5 3" xfId="33618"/>
    <cellStyle name="20% - Accent6 2 7 5 4" xfId="40942"/>
    <cellStyle name="20% - Accent6 2 7 5 5" xfId="45563"/>
    <cellStyle name="20% - Accent6 2 7 6" xfId="23840"/>
    <cellStyle name="20% - Accent6 2 7 6 2" xfId="36237"/>
    <cellStyle name="20% - Accent6 2 7 7" xfId="30358"/>
    <cellStyle name="20% - Accent6 2 7 8" xfId="40936"/>
    <cellStyle name="20% - Accent6 2 7 9" xfId="45557"/>
    <cellStyle name="20% - Accent6 2 8" xfId="946"/>
    <cellStyle name="20% - Accent6 2 8 10" xfId="10666"/>
    <cellStyle name="20% - Accent6 2 8 2" xfId="16134"/>
    <cellStyle name="20% - Accent6 2 8 2 2" xfId="18978"/>
    <cellStyle name="20% - Accent6 2 8 2 2 2" xfId="23849"/>
    <cellStyle name="20% - Accent6 2 8 2 2 2 2" xfId="36246"/>
    <cellStyle name="20% - Accent6 2 8 2 2 3" xfId="32978"/>
    <cellStyle name="20% - Accent6 2 8 2 2 4" xfId="40945"/>
    <cellStyle name="20% - Accent6 2 8 2 2 5" xfId="45566"/>
    <cellStyle name="20% - Accent6 2 8 2 3" xfId="20258"/>
    <cellStyle name="20% - Accent6 2 8 2 3 2" xfId="23850"/>
    <cellStyle name="20% - Accent6 2 8 2 3 2 2" xfId="36247"/>
    <cellStyle name="20% - Accent6 2 8 2 3 3" xfId="34279"/>
    <cellStyle name="20% - Accent6 2 8 2 3 4" xfId="40946"/>
    <cellStyle name="20% - Accent6 2 8 2 3 5" xfId="45567"/>
    <cellStyle name="20% - Accent6 2 8 2 4" xfId="23848"/>
    <cellStyle name="20% - Accent6 2 8 2 4 2" xfId="36245"/>
    <cellStyle name="20% - Accent6 2 8 2 5" xfId="31677"/>
    <cellStyle name="20% - Accent6 2 8 2 6" xfId="40944"/>
    <cellStyle name="20% - Accent6 2 8 2 7" xfId="45565"/>
    <cellStyle name="20% - Accent6 2 8 3" xfId="13919"/>
    <cellStyle name="20% - Accent6 2 8 3 2" xfId="23851"/>
    <cellStyle name="20% - Accent6 2 8 3 2 2" xfId="36248"/>
    <cellStyle name="20% - Accent6 2 8 3 3" xfId="31028"/>
    <cellStyle name="20% - Accent6 2 8 3 4" xfId="40947"/>
    <cellStyle name="20% - Accent6 2 8 3 5" xfId="45568"/>
    <cellStyle name="20% - Accent6 2 8 4" xfId="18341"/>
    <cellStyle name="20% - Accent6 2 8 4 2" xfId="23852"/>
    <cellStyle name="20% - Accent6 2 8 4 2 2" xfId="36249"/>
    <cellStyle name="20% - Accent6 2 8 4 3" xfId="32329"/>
    <cellStyle name="20% - Accent6 2 8 4 4" xfId="40948"/>
    <cellStyle name="20% - Accent6 2 8 4 5" xfId="45569"/>
    <cellStyle name="20% - Accent6 2 8 5" xfId="19617"/>
    <cellStyle name="20% - Accent6 2 8 5 2" xfId="23853"/>
    <cellStyle name="20% - Accent6 2 8 5 2 2" xfId="36250"/>
    <cellStyle name="20% - Accent6 2 8 5 3" xfId="33627"/>
    <cellStyle name="20% - Accent6 2 8 5 4" xfId="40949"/>
    <cellStyle name="20% - Accent6 2 8 5 5" xfId="45570"/>
    <cellStyle name="20% - Accent6 2 8 6" xfId="23847"/>
    <cellStyle name="20% - Accent6 2 8 6 2" xfId="36244"/>
    <cellStyle name="20% - Accent6 2 8 7" xfId="30367"/>
    <cellStyle name="20% - Accent6 2 8 8" xfId="40943"/>
    <cellStyle name="20% - Accent6 2 8 9" xfId="45564"/>
    <cellStyle name="20% - Accent6 2 9" xfId="947"/>
    <cellStyle name="20% - Accent6 2 9 2" xfId="10971"/>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2 5" xfId="10972"/>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3 5" xfId="11758"/>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3 7" xfId="10107"/>
    <cellStyle name="20% - Accent6 4" xfId="972"/>
    <cellStyle name="20% - Accent6 4 2" xfId="11915"/>
    <cellStyle name="20% - Accent6 4 3" xfId="10108"/>
    <cellStyle name="20% - Accent6 5" xfId="973"/>
    <cellStyle name="20% - Accent6 5 2" xfId="10505"/>
    <cellStyle name="20% - Accent6 6" xfId="974"/>
    <cellStyle name="20% - Accent6 6 2" xfId="10665"/>
    <cellStyle name="20% - Accent6 7" xfId="975"/>
    <cellStyle name="20% - Accent6 7 2" xfId="10973"/>
    <cellStyle name="20% - Accent6 8" xfId="976"/>
    <cellStyle name="20% - Accent6 8 2" xfId="10974"/>
    <cellStyle name="20% - Accent6 9" xfId="977"/>
    <cellStyle name="20% - Accent6 9 2" xfId="10975"/>
    <cellStyle name="40 % - Accent1" xfId="978"/>
    <cellStyle name="40 % - Accent2" xfId="979"/>
    <cellStyle name="40 % - Accent3" xfId="980"/>
    <cellStyle name="40 % - Accent4" xfId="981"/>
    <cellStyle name="40 % - Accent5" xfId="982"/>
    <cellStyle name="40 % - Accent6" xfId="983"/>
    <cellStyle name="40% - Accent1" xfId="9790" builtinId="31" customBuiltin="1"/>
    <cellStyle name="40% - Accent1 10" xfId="10976"/>
    <cellStyle name="40% - Accent1 11" xfId="10977"/>
    <cellStyle name="40% - Accent1 12" xfId="10978"/>
    <cellStyle name="40% - Accent1 13" xfId="10979"/>
    <cellStyle name="40% - Accent1 14" xfId="10980"/>
    <cellStyle name="40% - Accent1 15" xfId="10981"/>
    <cellStyle name="40% - Accent1 16" xfId="39578"/>
    <cellStyle name="40% - Accent1 17" xfId="39616"/>
    <cellStyle name="40% - Accent1 2" xfId="17"/>
    <cellStyle name="40% - Accent1 2 10" xfId="984"/>
    <cellStyle name="40% - Accent1 2 10 2" xfId="16320"/>
    <cellStyle name="40% - Accent1 2 10 2 2" xfId="19163"/>
    <cellStyle name="40% - Accent1 2 10 2 2 2" xfId="23856"/>
    <cellStyle name="40% - Accent1 2 10 2 2 2 2" xfId="36253"/>
    <cellStyle name="40% - Accent1 2 10 2 2 3" xfId="33166"/>
    <cellStyle name="40% - Accent1 2 10 2 2 4" xfId="40952"/>
    <cellStyle name="40% - Accent1 2 10 2 2 5" xfId="45573"/>
    <cellStyle name="40% - Accent1 2 10 2 3" xfId="20445"/>
    <cellStyle name="40% - Accent1 2 10 2 3 2" xfId="23857"/>
    <cellStyle name="40% - Accent1 2 10 2 3 2 2" xfId="36254"/>
    <cellStyle name="40% - Accent1 2 10 2 3 3" xfId="34468"/>
    <cellStyle name="40% - Accent1 2 10 2 3 4" xfId="40953"/>
    <cellStyle name="40% - Accent1 2 10 2 3 5" xfId="45574"/>
    <cellStyle name="40% - Accent1 2 10 2 4" xfId="23855"/>
    <cellStyle name="40% - Accent1 2 10 2 4 2" xfId="36252"/>
    <cellStyle name="40% - Accent1 2 10 2 5" xfId="31866"/>
    <cellStyle name="40% - Accent1 2 10 2 6" xfId="40951"/>
    <cellStyle name="40% - Accent1 2 10 2 7" xfId="45572"/>
    <cellStyle name="40% - Accent1 2 10 3" xfId="14105"/>
    <cellStyle name="40% - Accent1 2 10 3 2" xfId="23858"/>
    <cellStyle name="40% - Accent1 2 10 3 2 2" xfId="36255"/>
    <cellStyle name="40% - Accent1 2 10 3 3" xfId="31216"/>
    <cellStyle name="40% - Accent1 2 10 3 4" xfId="40954"/>
    <cellStyle name="40% - Accent1 2 10 3 5" xfId="45575"/>
    <cellStyle name="40% - Accent1 2 10 4" xfId="18528"/>
    <cellStyle name="40% - Accent1 2 10 4 2" xfId="23859"/>
    <cellStyle name="40% - Accent1 2 10 4 2 2" xfId="36256"/>
    <cellStyle name="40% - Accent1 2 10 4 3" xfId="32517"/>
    <cellStyle name="40% - Accent1 2 10 4 4" xfId="40955"/>
    <cellStyle name="40% - Accent1 2 10 4 5" xfId="45576"/>
    <cellStyle name="40% - Accent1 2 10 5" xfId="19805"/>
    <cellStyle name="40% - Accent1 2 10 5 2" xfId="23860"/>
    <cellStyle name="40% - Accent1 2 10 5 2 2" xfId="36257"/>
    <cellStyle name="40% - Accent1 2 10 5 3" xfId="33816"/>
    <cellStyle name="40% - Accent1 2 10 5 4" xfId="40956"/>
    <cellStyle name="40% - Accent1 2 10 5 5" xfId="45577"/>
    <cellStyle name="40% - Accent1 2 10 6" xfId="23854"/>
    <cellStyle name="40% - Accent1 2 10 6 2" xfId="36251"/>
    <cellStyle name="40% - Accent1 2 10 7" xfId="30556"/>
    <cellStyle name="40% - Accent1 2 10 8" xfId="40950"/>
    <cellStyle name="40% - Accent1 2 10 9" xfId="45571"/>
    <cellStyle name="40% - Accent1 2 11" xfId="12026"/>
    <cellStyle name="40% - Accent1 2 11 2" xfId="16665"/>
    <cellStyle name="40% - Accent1 2 11 2 2" xfId="19501"/>
    <cellStyle name="40% - Accent1 2 11 2 2 2" xfId="23863"/>
    <cellStyle name="40% - Accent1 2 11 2 2 2 2" xfId="36260"/>
    <cellStyle name="40% - Accent1 2 11 2 2 3" xfId="33510"/>
    <cellStyle name="40% - Accent1 2 11 2 2 4" xfId="40959"/>
    <cellStyle name="40% - Accent1 2 11 2 2 5" xfId="45580"/>
    <cellStyle name="40% - Accent1 2 11 2 3" xfId="20786"/>
    <cellStyle name="40% - Accent1 2 11 2 3 2" xfId="23864"/>
    <cellStyle name="40% - Accent1 2 11 2 3 2 2" xfId="36261"/>
    <cellStyle name="40% - Accent1 2 11 2 3 3" xfId="34812"/>
    <cellStyle name="40% - Accent1 2 11 2 3 4" xfId="40960"/>
    <cellStyle name="40% - Accent1 2 11 2 3 5" xfId="45581"/>
    <cellStyle name="40% - Accent1 2 11 2 4" xfId="23862"/>
    <cellStyle name="40% - Accent1 2 11 2 4 2" xfId="36259"/>
    <cellStyle name="40% - Accent1 2 11 2 5" xfId="32210"/>
    <cellStyle name="40% - Accent1 2 11 2 6" xfId="40958"/>
    <cellStyle name="40% - Accent1 2 11 2 7" xfId="45579"/>
    <cellStyle name="40% - Accent1 2 11 3" xfId="14452"/>
    <cellStyle name="40% - Accent1 2 11 3 2" xfId="23865"/>
    <cellStyle name="40% - Accent1 2 11 3 2 2" xfId="36262"/>
    <cellStyle name="40% - Accent1 2 11 3 3" xfId="31560"/>
    <cellStyle name="40% - Accent1 2 11 3 4" xfId="40961"/>
    <cellStyle name="40% - Accent1 2 11 3 5" xfId="45582"/>
    <cellStyle name="40% - Accent1 2 11 4" xfId="18869"/>
    <cellStyle name="40% - Accent1 2 11 4 2" xfId="23866"/>
    <cellStyle name="40% - Accent1 2 11 4 2 2" xfId="36263"/>
    <cellStyle name="40% - Accent1 2 11 4 3" xfId="32861"/>
    <cellStyle name="40% - Accent1 2 11 4 4" xfId="40962"/>
    <cellStyle name="40% - Accent1 2 11 4 5" xfId="45583"/>
    <cellStyle name="40% - Accent1 2 11 5" xfId="20149"/>
    <cellStyle name="40% - Accent1 2 11 5 2" xfId="23867"/>
    <cellStyle name="40% - Accent1 2 11 5 2 2" xfId="36264"/>
    <cellStyle name="40% - Accent1 2 11 5 3" xfId="34160"/>
    <cellStyle name="40% - Accent1 2 11 5 4" xfId="40963"/>
    <cellStyle name="40% - Accent1 2 11 5 5" xfId="45584"/>
    <cellStyle name="40% - Accent1 2 11 6" xfId="23861"/>
    <cellStyle name="40% - Accent1 2 11 6 2" xfId="36258"/>
    <cellStyle name="40% - Accent1 2 11 7" xfId="30900"/>
    <cellStyle name="40% - Accent1 2 11 8" xfId="40957"/>
    <cellStyle name="40% - Accent1 2 11 9" xfId="45578"/>
    <cellStyle name="40% - Accent1 2 12" xfId="12108"/>
    <cellStyle name="40% - Accent1 2 13" xfId="12139"/>
    <cellStyle name="40% - Accent1 2 13 2" xfId="16741"/>
    <cellStyle name="40% - Accent1 2 13 2 2" xfId="19576"/>
    <cellStyle name="40% - Accent1 2 13 2 2 2" xfId="23870"/>
    <cellStyle name="40% - Accent1 2 13 2 2 2 2" xfId="36267"/>
    <cellStyle name="40% - Accent1 2 13 2 2 3" xfId="33586"/>
    <cellStyle name="40% - Accent1 2 13 2 2 4" xfId="40966"/>
    <cellStyle name="40% - Accent1 2 13 2 2 5" xfId="45587"/>
    <cellStyle name="40% - Accent1 2 13 2 3" xfId="20862"/>
    <cellStyle name="40% - Accent1 2 13 2 3 2" xfId="23871"/>
    <cellStyle name="40% - Accent1 2 13 2 3 2 2" xfId="36268"/>
    <cellStyle name="40% - Accent1 2 13 2 3 3" xfId="34890"/>
    <cellStyle name="40% - Accent1 2 13 2 3 4" xfId="40967"/>
    <cellStyle name="40% - Accent1 2 13 2 3 5" xfId="45588"/>
    <cellStyle name="40% - Accent1 2 13 2 4" xfId="23869"/>
    <cellStyle name="40% - Accent1 2 13 2 4 2" xfId="36266"/>
    <cellStyle name="40% - Accent1 2 13 2 5" xfId="32288"/>
    <cellStyle name="40% - Accent1 2 13 2 6" xfId="40965"/>
    <cellStyle name="40% - Accent1 2 13 2 7" xfId="45586"/>
    <cellStyle name="40% - Accent1 2 13 3" xfId="14528"/>
    <cellStyle name="40% - Accent1 2 13 3 2" xfId="23872"/>
    <cellStyle name="40% - Accent1 2 13 3 2 2" xfId="36269"/>
    <cellStyle name="40% - Accent1 2 13 3 3" xfId="31636"/>
    <cellStyle name="40% - Accent1 2 13 3 4" xfId="40968"/>
    <cellStyle name="40% - Accent1 2 13 3 5" xfId="45589"/>
    <cellStyle name="40% - Accent1 2 13 4" xfId="18943"/>
    <cellStyle name="40% - Accent1 2 13 4 2" xfId="23873"/>
    <cellStyle name="40% - Accent1 2 13 4 2 2" xfId="36270"/>
    <cellStyle name="40% - Accent1 2 13 4 3" xfId="32937"/>
    <cellStyle name="40% - Accent1 2 13 4 4" xfId="40969"/>
    <cellStyle name="40% - Accent1 2 13 4 5" xfId="45590"/>
    <cellStyle name="40% - Accent1 2 13 5" xfId="20223"/>
    <cellStyle name="40% - Accent1 2 13 5 2" xfId="23874"/>
    <cellStyle name="40% - Accent1 2 13 5 2 2" xfId="36271"/>
    <cellStyle name="40% - Accent1 2 13 5 3" xfId="34238"/>
    <cellStyle name="40% - Accent1 2 13 5 4" xfId="40970"/>
    <cellStyle name="40% - Accent1 2 13 5 5" xfId="45591"/>
    <cellStyle name="40% - Accent1 2 13 6" xfId="23868"/>
    <cellStyle name="40% - Accent1 2 13 6 2" xfId="36265"/>
    <cellStyle name="40% - Accent1 2 13 7" xfId="30976"/>
    <cellStyle name="40% - Accent1 2 13 8" xfId="40964"/>
    <cellStyle name="40% - Accent1 2 13 9" xfId="45585"/>
    <cellStyle name="40% - Accent1 2 14" xfId="20912"/>
    <cellStyle name="40% - Accent1 2 14 2" xfId="23875"/>
    <cellStyle name="40% - Accent1 2 14 2 2" xfId="36272"/>
    <cellStyle name="40% - Accent1 2 14 3" xfId="34926"/>
    <cellStyle name="40% - Accent1 2 14 4" xfId="40971"/>
    <cellStyle name="40% - Accent1 2 14 5" xfId="45592"/>
    <cellStyle name="40% - Accent1 2 15" xfId="10109"/>
    <cellStyle name="40% - Accent1 2 2" xfId="985"/>
    <cellStyle name="40% - Accent1 2 2 2" xfId="986"/>
    <cellStyle name="40% - Accent1 2 2 2 2" xfId="10589"/>
    <cellStyle name="40% - Accent1 2 2 3" xfId="987"/>
    <cellStyle name="40% - Accent1 2 2 3 2" xfId="12164"/>
    <cellStyle name="40% - Accent1 2 2 4" xfId="10110"/>
    <cellStyle name="40% - Accent1 2 3" xfId="988"/>
    <cellStyle name="40% - Accent1 2 3 2" xfId="989"/>
    <cellStyle name="40% - Accent1 2 3 2 10" xfId="30557"/>
    <cellStyle name="40% - Accent1 2 3 2 11" xfId="40972"/>
    <cellStyle name="40% - Accent1 2 3 2 12" xfId="45593"/>
    <cellStyle name="40% - Accent1 2 3 2 2" xfId="10982"/>
    <cellStyle name="40% - Accent1 2 3 2 2 10" xfId="40973"/>
    <cellStyle name="40% - Accent1 2 3 2 2 11" xfId="45594"/>
    <cellStyle name="40% - Accent1 2 3 2 2 2" xfId="10983"/>
    <cellStyle name="40% - Accent1 2 3 2 2 2 2" xfId="16323"/>
    <cellStyle name="40% - Accent1 2 3 2 2 2 2 2" xfId="19166"/>
    <cellStyle name="40% - Accent1 2 3 2 2 2 2 2 2" xfId="23880"/>
    <cellStyle name="40% - Accent1 2 3 2 2 2 2 2 2 2" xfId="36277"/>
    <cellStyle name="40% - Accent1 2 3 2 2 2 2 2 3" xfId="33169"/>
    <cellStyle name="40% - Accent1 2 3 2 2 2 2 2 4" xfId="40976"/>
    <cellStyle name="40% - Accent1 2 3 2 2 2 2 2 5" xfId="45597"/>
    <cellStyle name="40% - Accent1 2 3 2 2 2 2 3" xfId="20448"/>
    <cellStyle name="40% - Accent1 2 3 2 2 2 2 3 2" xfId="23881"/>
    <cellStyle name="40% - Accent1 2 3 2 2 2 2 3 2 2" xfId="36278"/>
    <cellStyle name="40% - Accent1 2 3 2 2 2 2 3 3" xfId="34471"/>
    <cellStyle name="40% - Accent1 2 3 2 2 2 2 3 4" xfId="40977"/>
    <cellStyle name="40% - Accent1 2 3 2 2 2 2 3 5" xfId="45598"/>
    <cellStyle name="40% - Accent1 2 3 2 2 2 2 4" xfId="23879"/>
    <cellStyle name="40% - Accent1 2 3 2 2 2 2 4 2" xfId="36276"/>
    <cellStyle name="40% - Accent1 2 3 2 2 2 2 5" xfId="31869"/>
    <cellStyle name="40% - Accent1 2 3 2 2 2 2 6" xfId="40975"/>
    <cellStyle name="40% - Accent1 2 3 2 2 2 2 7" xfId="45596"/>
    <cellStyle name="40% - Accent1 2 3 2 2 2 3" xfId="14108"/>
    <cellStyle name="40% - Accent1 2 3 2 2 2 3 2" xfId="23882"/>
    <cellStyle name="40% - Accent1 2 3 2 2 2 3 2 2" xfId="36279"/>
    <cellStyle name="40% - Accent1 2 3 2 2 2 3 3" xfId="31219"/>
    <cellStyle name="40% - Accent1 2 3 2 2 2 3 4" xfId="40978"/>
    <cellStyle name="40% - Accent1 2 3 2 2 2 3 5" xfId="45599"/>
    <cellStyle name="40% - Accent1 2 3 2 2 2 4" xfId="18531"/>
    <cellStyle name="40% - Accent1 2 3 2 2 2 4 2" xfId="23883"/>
    <cellStyle name="40% - Accent1 2 3 2 2 2 4 2 2" xfId="36280"/>
    <cellStyle name="40% - Accent1 2 3 2 2 2 4 3" xfId="32520"/>
    <cellStyle name="40% - Accent1 2 3 2 2 2 4 4" xfId="40979"/>
    <cellStyle name="40% - Accent1 2 3 2 2 2 4 5" xfId="45600"/>
    <cellStyle name="40% - Accent1 2 3 2 2 2 5" xfId="19808"/>
    <cellStyle name="40% - Accent1 2 3 2 2 2 5 2" xfId="23884"/>
    <cellStyle name="40% - Accent1 2 3 2 2 2 5 2 2" xfId="36281"/>
    <cellStyle name="40% - Accent1 2 3 2 2 2 5 3" xfId="33819"/>
    <cellStyle name="40% - Accent1 2 3 2 2 2 5 4" xfId="40980"/>
    <cellStyle name="40% - Accent1 2 3 2 2 2 5 5" xfId="45601"/>
    <cellStyle name="40% - Accent1 2 3 2 2 2 6" xfId="23878"/>
    <cellStyle name="40% - Accent1 2 3 2 2 2 6 2" xfId="36275"/>
    <cellStyle name="40% - Accent1 2 3 2 2 2 7" xfId="30559"/>
    <cellStyle name="40% - Accent1 2 3 2 2 2 8" xfId="40974"/>
    <cellStyle name="40% - Accent1 2 3 2 2 2 9" xfId="45595"/>
    <cellStyle name="40% - Accent1 2 3 2 2 3" xfId="10984"/>
    <cellStyle name="40% - Accent1 2 3 2 2 3 2" xfId="16324"/>
    <cellStyle name="40% - Accent1 2 3 2 2 3 2 2" xfId="19167"/>
    <cellStyle name="40% - Accent1 2 3 2 2 3 2 2 2" xfId="23887"/>
    <cellStyle name="40% - Accent1 2 3 2 2 3 2 2 2 2" xfId="36284"/>
    <cellStyle name="40% - Accent1 2 3 2 2 3 2 2 3" xfId="33170"/>
    <cellStyle name="40% - Accent1 2 3 2 2 3 2 2 4" xfId="40983"/>
    <cellStyle name="40% - Accent1 2 3 2 2 3 2 2 5" xfId="45604"/>
    <cellStyle name="40% - Accent1 2 3 2 2 3 2 3" xfId="20449"/>
    <cellStyle name="40% - Accent1 2 3 2 2 3 2 3 2" xfId="23888"/>
    <cellStyle name="40% - Accent1 2 3 2 2 3 2 3 2 2" xfId="36285"/>
    <cellStyle name="40% - Accent1 2 3 2 2 3 2 3 3" xfId="34472"/>
    <cellStyle name="40% - Accent1 2 3 2 2 3 2 3 4" xfId="40984"/>
    <cellStyle name="40% - Accent1 2 3 2 2 3 2 3 5" xfId="45605"/>
    <cellStyle name="40% - Accent1 2 3 2 2 3 2 4" xfId="23886"/>
    <cellStyle name="40% - Accent1 2 3 2 2 3 2 4 2" xfId="36283"/>
    <cellStyle name="40% - Accent1 2 3 2 2 3 2 5" xfId="31870"/>
    <cellStyle name="40% - Accent1 2 3 2 2 3 2 6" xfId="40982"/>
    <cellStyle name="40% - Accent1 2 3 2 2 3 2 7" xfId="45603"/>
    <cellStyle name="40% - Accent1 2 3 2 2 3 3" xfId="14109"/>
    <cellStyle name="40% - Accent1 2 3 2 2 3 3 2" xfId="23889"/>
    <cellStyle name="40% - Accent1 2 3 2 2 3 3 2 2" xfId="36286"/>
    <cellStyle name="40% - Accent1 2 3 2 2 3 3 3" xfId="31220"/>
    <cellStyle name="40% - Accent1 2 3 2 2 3 3 4" xfId="40985"/>
    <cellStyle name="40% - Accent1 2 3 2 2 3 3 5" xfId="45606"/>
    <cellStyle name="40% - Accent1 2 3 2 2 3 4" xfId="18532"/>
    <cellStyle name="40% - Accent1 2 3 2 2 3 4 2" xfId="23890"/>
    <cellStyle name="40% - Accent1 2 3 2 2 3 4 2 2" xfId="36287"/>
    <cellStyle name="40% - Accent1 2 3 2 2 3 4 3" xfId="32521"/>
    <cellStyle name="40% - Accent1 2 3 2 2 3 4 4" xfId="40986"/>
    <cellStyle name="40% - Accent1 2 3 2 2 3 4 5" xfId="45607"/>
    <cellStyle name="40% - Accent1 2 3 2 2 3 5" xfId="19809"/>
    <cellStyle name="40% - Accent1 2 3 2 2 3 5 2" xfId="23891"/>
    <cellStyle name="40% - Accent1 2 3 2 2 3 5 2 2" xfId="36288"/>
    <cellStyle name="40% - Accent1 2 3 2 2 3 5 3" xfId="33820"/>
    <cellStyle name="40% - Accent1 2 3 2 2 3 5 4" xfId="40987"/>
    <cellStyle name="40% - Accent1 2 3 2 2 3 5 5" xfId="45608"/>
    <cellStyle name="40% - Accent1 2 3 2 2 3 6" xfId="23885"/>
    <cellStyle name="40% - Accent1 2 3 2 2 3 6 2" xfId="36282"/>
    <cellStyle name="40% - Accent1 2 3 2 2 3 7" xfId="30560"/>
    <cellStyle name="40% - Accent1 2 3 2 2 3 8" xfId="40981"/>
    <cellStyle name="40% - Accent1 2 3 2 2 3 9" xfId="45602"/>
    <cellStyle name="40% - Accent1 2 3 2 2 4" xfId="16322"/>
    <cellStyle name="40% - Accent1 2 3 2 2 4 2" xfId="19165"/>
    <cellStyle name="40% - Accent1 2 3 2 2 4 2 2" xfId="23893"/>
    <cellStyle name="40% - Accent1 2 3 2 2 4 2 2 2" xfId="36290"/>
    <cellStyle name="40% - Accent1 2 3 2 2 4 2 3" xfId="33168"/>
    <cellStyle name="40% - Accent1 2 3 2 2 4 2 4" xfId="40989"/>
    <cellStyle name="40% - Accent1 2 3 2 2 4 2 5" xfId="45610"/>
    <cellStyle name="40% - Accent1 2 3 2 2 4 3" xfId="20447"/>
    <cellStyle name="40% - Accent1 2 3 2 2 4 3 2" xfId="23894"/>
    <cellStyle name="40% - Accent1 2 3 2 2 4 3 2 2" xfId="36291"/>
    <cellStyle name="40% - Accent1 2 3 2 2 4 3 3" xfId="34470"/>
    <cellStyle name="40% - Accent1 2 3 2 2 4 3 4" xfId="40990"/>
    <cellStyle name="40% - Accent1 2 3 2 2 4 3 5" xfId="45611"/>
    <cellStyle name="40% - Accent1 2 3 2 2 4 4" xfId="23892"/>
    <cellStyle name="40% - Accent1 2 3 2 2 4 4 2" xfId="36289"/>
    <cellStyle name="40% - Accent1 2 3 2 2 4 5" xfId="31868"/>
    <cellStyle name="40% - Accent1 2 3 2 2 4 6" xfId="40988"/>
    <cellStyle name="40% - Accent1 2 3 2 2 4 7" xfId="45609"/>
    <cellStyle name="40% - Accent1 2 3 2 2 5" xfId="14107"/>
    <cellStyle name="40% - Accent1 2 3 2 2 5 2" xfId="23895"/>
    <cellStyle name="40% - Accent1 2 3 2 2 5 2 2" xfId="36292"/>
    <cellStyle name="40% - Accent1 2 3 2 2 5 3" xfId="31218"/>
    <cellStyle name="40% - Accent1 2 3 2 2 5 4" xfId="40991"/>
    <cellStyle name="40% - Accent1 2 3 2 2 5 5" xfId="45612"/>
    <cellStyle name="40% - Accent1 2 3 2 2 6" xfId="18530"/>
    <cellStyle name="40% - Accent1 2 3 2 2 6 2" xfId="23896"/>
    <cellStyle name="40% - Accent1 2 3 2 2 6 2 2" xfId="36293"/>
    <cellStyle name="40% - Accent1 2 3 2 2 6 3" xfId="32519"/>
    <cellStyle name="40% - Accent1 2 3 2 2 6 4" xfId="40992"/>
    <cellStyle name="40% - Accent1 2 3 2 2 6 5" xfId="45613"/>
    <cellStyle name="40% - Accent1 2 3 2 2 7" xfId="19807"/>
    <cellStyle name="40% - Accent1 2 3 2 2 7 2" xfId="23897"/>
    <cellStyle name="40% - Accent1 2 3 2 2 7 2 2" xfId="36294"/>
    <cellStyle name="40% - Accent1 2 3 2 2 7 3" xfId="33818"/>
    <cellStyle name="40% - Accent1 2 3 2 2 7 4" xfId="40993"/>
    <cellStyle name="40% - Accent1 2 3 2 2 7 5" xfId="45614"/>
    <cellStyle name="40% - Accent1 2 3 2 2 8" xfId="23877"/>
    <cellStyle name="40% - Accent1 2 3 2 2 8 2" xfId="36274"/>
    <cellStyle name="40% - Accent1 2 3 2 2 9" xfId="30558"/>
    <cellStyle name="40% - Accent1 2 3 2 3" xfId="10985"/>
    <cellStyle name="40% - Accent1 2 3 2 3 2" xfId="16325"/>
    <cellStyle name="40% - Accent1 2 3 2 3 2 2" xfId="19168"/>
    <cellStyle name="40% - Accent1 2 3 2 3 2 2 2" xfId="23900"/>
    <cellStyle name="40% - Accent1 2 3 2 3 2 2 2 2" xfId="36297"/>
    <cellStyle name="40% - Accent1 2 3 2 3 2 2 3" xfId="33171"/>
    <cellStyle name="40% - Accent1 2 3 2 3 2 2 4" xfId="40996"/>
    <cellStyle name="40% - Accent1 2 3 2 3 2 2 5" xfId="45617"/>
    <cellStyle name="40% - Accent1 2 3 2 3 2 3" xfId="20450"/>
    <cellStyle name="40% - Accent1 2 3 2 3 2 3 2" xfId="23901"/>
    <cellStyle name="40% - Accent1 2 3 2 3 2 3 2 2" xfId="36298"/>
    <cellStyle name="40% - Accent1 2 3 2 3 2 3 3" xfId="34473"/>
    <cellStyle name="40% - Accent1 2 3 2 3 2 3 4" xfId="40997"/>
    <cellStyle name="40% - Accent1 2 3 2 3 2 3 5" xfId="45618"/>
    <cellStyle name="40% - Accent1 2 3 2 3 2 4" xfId="23899"/>
    <cellStyle name="40% - Accent1 2 3 2 3 2 4 2" xfId="36296"/>
    <cellStyle name="40% - Accent1 2 3 2 3 2 5" xfId="31871"/>
    <cellStyle name="40% - Accent1 2 3 2 3 2 6" xfId="40995"/>
    <cellStyle name="40% - Accent1 2 3 2 3 2 7" xfId="45616"/>
    <cellStyle name="40% - Accent1 2 3 2 3 3" xfId="14110"/>
    <cellStyle name="40% - Accent1 2 3 2 3 3 2" xfId="23902"/>
    <cellStyle name="40% - Accent1 2 3 2 3 3 2 2" xfId="36299"/>
    <cellStyle name="40% - Accent1 2 3 2 3 3 3" xfId="31221"/>
    <cellStyle name="40% - Accent1 2 3 2 3 3 4" xfId="40998"/>
    <cellStyle name="40% - Accent1 2 3 2 3 3 5" xfId="45619"/>
    <cellStyle name="40% - Accent1 2 3 2 3 4" xfId="18533"/>
    <cellStyle name="40% - Accent1 2 3 2 3 4 2" xfId="23903"/>
    <cellStyle name="40% - Accent1 2 3 2 3 4 2 2" xfId="36300"/>
    <cellStyle name="40% - Accent1 2 3 2 3 4 3" xfId="32522"/>
    <cellStyle name="40% - Accent1 2 3 2 3 4 4" xfId="40999"/>
    <cellStyle name="40% - Accent1 2 3 2 3 4 5" xfId="45620"/>
    <cellStyle name="40% - Accent1 2 3 2 3 5" xfId="19810"/>
    <cellStyle name="40% - Accent1 2 3 2 3 5 2" xfId="23904"/>
    <cellStyle name="40% - Accent1 2 3 2 3 5 2 2" xfId="36301"/>
    <cellStyle name="40% - Accent1 2 3 2 3 5 3" xfId="33821"/>
    <cellStyle name="40% - Accent1 2 3 2 3 5 4" xfId="41000"/>
    <cellStyle name="40% - Accent1 2 3 2 3 5 5" xfId="45621"/>
    <cellStyle name="40% - Accent1 2 3 2 3 6" xfId="23898"/>
    <cellStyle name="40% - Accent1 2 3 2 3 6 2" xfId="36295"/>
    <cellStyle name="40% - Accent1 2 3 2 3 7" xfId="30561"/>
    <cellStyle name="40% - Accent1 2 3 2 3 8" xfId="40994"/>
    <cellStyle name="40% - Accent1 2 3 2 3 9" xfId="45615"/>
    <cellStyle name="40% - Accent1 2 3 2 4" xfId="10986"/>
    <cellStyle name="40% - Accent1 2 3 2 4 2" xfId="16326"/>
    <cellStyle name="40% - Accent1 2 3 2 4 2 2" xfId="19169"/>
    <cellStyle name="40% - Accent1 2 3 2 4 2 2 2" xfId="23907"/>
    <cellStyle name="40% - Accent1 2 3 2 4 2 2 2 2" xfId="36304"/>
    <cellStyle name="40% - Accent1 2 3 2 4 2 2 3" xfId="33172"/>
    <cellStyle name="40% - Accent1 2 3 2 4 2 2 4" xfId="41003"/>
    <cellStyle name="40% - Accent1 2 3 2 4 2 2 5" xfId="45624"/>
    <cellStyle name="40% - Accent1 2 3 2 4 2 3" xfId="20451"/>
    <cellStyle name="40% - Accent1 2 3 2 4 2 3 2" xfId="23908"/>
    <cellStyle name="40% - Accent1 2 3 2 4 2 3 2 2" xfId="36305"/>
    <cellStyle name="40% - Accent1 2 3 2 4 2 3 3" xfId="34474"/>
    <cellStyle name="40% - Accent1 2 3 2 4 2 3 4" xfId="41004"/>
    <cellStyle name="40% - Accent1 2 3 2 4 2 3 5" xfId="45625"/>
    <cellStyle name="40% - Accent1 2 3 2 4 2 4" xfId="23906"/>
    <cellStyle name="40% - Accent1 2 3 2 4 2 4 2" xfId="36303"/>
    <cellStyle name="40% - Accent1 2 3 2 4 2 5" xfId="31872"/>
    <cellStyle name="40% - Accent1 2 3 2 4 2 6" xfId="41002"/>
    <cellStyle name="40% - Accent1 2 3 2 4 2 7" xfId="45623"/>
    <cellStyle name="40% - Accent1 2 3 2 4 3" xfId="14111"/>
    <cellStyle name="40% - Accent1 2 3 2 4 3 2" xfId="23909"/>
    <cellStyle name="40% - Accent1 2 3 2 4 3 2 2" xfId="36306"/>
    <cellStyle name="40% - Accent1 2 3 2 4 3 3" xfId="31222"/>
    <cellStyle name="40% - Accent1 2 3 2 4 3 4" xfId="41005"/>
    <cellStyle name="40% - Accent1 2 3 2 4 3 5" xfId="45626"/>
    <cellStyle name="40% - Accent1 2 3 2 4 4" xfId="18534"/>
    <cellStyle name="40% - Accent1 2 3 2 4 4 2" xfId="23910"/>
    <cellStyle name="40% - Accent1 2 3 2 4 4 2 2" xfId="36307"/>
    <cellStyle name="40% - Accent1 2 3 2 4 4 3" xfId="32523"/>
    <cellStyle name="40% - Accent1 2 3 2 4 4 4" xfId="41006"/>
    <cellStyle name="40% - Accent1 2 3 2 4 4 5" xfId="45627"/>
    <cellStyle name="40% - Accent1 2 3 2 4 5" xfId="19811"/>
    <cellStyle name="40% - Accent1 2 3 2 4 5 2" xfId="23911"/>
    <cellStyle name="40% - Accent1 2 3 2 4 5 2 2" xfId="36308"/>
    <cellStyle name="40% - Accent1 2 3 2 4 5 3" xfId="33822"/>
    <cellStyle name="40% - Accent1 2 3 2 4 5 4" xfId="41007"/>
    <cellStyle name="40% - Accent1 2 3 2 4 5 5" xfId="45628"/>
    <cellStyle name="40% - Accent1 2 3 2 4 6" xfId="23905"/>
    <cellStyle name="40% - Accent1 2 3 2 4 6 2" xfId="36302"/>
    <cellStyle name="40% - Accent1 2 3 2 4 7" xfId="30562"/>
    <cellStyle name="40% - Accent1 2 3 2 4 8" xfId="41001"/>
    <cellStyle name="40% - Accent1 2 3 2 4 9" xfId="45622"/>
    <cellStyle name="40% - Accent1 2 3 2 5" xfId="16321"/>
    <cellStyle name="40% - Accent1 2 3 2 5 2" xfId="19164"/>
    <cellStyle name="40% - Accent1 2 3 2 5 2 2" xfId="23913"/>
    <cellStyle name="40% - Accent1 2 3 2 5 2 2 2" xfId="36310"/>
    <cellStyle name="40% - Accent1 2 3 2 5 2 3" xfId="33167"/>
    <cellStyle name="40% - Accent1 2 3 2 5 2 4" xfId="41009"/>
    <cellStyle name="40% - Accent1 2 3 2 5 2 5" xfId="45630"/>
    <cellStyle name="40% - Accent1 2 3 2 5 3" xfId="20446"/>
    <cellStyle name="40% - Accent1 2 3 2 5 3 2" xfId="23914"/>
    <cellStyle name="40% - Accent1 2 3 2 5 3 2 2" xfId="36311"/>
    <cellStyle name="40% - Accent1 2 3 2 5 3 3" xfId="34469"/>
    <cellStyle name="40% - Accent1 2 3 2 5 3 4" xfId="41010"/>
    <cellStyle name="40% - Accent1 2 3 2 5 3 5" xfId="45631"/>
    <cellStyle name="40% - Accent1 2 3 2 5 4" xfId="23912"/>
    <cellStyle name="40% - Accent1 2 3 2 5 4 2" xfId="36309"/>
    <cellStyle name="40% - Accent1 2 3 2 5 5" xfId="31867"/>
    <cellStyle name="40% - Accent1 2 3 2 5 6" xfId="41008"/>
    <cellStyle name="40% - Accent1 2 3 2 5 7" xfId="45629"/>
    <cellStyle name="40% - Accent1 2 3 2 6" xfId="14106"/>
    <cellStyle name="40% - Accent1 2 3 2 6 2" xfId="23915"/>
    <cellStyle name="40% - Accent1 2 3 2 6 2 2" xfId="36312"/>
    <cellStyle name="40% - Accent1 2 3 2 6 3" xfId="31217"/>
    <cellStyle name="40% - Accent1 2 3 2 6 4" xfId="41011"/>
    <cellStyle name="40% - Accent1 2 3 2 6 5" xfId="45632"/>
    <cellStyle name="40% - Accent1 2 3 2 7" xfId="18529"/>
    <cellStyle name="40% - Accent1 2 3 2 7 2" xfId="23916"/>
    <cellStyle name="40% - Accent1 2 3 2 7 2 2" xfId="36313"/>
    <cellStyle name="40% - Accent1 2 3 2 7 3" xfId="32518"/>
    <cellStyle name="40% - Accent1 2 3 2 7 4" xfId="41012"/>
    <cellStyle name="40% - Accent1 2 3 2 7 5" xfId="45633"/>
    <cellStyle name="40% - Accent1 2 3 2 8" xfId="19806"/>
    <cellStyle name="40% - Accent1 2 3 2 8 2" xfId="23917"/>
    <cellStyle name="40% - Accent1 2 3 2 8 2 2" xfId="36314"/>
    <cellStyle name="40% - Accent1 2 3 2 8 3" xfId="33817"/>
    <cellStyle name="40% - Accent1 2 3 2 8 4" xfId="41013"/>
    <cellStyle name="40% - Accent1 2 3 2 8 5" xfId="45634"/>
    <cellStyle name="40% - Accent1 2 3 2 9" xfId="23876"/>
    <cellStyle name="40% - Accent1 2 3 2 9 2" xfId="36273"/>
    <cellStyle name="40% - Accent1 2 3 3" xfId="10987"/>
    <cellStyle name="40% - Accent1 2 3 3 10" xfId="41014"/>
    <cellStyle name="40% - Accent1 2 3 3 11" xfId="45635"/>
    <cellStyle name="40% - Accent1 2 3 3 2" xfId="10988"/>
    <cellStyle name="40% - Accent1 2 3 3 2 2" xfId="16328"/>
    <cellStyle name="40% - Accent1 2 3 3 2 2 2" xfId="19171"/>
    <cellStyle name="40% - Accent1 2 3 3 2 2 2 2" xfId="23921"/>
    <cellStyle name="40% - Accent1 2 3 3 2 2 2 2 2" xfId="36318"/>
    <cellStyle name="40% - Accent1 2 3 3 2 2 2 3" xfId="33174"/>
    <cellStyle name="40% - Accent1 2 3 3 2 2 2 4" xfId="41017"/>
    <cellStyle name="40% - Accent1 2 3 3 2 2 2 5" xfId="45638"/>
    <cellStyle name="40% - Accent1 2 3 3 2 2 3" xfId="20453"/>
    <cellStyle name="40% - Accent1 2 3 3 2 2 3 2" xfId="23922"/>
    <cellStyle name="40% - Accent1 2 3 3 2 2 3 2 2" xfId="36319"/>
    <cellStyle name="40% - Accent1 2 3 3 2 2 3 3" xfId="34476"/>
    <cellStyle name="40% - Accent1 2 3 3 2 2 3 4" xfId="41018"/>
    <cellStyle name="40% - Accent1 2 3 3 2 2 3 5" xfId="45639"/>
    <cellStyle name="40% - Accent1 2 3 3 2 2 4" xfId="23920"/>
    <cellStyle name="40% - Accent1 2 3 3 2 2 4 2" xfId="36317"/>
    <cellStyle name="40% - Accent1 2 3 3 2 2 5" xfId="31874"/>
    <cellStyle name="40% - Accent1 2 3 3 2 2 6" xfId="41016"/>
    <cellStyle name="40% - Accent1 2 3 3 2 2 7" xfId="45637"/>
    <cellStyle name="40% - Accent1 2 3 3 2 3" xfId="14113"/>
    <cellStyle name="40% - Accent1 2 3 3 2 3 2" xfId="23923"/>
    <cellStyle name="40% - Accent1 2 3 3 2 3 2 2" xfId="36320"/>
    <cellStyle name="40% - Accent1 2 3 3 2 3 3" xfId="31224"/>
    <cellStyle name="40% - Accent1 2 3 3 2 3 4" xfId="41019"/>
    <cellStyle name="40% - Accent1 2 3 3 2 3 5" xfId="45640"/>
    <cellStyle name="40% - Accent1 2 3 3 2 4" xfId="18536"/>
    <cellStyle name="40% - Accent1 2 3 3 2 4 2" xfId="23924"/>
    <cellStyle name="40% - Accent1 2 3 3 2 4 2 2" xfId="36321"/>
    <cellStyle name="40% - Accent1 2 3 3 2 4 3" xfId="32525"/>
    <cellStyle name="40% - Accent1 2 3 3 2 4 4" xfId="41020"/>
    <cellStyle name="40% - Accent1 2 3 3 2 4 5" xfId="45641"/>
    <cellStyle name="40% - Accent1 2 3 3 2 5" xfId="19813"/>
    <cellStyle name="40% - Accent1 2 3 3 2 5 2" xfId="23925"/>
    <cellStyle name="40% - Accent1 2 3 3 2 5 2 2" xfId="36322"/>
    <cellStyle name="40% - Accent1 2 3 3 2 5 3" xfId="33824"/>
    <cellStyle name="40% - Accent1 2 3 3 2 5 4" xfId="41021"/>
    <cellStyle name="40% - Accent1 2 3 3 2 5 5" xfId="45642"/>
    <cellStyle name="40% - Accent1 2 3 3 2 6" xfId="23919"/>
    <cellStyle name="40% - Accent1 2 3 3 2 6 2" xfId="36316"/>
    <cellStyle name="40% - Accent1 2 3 3 2 7" xfId="30564"/>
    <cellStyle name="40% - Accent1 2 3 3 2 8" xfId="41015"/>
    <cellStyle name="40% - Accent1 2 3 3 2 9" xfId="45636"/>
    <cellStyle name="40% - Accent1 2 3 3 3" xfId="10989"/>
    <cellStyle name="40% - Accent1 2 3 3 3 2" xfId="16329"/>
    <cellStyle name="40% - Accent1 2 3 3 3 2 2" xfId="19172"/>
    <cellStyle name="40% - Accent1 2 3 3 3 2 2 2" xfId="23928"/>
    <cellStyle name="40% - Accent1 2 3 3 3 2 2 2 2" xfId="36325"/>
    <cellStyle name="40% - Accent1 2 3 3 3 2 2 3" xfId="33175"/>
    <cellStyle name="40% - Accent1 2 3 3 3 2 2 4" xfId="41024"/>
    <cellStyle name="40% - Accent1 2 3 3 3 2 2 5" xfId="45645"/>
    <cellStyle name="40% - Accent1 2 3 3 3 2 3" xfId="20454"/>
    <cellStyle name="40% - Accent1 2 3 3 3 2 3 2" xfId="23929"/>
    <cellStyle name="40% - Accent1 2 3 3 3 2 3 2 2" xfId="36326"/>
    <cellStyle name="40% - Accent1 2 3 3 3 2 3 3" xfId="34477"/>
    <cellStyle name="40% - Accent1 2 3 3 3 2 3 4" xfId="41025"/>
    <cellStyle name="40% - Accent1 2 3 3 3 2 3 5" xfId="45646"/>
    <cellStyle name="40% - Accent1 2 3 3 3 2 4" xfId="23927"/>
    <cellStyle name="40% - Accent1 2 3 3 3 2 4 2" xfId="36324"/>
    <cellStyle name="40% - Accent1 2 3 3 3 2 5" xfId="31875"/>
    <cellStyle name="40% - Accent1 2 3 3 3 2 6" xfId="41023"/>
    <cellStyle name="40% - Accent1 2 3 3 3 2 7" xfId="45644"/>
    <cellStyle name="40% - Accent1 2 3 3 3 3" xfId="14114"/>
    <cellStyle name="40% - Accent1 2 3 3 3 3 2" xfId="23930"/>
    <cellStyle name="40% - Accent1 2 3 3 3 3 2 2" xfId="36327"/>
    <cellStyle name="40% - Accent1 2 3 3 3 3 3" xfId="31225"/>
    <cellStyle name="40% - Accent1 2 3 3 3 3 4" xfId="41026"/>
    <cellStyle name="40% - Accent1 2 3 3 3 3 5" xfId="45647"/>
    <cellStyle name="40% - Accent1 2 3 3 3 4" xfId="18537"/>
    <cellStyle name="40% - Accent1 2 3 3 3 4 2" xfId="23931"/>
    <cellStyle name="40% - Accent1 2 3 3 3 4 2 2" xfId="36328"/>
    <cellStyle name="40% - Accent1 2 3 3 3 4 3" xfId="32526"/>
    <cellStyle name="40% - Accent1 2 3 3 3 4 4" xfId="41027"/>
    <cellStyle name="40% - Accent1 2 3 3 3 4 5" xfId="45648"/>
    <cellStyle name="40% - Accent1 2 3 3 3 5" xfId="19814"/>
    <cellStyle name="40% - Accent1 2 3 3 3 5 2" xfId="23932"/>
    <cellStyle name="40% - Accent1 2 3 3 3 5 2 2" xfId="36329"/>
    <cellStyle name="40% - Accent1 2 3 3 3 5 3" xfId="33825"/>
    <cellStyle name="40% - Accent1 2 3 3 3 5 4" xfId="41028"/>
    <cellStyle name="40% - Accent1 2 3 3 3 5 5" xfId="45649"/>
    <cellStyle name="40% - Accent1 2 3 3 3 6" xfId="23926"/>
    <cellStyle name="40% - Accent1 2 3 3 3 6 2" xfId="36323"/>
    <cellStyle name="40% - Accent1 2 3 3 3 7" xfId="30565"/>
    <cellStyle name="40% - Accent1 2 3 3 3 8" xfId="41022"/>
    <cellStyle name="40% - Accent1 2 3 3 3 9" xfId="45643"/>
    <cellStyle name="40% - Accent1 2 3 3 4" xfId="16327"/>
    <cellStyle name="40% - Accent1 2 3 3 4 2" xfId="19170"/>
    <cellStyle name="40% - Accent1 2 3 3 4 2 2" xfId="23934"/>
    <cellStyle name="40% - Accent1 2 3 3 4 2 2 2" xfId="36331"/>
    <cellStyle name="40% - Accent1 2 3 3 4 2 3" xfId="33173"/>
    <cellStyle name="40% - Accent1 2 3 3 4 2 4" xfId="41030"/>
    <cellStyle name="40% - Accent1 2 3 3 4 2 5" xfId="45651"/>
    <cellStyle name="40% - Accent1 2 3 3 4 3" xfId="20452"/>
    <cellStyle name="40% - Accent1 2 3 3 4 3 2" xfId="23935"/>
    <cellStyle name="40% - Accent1 2 3 3 4 3 2 2" xfId="36332"/>
    <cellStyle name="40% - Accent1 2 3 3 4 3 3" xfId="34475"/>
    <cellStyle name="40% - Accent1 2 3 3 4 3 4" xfId="41031"/>
    <cellStyle name="40% - Accent1 2 3 3 4 3 5" xfId="45652"/>
    <cellStyle name="40% - Accent1 2 3 3 4 4" xfId="23933"/>
    <cellStyle name="40% - Accent1 2 3 3 4 4 2" xfId="36330"/>
    <cellStyle name="40% - Accent1 2 3 3 4 5" xfId="31873"/>
    <cellStyle name="40% - Accent1 2 3 3 4 6" xfId="41029"/>
    <cellStyle name="40% - Accent1 2 3 3 4 7" xfId="45650"/>
    <cellStyle name="40% - Accent1 2 3 3 5" xfId="14112"/>
    <cellStyle name="40% - Accent1 2 3 3 5 2" xfId="23936"/>
    <cellStyle name="40% - Accent1 2 3 3 5 2 2" xfId="36333"/>
    <cellStyle name="40% - Accent1 2 3 3 5 3" xfId="31223"/>
    <cellStyle name="40% - Accent1 2 3 3 5 4" xfId="41032"/>
    <cellStyle name="40% - Accent1 2 3 3 5 5" xfId="45653"/>
    <cellStyle name="40% - Accent1 2 3 3 6" xfId="18535"/>
    <cellStyle name="40% - Accent1 2 3 3 6 2" xfId="23937"/>
    <cellStyle name="40% - Accent1 2 3 3 6 2 2" xfId="36334"/>
    <cellStyle name="40% - Accent1 2 3 3 6 3" xfId="32524"/>
    <cellStyle name="40% - Accent1 2 3 3 6 4" xfId="41033"/>
    <cellStyle name="40% - Accent1 2 3 3 6 5" xfId="45654"/>
    <cellStyle name="40% - Accent1 2 3 3 7" xfId="19812"/>
    <cellStyle name="40% - Accent1 2 3 3 7 2" xfId="23938"/>
    <cellStyle name="40% - Accent1 2 3 3 7 2 2" xfId="36335"/>
    <cellStyle name="40% - Accent1 2 3 3 7 3" xfId="33823"/>
    <cellStyle name="40% - Accent1 2 3 3 7 4" xfId="41034"/>
    <cellStyle name="40% - Accent1 2 3 3 7 5" xfId="45655"/>
    <cellStyle name="40% - Accent1 2 3 3 8" xfId="23918"/>
    <cellStyle name="40% - Accent1 2 3 3 8 2" xfId="36315"/>
    <cellStyle name="40% - Accent1 2 3 3 9" xfId="30563"/>
    <cellStyle name="40% - Accent1 2 3 4" xfId="10990"/>
    <cellStyle name="40% - Accent1 2 3 4 2" xfId="16330"/>
    <cellStyle name="40% - Accent1 2 3 4 2 2" xfId="19173"/>
    <cellStyle name="40% - Accent1 2 3 4 2 2 2" xfId="23941"/>
    <cellStyle name="40% - Accent1 2 3 4 2 2 2 2" xfId="36338"/>
    <cellStyle name="40% - Accent1 2 3 4 2 2 3" xfId="33176"/>
    <cellStyle name="40% - Accent1 2 3 4 2 2 4" xfId="41037"/>
    <cellStyle name="40% - Accent1 2 3 4 2 2 5" xfId="45658"/>
    <cellStyle name="40% - Accent1 2 3 4 2 3" xfId="20455"/>
    <cellStyle name="40% - Accent1 2 3 4 2 3 2" xfId="23942"/>
    <cellStyle name="40% - Accent1 2 3 4 2 3 2 2" xfId="36339"/>
    <cellStyle name="40% - Accent1 2 3 4 2 3 3" xfId="34478"/>
    <cellStyle name="40% - Accent1 2 3 4 2 3 4" xfId="41038"/>
    <cellStyle name="40% - Accent1 2 3 4 2 3 5" xfId="45659"/>
    <cellStyle name="40% - Accent1 2 3 4 2 4" xfId="23940"/>
    <cellStyle name="40% - Accent1 2 3 4 2 4 2" xfId="36337"/>
    <cellStyle name="40% - Accent1 2 3 4 2 5" xfId="31876"/>
    <cellStyle name="40% - Accent1 2 3 4 2 6" xfId="41036"/>
    <cellStyle name="40% - Accent1 2 3 4 2 7" xfId="45657"/>
    <cellStyle name="40% - Accent1 2 3 4 3" xfId="14115"/>
    <cellStyle name="40% - Accent1 2 3 4 3 2" xfId="23943"/>
    <cellStyle name="40% - Accent1 2 3 4 3 2 2" xfId="36340"/>
    <cellStyle name="40% - Accent1 2 3 4 3 3" xfId="31226"/>
    <cellStyle name="40% - Accent1 2 3 4 3 4" xfId="41039"/>
    <cellStyle name="40% - Accent1 2 3 4 3 5" xfId="45660"/>
    <cellStyle name="40% - Accent1 2 3 4 4" xfId="18538"/>
    <cellStyle name="40% - Accent1 2 3 4 4 2" xfId="23944"/>
    <cellStyle name="40% - Accent1 2 3 4 4 2 2" xfId="36341"/>
    <cellStyle name="40% - Accent1 2 3 4 4 3" xfId="32527"/>
    <cellStyle name="40% - Accent1 2 3 4 4 4" xfId="41040"/>
    <cellStyle name="40% - Accent1 2 3 4 4 5" xfId="45661"/>
    <cellStyle name="40% - Accent1 2 3 4 5" xfId="19815"/>
    <cellStyle name="40% - Accent1 2 3 4 5 2" xfId="23945"/>
    <cellStyle name="40% - Accent1 2 3 4 5 2 2" xfId="36342"/>
    <cellStyle name="40% - Accent1 2 3 4 5 3" xfId="33826"/>
    <cellStyle name="40% - Accent1 2 3 4 5 4" xfId="41041"/>
    <cellStyle name="40% - Accent1 2 3 4 5 5" xfId="45662"/>
    <cellStyle name="40% - Accent1 2 3 4 6" xfId="23939"/>
    <cellStyle name="40% - Accent1 2 3 4 6 2" xfId="36336"/>
    <cellStyle name="40% - Accent1 2 3 4 7" xfId="30566"/>
    <cellStyle name="40% - Accent1 2 3 4 8" xfId="41035"/>
    <cellStyle name="40% - Accent1 2 3 4 9" xfId="45656"/>
    <cellStyle name="40% - Accent1 2 3 5" xfId="10991"/>
    <cellStyle name="40% - Accent1 2 3 5 2" xfId="16331"/>
    <cellStyle name="40% - Accent1 2 3 5 2 2" xfId="19174"/>
    <cellStyle name="40% - Accent1 2 3 5 2 2 2" xfId="23948"/>
    <cellStyle name="40% - Accent1 2 3 5 2 2 2 2" xfId="36345"/>
    <cellStyle name="40% - Accent1 2 3 5 2 2 3" xfId="33177"/>
    <cellStyle name="40% - Accent1 2 3 5 2 2 4" xfId="41044"/>
    <cellStyle name="40% - Accent1 2 3 5 2 2 5" xfId="45665"/>
    <cellStyle name="40% - Accent1 2 3 5 2 3" xfId="20456"/>
    <cellStyle name="40% - Accent1 2 3 5 2 3 2" xfId="23949"/>
    <cellStyle name="40% - Accent1 2 3 5 2 3 2 2" xfId="36346"/>
    <cellStyle name="40% - Accent1 2 3 5 2 3 3" xfId="34479"/>
    <cellStyle name="40% - Accent1 2 3 5 2 3 4" xfId="41045"/>
    <cellStyle name="40% - Accent1 2 3 5 2 3 5" xfId="45666"/>
    <cellStyle name="40% - Accent1 2 3 5 2 4" xfId="23947"/>
    <cellStyle name="40% - Accent1 2 3 5 2 4 2" xfId="36344"/>
    <cellStyle name="40% - Accent1 2 3 5 2 5" xfId="31877"/>
    <cellStyle name="40% - Accent1 2 3 5 2 6" xfId="41043"/>
    <cellStyle name="40% - Accent1 2 3 5 2 7" xfId="45664"/>
    <cellStyle name="40% - Accent1 2 3 5 3" xfId="14116"/>
    <cellStyle name="40% - Accent1 2 3 5 3 2" xfId="23950"/>
    <cellStyle name="40% - Accent1 2 3 5 3 2 2" xfId="36347"/>
    <cellStyle name="40% - Accent1 2 3 5 3 3" xfId="31227"/>
    <cellStyle name="40% - Accent1 2 3 5 3 4" xfId="41046"/>
    <cellStyle name="40% - Accent1 2 3 5 3 5" xfId="45667"/>
    <cellStyle name="40% - Accent1 2 3 5 4" xfId="18539"/>
    <cellStyle name="40% - Accent1 2 3 5 4 2" xfId="23951"/>
    <cellStyle name="40% - Accent1 2 3 5 4 2 2" xfId="36348"/>
    <cellStyle name="40% - Accent1 2 3 5 4 3" xfId="32528"/>
    <cellStyle name="40% - Accent1 2 3 5 4 4" xfId="41047"/>
    <cellStyle name="40% - Accent1 2 3 5 4 5" xfId="45668"/>
    <cellStyle name="40% - Accent1 2 3 5 5" xfId="19816"/>
    <cellStyle name="40% - Accent1 2 3 5 5 2" xfId="23952"/>
    <cellStyle name="40% - Accent1 2 3 5 5 2 2" xfId="36349"/>
    <cellStyle name="40% - Accent1 2 3 5 5 3" xfId="33827"/>
    <cellStyle name="40% - Accent1 2 3 5 5 4" xfId="41048"/>
    <cellStyle name="40% - Accent1 2 3 5 5 5" xfId="45669"/>
    <cellStyle name="40% - Accent1 2 3 5 6" xfId="23946"/>
    <cellStyle name="40% - Accent1 2 3 5 6 2" xfId="36343"/>
    <cellStyle name="40% - Accent1 2 3 5 7" xfId="30567"/>
    <cellStyle name="40% - Accent1 2 3 5 8" xfId="41042"/>
    <cellStyle name="40% - Accent1 2 3 5 9" xfId="45663"/>
    <cellStyle name="40% - Accent1 2 3 6" xfId="10111"/>
    <cellStyle name="40% - Accent1 2 4" xfId="990"/>
    <cellStyle name="40% - Accent1 2 4 2" xfId="10992"/>
    <cellStyle name="40% - Accent1 2 4 2 10" xfId="41049"/>
    <cellStyle name="40% - Accent1 2 4 2 11" xfId="45670"/>
    <cellStyle name="40% - Accent1 2 4 2 2" xfId="10993"/>
    <cellStyle name="40% - Accent1 2 4 2 2 2" xfId="16333"/>
    <cellStyle name="40% - Accent1 2 4 2 2 2 2" xfId="19176"/>
    <cellStyle name="40% - Accent1 2 4 2 2 2 2 2" xfId="23956"/>
    <cellStyle name="40% - Accent1 2 4 2 2 2 2 2 2" xfId="36353"/>
    <cellStyle name="40% - Accent1 2 4 2 2 2 2 3" xfId="33179"/>
    <cellStyle name="40% - Accent1 2 4 2 2 2 2 4" xfId="41052"/>
    <cellStyle name="40% - Accent1 2 4 2 2 2 2 5" xfId="45673"/>
    <cellStyle name="40% - Accent1 2 4 2 2 2 3" xfId="20458"/>
    <cellStyle name="40% - Accent1 2 4 2 2 2 3 2" xfId="23957"/>
    <cellStyle name="40% - Accent1 2 4 2 2 2 3 2 2" xfId="36354"/>
    <cellStyle name="40% - Accent1 2 4 2 2 2 3 3" xfId="34481"/>
    <cellStyle name="40% - Accent1 2 4 2 2 2 3 4" xfId="41053"/>
    <cellStyle name="40% - Accent1 2 4 2 2 2 3 5" xfId="45674"/>
    <cellStyle name="40% - Accent1 2 4 2 2 2 4" xfId="23955"/>
    <cellStyle name="40% - Accent1 2 4 2 2 2 4 2" xfId="36352"/>
    <cellStyle name="40% - Accent1 2 4 2 2 2 5" xfId="31879"/>
    <cellStyle name="40% - Accent1 2 4 2 2 2 6" xfId="41051"/>
    <cellStyle name="40% - Accent1 2 4 2 2 2 7" xfId="45672"/>
    <cellStyle name="40% - Accent1 2 4 2 2 3" xfId="14118"/>
    <cellStyle name="40% - Accent1 2 4 2 2 3 2" xfId="23958"/>
    <cellStyle name="40% - Accent1 2 4 2 2 3 2 2" xfId="36355"/>
    <cellStyle name="40% - Accent1 2 4 2 2 3 3" xfId="31229"/>
    <cellStyle name="40% - Accent1 2 4 2 2 3 4" xfId="41054"/>
    <cellStyle name="40% - Accent1 2 4 2 2 3 5" xfId="45675"/>
    <cellStyle name="40% - Accent1 2 4 2 2 4" xfId="18541"/>
    <cellStyle name="40% - Accent1 2 4 2 2 4 2" xfId="23959"/>
    <cellStyle name="40% - Accent1 2 4 2 2 4 2 2" xfId="36356"/>
    <cellStyle name="40% - Accent1 2 4 2 2 4 3" xfId="32530"/>
    <cellStyle name="40% - Accent1 2 4 2 2 4 4" xfId="41055"/>
    <cellStyle name="40% - Accent1 2 4 2 2 4 5" xfId="45676"/>
    <cellStyle name="40% - Accent1 2 4 2 2 5" xfId="19818"/>
    <cellStyle name="40% - Accent1 2 4 2 2 5 2" xfId="23960"/>
    <cellStyle name="40% - Accent1 2 4 2 2 5 2 2" xfId="36357"/>
    <cellStyle name="40% - Accent1 2 4 2 2 5 3" xfId="33829"/>
    <cellStyle name="40% - Accent1 2 4 2 2 5 4" xfId="41056"/>
    <cellStyle name="40% - Accent1 2 4 2 2 5 5" xfId="45677"/>
    <cellStyle name="40% - Accent1 2 4 2 2 6" xfId="23954"/>
    <cellStyle name="40% - Accent1 2 4 2 2 6 2" xfId="36351"/>
    <cellStyle name="40% - Accent1 2 4 2 2 7" xfId="30569"/>
    <cellStyle name="40% - Accent1 2 4 2 2 8" xfId="41050"/>
    <cellStyle name="40% - Accent1 2 4 2 2 9" xfId="45671"/>
    <cellStyle name="40% - Accent1 2 4 2 3" xfId="10994"/>
    <cellStyle name="40% - Accent1 2 4 2 3 2" xfId="16334"/>
    <cellStyle name="40% - Accent1 2 4 2 3 2 2" xfId="19177"/>
    <cellStyle name="40% - Accent1 2 4 2 3 2 2 2" xfId="23963"/>
    <cellStyle name="40% - Accent1 2 4 2 3 2 2 2 2" xfId="36360"/>
    <cellStyle name="40% - Accent1 2 4 2 3 2 2 3" xfId="33180"/>
    <cellStyle name="40% - Accent1 2 4 2 3 2 2 4" xfId="41059"/>
    <cellStyle name="40% - Accent1 2 4 2 3 2 2 5" xfId="45680"/>
    <cellStyle name="40% - Accent1 2 4 2 3 2 3" xfId="20459"/>
    <cellStyle name="40% - Accent1 2 4 2 3 2 3 2" xfId="23964"/>
    <cellStyle name="40% - Accent1 2 4 2 3 2 3 2 2" xfId="36361"/>
    <cellStyle name="40% - Accent1 2 4 2 3 2 3 3" xfId="34482"/>
    <cellStyle name="40% - Accent1 2 4 2 3 2 3 4" xfId="41060"/>
    <cellStyle name="40% - Accent1 2 4 2 3 2 3 5" xfId="45681"/>
    <cellStyle name="40% - Accent1 2 4 2 3 2 4" xfId="23962"/>
    <cellStyle name="40% - Accent1 2 4 2 3 2 4 2" xfId="36359"/>
    <cellStyle name="40% - Accent1 2 4 2 3 2 5" xfId="31880"/>
    <cellStyle name="40% - Accent1 2 4 2 3 2 6" xfId="41058"/>
    <cellStyle name="40% - Accent1 2 4 2 3 2 7" xfId="45679"/>
    <cellStyle name="40% - Accent1 2 4 2 3 3" xfId="14119"/>
    <cellStyle name="40% - Accent1 2 4 2 3 3 2" xfId="23965"/>
    <cellStyle name="40% - Accent1 2 4 2 3 3 2 2" xfId="36362"/>
    <cellStyle name="40% - Accent1 2 4 2 3 3 3" xfId="31230"/>
    <cellStyle name="40% - Accent1 2 4 2 3 3 4" xfId="41061"/>
    <cellStyle name="40% - Accent1 2 4 2 3 3 5" xfId="45682"/>
    <cellStyle name="40% - Accent1 2 4 2 3 4" xfId="18542"/>
    <cellStyle name="40% - Accent1 2 4 2 3 4 2" xfId="23966"/>
    <cellStyle name="40% - Accent1 2 4 2 3 4 2 2" xfId="36363"/>
    <cellStyle name="40% - Accent1 2 4 2 3 4 3" xfId="32531"/>
    <cellStyle name="40% - Accent1 2 4 2 3 4 4" xfId="41062"/>
    <cellStyle name="40% - Accent1 2 4 2 3 4 5" xfId="45683"/>
    <cellStyle name="40% - Accent1 2 4 2 3 5" xfId="19819"/>
    <cellStyle name="40% - Accent1 2 4 2 3 5 2" xfId="23967"/>
    <cellStyle name="40% - Accent1 2 4 2 3 5 2 2" xfId="36364"/>
    <cellStyle name="40% - Accent1 2 4 2 3 5 3" xfId="33830"/>
    <cellStyle name="40% - Accent1 2 4 2 3 5 4" xfId="41063"/>
    <cellStyle name="40% - Accent1 2 4 2 3 5 5" xfId="45684"/>
    <cellStyle name="40% - Accent1 2 4 2 3 6" xfId="23961"/>
    <cellStyle name="40% - Accent1 2 4 2 3 6 2" xfId="36358"/>
    <cellStyle name="40% - Accent1 2 4 2 3 7" xfId="30570"/>
    <cellStyle name="40% - Accent1 2 4 2 3 8" xfId="41057"/>
    <cellStyle name="40% - Accent1 2 4 2 3 9" xfId="45678"/>
    <cellStyle name="40% - Accent1 2 4 2 4" xfId="16332"/>
    <cellStyle name="40% - Accent1 2 4 2 4 2" xfId="19175"/>
    <cellStyle name="40% - Accent1 2 4 2 4 2 2" xfId="23969"/>
    <cellStyle name="40% - Accent1 2 4 2 4 2 2 2" xfId="36366"/>
    <cellStyle name="40% - Accent1 2 4 2 4 2 3" xfId="33178"/>
    <cellStyle name="40% - Accent1 2 4 2 4 2 4" xfId="41065"/>
    <cellStyle name="40% - Accent1 2 4 2 4 2 5" xfId="45686"/>
    <cellStyle name="40% - Accent1 2 4 2 4 3" xfId="20457"/>
    <cellStyle name="40% - Accent1 2 4 2 4 3 2" xfId="23970"/>
    <cellStyle name="40% - Accent1 2 4 2 4 3 2 2" xfId="36367"/>
    <cellStyle name="40% - Accent1 2 4 2 4 3 3" xfId="34480"/>
    <cellStyle name="40% - Accent1 2 4 2 4 3 4" xfId="41066"/>
    <cellStyle name="40% - Accent1 2 4 2 4 3 5" xfId="45687"/>
    <cellStyle name="40% - Accent1 2 4 2 4 4" xfId="23968"/>
    <cellStyle name="40% - Accent1 2 4 2 4 4 2" xfId="36365"/>
    <cellStyle name="40% - Accent1 2 4 2 4 5" xfId="31878"/>
    <cellStyle name="40% - Accent1 2 4 2 4 6" xfId="41064"/>
    <cellStyle name="40% - Accent1 2 4 2 4 7" xfId="45685"/>
    <cellStyle name="40% - Accent1 2 4 2 5" xfId="14117"/>
    <cellStyle name="40% - Accent1 2 4 2 5 2" xfId="23971"/>
    <cellStyle name="40% - Accent1 2 4 2 5 2 2" xfId="36368"/>
    <cellStyle name="40% - Accent1 2 4 2 5 3" xfId="31228"/>
    <cellStyle name="40% - Accent1 2 4 2 5 4" xfId="41067"/>
    <cellStyle name="40% - Accent1 2 4 2 5 5" xfId="45688"/>
    <cellStyle name="40% - Accent1 2 4 2 6" xfId="18540"/>
    <cellStyle name="40% - Accent1 2 4 2 6 2" xfId="23972"/>
    <cellStyle name="40% - Accent1 2 4 2 6 2 2" xfId="36369"/>
    <cellStyle name="40% - Accent1 2 4 2 6 3" xfId="32529"/>
    <cellStyle name="40% - Accent1 2 4 2 6 4" xfId="41068"/>
    <cellStyle name="40% - Accent1 2 4 2 6 5" xfId="45689"/>
    <cellStyle name="40% - Accent1 2 4 2 7" xfId="19817"/>
    <cellStyle name="40% - Accent1 2 4 2 7 2" xfId="23973"/>
    <cellStyle name="40% - Accent1 2 4 2 7 2 2" xfId="36370"/>
    <cellStyle name="40% - Accent1 2 4 2 7 3" xfId="33828"/>
    <cellStyle name="40% - Accent1 2 4 2 7 4" xfId="41069"/>
    <cellStyle name="40% - Accent1 2 4 2 7 5" xfId="45690"/>
    <cellStyle name="40% - Accent1 2 4 2 8" xfId="23953"/>
    <cellStyle name="40% - Accent1 2 4 2 8 2" xfId="36350"/>
    <cellStyle name="40% - Accent1 2 4 2 9" xfId="30568"/>
    <cellStyle name="40% - Accent1 2 4 3" xfId="10995"/>
    <cellStyle name="40% - Accent1 2 4 3 10" xfId="41070"/>
    <cellStyle name="40% - Accent1 2 4 3 11" xfId="45691"/>
    <cellStyle name="40% - Accent1 2 4 3 2" xfId="10996"/>
    <cellStyle name="40% - Accent1 2 4 3 2 2" xfId="16336"/>
    <cellStyle name="40% - Accent1 2 4 3 2 2 2" xfId="19179"/>
    <cellStyle name="40% - Accent1 2 4 3 2 2 2 2" xfId="23977"/>
    <cellStyle name="40% - Accent1 2 4 3 2 2 2 2 2" xfId="36374"/>
    <cellStyle name="40% - Accent1 2 4 3 2 2 2 3" xfId="33182"/>
    <cellStyle name="40% - Accent1 2 4 3 2 2 2 4" xfId="41073"/>
    <cellStyle name="40% - Accent1 2 4 3 2 2 2 5" xfId="45694"/>
    <cellStyle name="40% - Accent1 2 4 3 2 2 3" xfId="20461"/>
    <cellStyle name="40% - Accent1 2 4 3 2 2 3 2" xfId="23978"/>
    <cellStyle name="40% - Accent1 2 4 3 2 2 3 2 2" xfId="36375"/>
    <cellStyle name="40% - Accent1 2 4 3 2 2 3 3" xfId="34484"/>
    <cellStyle name="40% - Accent1 2 4 3 2 2 3 4" xfId="41074"/>
    <cellStyle name="40% - Accent1 2 4 3 2 2 3 5" xfId="45695"/>
    <cellStyle name="40% - Accent1 2 4 3 2 2 4" xfId="23976"/>
    <cellStyle name="40% - Accent1 2 4 3 2 2 4 2" xfId="36373"/>
    <cellStyle name="40% - Accent1 2 4 3 2 2 5" xfId="31882"/>
    <cellStyle name="40% - Accent1 2 4 3 2 2 6" xfId="41072"/>
    <cellStyle name="40% - Accent1 2 4 3 2 2 7" xfId="45693"/>
    <cellStyle name="40% - Accent1 2 4 3 2 3" xfId="14121"/>
    <cellStyle name="40% - Accent1 2 4 3 2 3 2" xfId="23979"/>
    <cellStyle name="40% - Accent1 2 4 3 2 3 2 2" xfId="36376"/>
    <cellStyle name="40% - Accent1 2 4 3 2 3 3" xfId="31232"/>
    <cellStyle name="40% - Accent1 2 4 3 2 3 4" xfId="41075"/>
    <cellStyle name="40% - Accent1 2 4 3 2 3 5" xfId="45696"/>
    <cellStyle name="40% - Accent1 2 4 3 2 4" xfId="18544"/>
    <cellStyle name="40% - Accent1 2 4 3 2 4 2" xfId="23980"/>
    <cellStyle name="40% - Accent1 2 4 3 2 4 2 2" xfId="36377"/>
    <cellStyle name="40% - Accent1 2 4 3 2 4 3" xfId="32533"/>
    <cellStyle name="40% - Accent1 2 4 3 2 4 4" xfId="41076"/>
    <cellStyle name="40% - Accent1 2 4 3 2 4 5" xfId="45697"/>
    <cellStyle name="40% - Accent1 2 4 3 2 5" xfId="19821"/>
    <cellStyle name="40% - Accent1 2 4 3 2 5 2" xfId="23981"/>
    <cellStyle name="40% - Accent1 2 4 3 2 5 2 2" xfId="36378"/>
    <cellStyle name="40% - Accent1 2 4 3 2 5 3" xfId="33832"/>
    <cellStyle name="40% - Accent1 2 4 3 2 5 4" xfId="41077"/>
    <cellStyle name="40% - Accent1 2 4 3 2 5 5" xfId="45698"/>
    <cellStyle name="40% - Accent1 2 4 3 2 6" xfId="23975"/>
    <cellStyle name="40% - Accent1 2 4 3 2 6 2" xfId="36372"/>
    <cellStyle name="40% - Accent1 2 4 3 2 7" xfId="30572"/>
    <cellStyle name="40% - Accent1 2 4 3 2 8" xfId="41071"/>
    <cellStyle name="40% - Accent1 2 4 3 2 9" xfId="45692"/>
    <cellStyle name="40% - Accent1 2 4 3 3" xfId="10997"/>
    <cellStyle name="40% - Accent1 2 4 3 3 2" xfId="16337"/>
    <cellStyle name="40% - Accent1 2 4 3 3 2 2" xfId="19180"/>
    <cellStyle name="40% - Accent1 2 4 3 3 2 2 2" xfId="23984"/>
    <cellStyle name="40% - Accent1 2 4 3 3 2 2 2 2" xfId="36381"/>
    <cellStyle name="40% - Accent1 2 4 3 3 2 2 3" xfId="33183"/>
    <cellStyle name="40% - Accent1 2 4 3 3 2 2 4" xfId="41080"/>
    <cellStyle name="40% - Accent1 2 4 3 3 2 2 5" xfId="45701"/>
    <cellStyle name="40% - Accent1 2 4 3 3 2 3" xfId="20462"/>
    <cellStyle name="40% - Accent1 2 4 3 3 2 3 2" xfId="23985"/>
    <cellStyle name="40% - Accent1 2 4 3 3 2 3 2 2" xfId="36382"/>
    <cellStyle name="40% - Accent1 2 4 3 3 2 3 3" xfId="34485"/>
    <cellStyle name="40% - Accent1 2 4 3 3 2 3 4" xfId="41081"/>
    <cellStyle name="40% - Accent1 2 4 3 3 2 3 5" xfId="45702"/>
    <cellStyle name="40% - Accent1 2 4 3 3 2 4" xfId="23983"/>
    <cellStyle name="40% - Accent1 2 4 3 3 2 4 2" xfId="36380"/>
    <cellStyle name="40% - Accent1 2 4 3 3 2 5" xfId="31883"/>
    <cellStyle name="40% - Accent1 2 4 3 3 2 6" xfId="41079"/>
    <cellStyle name="40% - Accent1 2 4 3 3 2 7" xfId="45700"/>
    <cellStyle name="40% - Accent1 2 4 3 3 3" xfId="14122"/>
    <cellStyle name="40% - Accent1 2 4 3 3 3 2" xfId="23986"/>
    <cellStyle name="40% - Accent1 2 4 3 3 3 2 2" xfId="36383"/>
    <cellStyle name="40% - Accent1 2 4 3 3 3 3" xfId="31233"/>
    <cellStyle name="40% - Accent1 2 4 3 3 3 4" xfId="41082"/>
    <cellStyle name="40% - Accent1 2 4 3 3 3 5" xfId="45703"/>
    <cellStyle name="40% - Accent1 2 4 3 3 4" xfId="18545"/>
    <cellStyle name="40% - Accent1 2 4 3 3 4 2" xfId="23987"/>
    <cellStyle name="40% - Accent1 2 4 3 3 4 2 2" xfId="36384"/>
    <cellStyle name="40% - Accent1 2 4 3 3 4 3" xfId="32534"/>
    <cellStyle name="40% - Accent1 2 4 3 3 4 4" xfId="41083"/>
    <cellStyle name="40% - Accent1 2 4 3 3 4 5" xfId="45704"/>
    <cellStyle name="40% - Accent1 2 4 3 3 5" xfId="19822"/>
    <cellStyle name="40% - Accent1 2 4 3 3 5 2" xfId="23988"/>
    <cellStyle name="40% - Accent1 2 4 3 3 5 2 2" xfId="36385"/>
    <cellStyle name="40% - Accent1 2 4 3 3 5 3" xfId="33833"/>
    <cellStyle name="40% - Accent1 2 4 3 3 5 4" xfId="41084"/>
    <cellStyle name="40% - Accent1 2 4 3 3 5 5" xfId="45705"/>
    <cellStyle name="40% - Accent1 2 4 3 3 6" xfId="23982"/>
    <cellStyle name="40% - Accent1 2 4 3 3 6 2" xfId="36379"/>
    <cellStyle name="40% - Accent1 2 4 3 3 7" xfId="30573"/>
    <cellStyle name="40% - Accent1 2 4 3 3 8" xfId="41078"/>
    <cellStyle name="40% - Accent1 2 4 3 3 9" xfId="45699"/>
    <cellStyle name="40% - Accent1 2 4 3 4" xfId="16335"/>
    <cellStyle name="40% - Accent1 2 4 3 4 2" xfId="19178"/>
    <cellStyle name="40% - Accent1 2 4 3 4 2 2" xfId="23990"/>
    <cellStyle name="40% - Accent1 2 4 3 4 2 2 2" xfId="36387"/>
    <cellStyle name="40% - Accent1 2 4 3 4 2 3" xfId="33181"/>
    <cellStyle name="40% - Accent1 2 4 3 4 2 4" xfId="41086"/>
    <cellStyle name="40% - Accent1 2 4 3 4 2 5" xfId="45707"/>
    <cellStyle name="40% - Accent1 2 4 3 4 3" xfId="20460"/>
    <cellStyle name="40% - Accent1 2 4 3 4 3 2" xfId="23991"/>
    <cellStyle name="40% - Accent1 2 4 3 4 3 2 2" xfId="36388"/>
    <cellStyle name="40% - Accent1 2 4 3 4 3 3" xfId="34483"/>
    <cellStyle name="40% - Accent1 2 4 3 4 3 4" xfId="41087"/>
    <cellStyle name="40% - Accent1 2 4 3 4 3 5" xfId="45708"/>
    <cellStyle name="40% - Accent1 2 4 3 4 4" xfId="23989"/>
    <cellStyle name="40% - Accent1 2 4 3 4 4 2" xfId="36386"/>
    <cellStyle name="40% - Accent1 2 4 3 4 5" xfId="31881"/>
    <cellStyle name="40% - Accent1 2 4 3 4 6" xfId="41085"/>
    <cellStyle name="40% - Accent1 2 4 3 4 7" xfId="45706"/>
    <cellStyle name="40% - Accent1 2 4 3 5" xfId="14120"/>
    <cellStyle name="40% - Accent1 2 4 3 5 2" xfId="23992"/>
    <cellStyle name="40% - Accent1 2 4 3 5 2 2" xfId="36389"/>
    <cellStyle name="40% - Accent1 2 4 3 5 3" xfId="31231"/>
    <cellStyle name="40% - Accent1 2 4 3 5 4" xfId="41088"/>
    <cellStyle name="40% - Accent1 2 4 3 5 5" xfId="45709"/>
    <cellStyle name="40% - Accent1 2 4 3 6" xfId="18543"/>
    <cellStyle name="40% - Accent1 2 4 3 6 2" xfId="23993"/>
    <cellStyle name="40% - Accent1 2 4 3 6 2 2" xfId="36390"/>
    <cellStyle name="40% - Accent1 2 4 3 6 3" xfId="32532"/>
    <cellStyle name="40% - Accent1 2 4 3 6 4" xfId="41089"/>
    <cellStyle name="40% - Accent1 2 4 3 6 5" xfId="45710"/>
    <cellStyle name="40% - Accent1 2 4 3 7" xfId="19820"/>
    <cellStyle name="40% - Accent1 2 4 3 7 2" xfId="23994"/>
    <cellStyle name="40% - Accent1 2 4 3 7 2 2" xfId="36391"/>
    <cellStyle name="40% - Accent1 2 4 3 7 3" xfId="33831"/>
    <cellStyle name="40% - Accent1 2 4 3 7 4" xfId="41090"/>
    <cellStyle name="40% - Accent1 2 4 3 7 5" xfId="45711"/>
    <cellStyle name="40% - Accent1 2 4 3 8" xfId="23974"/>
    <cellStyle name="40% - Accent1 2 4 3 8 2" xfId="36371"/>
    <cellStyle name="40% - Accent1 2 4 3 9" xfId="30571"/>
    <cellStyle name="40% - Accent1 2 4 4" xfId="10998"/>
    <cellStyle name="40% - Accent1 2 4 4 2" xfId="16338"/>
    <cellStyle name="40% - Accent1 2 4 4 2 2" xfId="19181"/>
    <cellStyle name="40% - Accent1 2 4 4 2 2 2" xfId="23997"/>
    <cellStyle name="40% - Accent1 2 4 4 2 2 2 2" xfId="36394"/>
    <cellStyle name="40% - Accent1 2 4 4 2 2 3" xfId="33184"/>
    <cellStyle name="40% - Accent1 2 4 4 2 2 4" xfId="41093"/>
    <cellStyle name="40% - Accent1 2 4 4 2 2 5" xfId="45714"/>
    <cellStyle name="40% - Accent1 2 4 4 2 3" xfId="20463"/>
    <cellStyle name="40% - Accent1 2 4 4 2 3 2" xfId="23998"/>
    <cellStyle name="40% - Accent1 2 4 4 2 3 2 2" xfId="36395"/>
    <cellStyle name="40% - Accent1 2 4 4 2 3 3" xfId="34486"/>
    <cellStyle name="40% - Accent1 2 4 4 2 3 4" xfId="41094"/>
    <cellStyle name="40% - Accent1 2 4 4 2 3 5" xfId="45715"/>
    <cellStyle name="40% - Accent1 2 4 4 2 4" xfId="23996"/>
    <cellStyle name="40% - Accent1 2 4 4 2 4 2" xfId="36393"/>
    <cellStyle name="40% - Accent1 2 4 4 2 5" xfId="31884"/>
    <cellStyle name="40% - Accent1 2 4 4 2 6" xfId="41092"/>
    <cellStyle name="40% - Accent1 2 4 4 2 7" xfId="45713"/>
    <cellStyle name="40% - Accent1 2 4 4 3" xfId="14123"/>
    <cellStyle name="40% - Accent1 2 4 4 3 2" xfId="23999"/>
    <cellStyle name="40% - Accent1 2 4 4 3 2 2" xfId="36396"/>
    <cellStyle name="40% - Accent1 2 4 4 3 3" xfId="31234"/>
    <cellStyle name="40% - Accent1 2 4 4 3 4" xfId="41095"/>
    <cellStyle name="40% - Accent1 2 4 4 3 5" xfId="45716"/>
    <cellStyle name="40% - Accent1 2 4 4 4" xfId="18546"/>
    <cellStyle name="40% - Accent1 2 4 4 4 2" xfId="24000"/>
    <cellStyle name="40% - Accent1 2 4 4 4 2 2" xfId="36397"/>
    <cellStyle name="40% - Accent1 2 4 4 4 3" xfId="32535"/>
    <cellStyle name="40% - Accent1 2 4 4 4 4" xfId="41096"/>
    <cellStyle name="40% - Accent1 2 4 4 4 5" xfId="45717"/>
    <cellStyle name="40% - Accent1 2 4 4 5" xfId="19823"/>
    <cellStyle name="40% - Accent1 2 4 4 5 2" xfId="24001"/>
    <cellStyle name="40% - Accent1 2 4 4 5 2 2" xfId="36398"/>
    <cellStyle name="40% - Accent1 2 4 4 5 3" xfId="33834"/>
    <cellStyle name="40% - Accent1 2 4 4 5 4" xfId="41097"/>
    <cellStyle name="40% - Accent1 2 4 4 5 5" xfId="45718"/>
    <cellStyle name="40% - Accent1 2 4 4 6" xfId="23995"/>
    <cellStyle name="40% - Accent1 2 4 4 6 2" xfId="36392"/>
    <cellStyle name="40% - Accent1 2 4 4 7" xfId="30574"/>
    <cellStyle name="40% - Accent1 2 4 4 8" xfId="41091"/>
    <cellStyle name="40% - Accent1 2 4 4 9" xfId="45712"/>
    <cellStyle name="40% - Accent1 2 4 5" xfId="10999"/>
    <cellStyle name="40% - Accent1 2 4 5 2" xfId="16339"/>
    <cellStyle name="40% - Accent1 2 4 5 2 2" xfId="19182"/>
    <cellStyle name="40% - Accent1 2 4 5 2 2 2" xfId="24004"/>
    <cellStyle name="40% - Accent1 2 4 5 2 2 2 2" xfId="36401"/>
    <cellStyle name="40% - Accent1 2 4 5 2 2 3" xfId="33185"/>
    <cellStyle name="40% - Accent1 2 4 5 2 2 4" xfId="41100"/>
    <cellStyle name="40% - Accent1 2 4 5 2 2 5" xfId="45721"/>
    <cellStyle name="40% - Accent1 2 4 5 2 3" xfId="20464"/>
    <cellStyle name="40% - Accent1 2 4 5 2 3 2" xfId="24005"/>
    <cellStyle name="40% - Accent1 2 4 5 2 3 2 2" xfId="36402"/>
    <cellStyle name="40% - Accent1 2 4 5 2 3 3" xfId="34487"/>
    <cellStyle name="40% - Accent1 2 4 5 2 3 4" xfId="41101"/>
    <cellStyle name="40% - Accent1 2 4 5 2 3 5" xfId="45722"/>
    <cellStyle name="40% - Accent1 2 4 5 2 4" xfId="24003"/>
    <cellStyle name="40% - Accent1 2 4 5 2 4 2" xfId="36400"/>
    <cellStyle name="40% - Accent1 2 4 5 2 5" xfId="31885"/>
    <cellStyle name="40% - Accent1 2 4 5 2 6" xfId="41099"/>
    <cellStyle name="40% - Accent1 2 4 5 2 7" xfId="45720"/>
    <cellStyle name="40% - Accent1 2 4 5 3" xfId="14124"/>
    <cellStyle name="40% - Accent1 2 4 5 3 2" xfId="24006"/>
    <cellStyle name="40% - Accent1 2 4 5 3 2 2" xfId="36403"/>
    <cellStyle name="40% - Accent1 2 4 5 3 3" xfId="31235"/>
    <cellStyle name="40% - Accent1 2 4 5 3 4" xfId="41102"/>
    <cellStyle name="40% - Accent1 2 4 5 3 5" xfId="45723"/>
    <cellStyle name="40% - Accent1 2 4 5 4" xfId="18547"/>
    <cellStyle name="40% - Accent1 2 4 5 4 2" xfId="24007"/>
    <cellStyle name="40% - Accent1 2 4 5 4 2 2" xfId="36404"/>
    <cellStyle name="40% - Accent1 2 4 5 4 3" xfId="32536"/>
    <cellStyle name="40% - Accent1 2 4 5 4 4" xfId="41103"/>
    <cellStyle name="40% - Accent1 2 4 5 4 5" xfId="45724"/>
    <cellStyle name="40% - Accent1 2 4 5 5" xfId="19824"/>
    <cellStyle name="40% - Accent1 2 4 5 5 2" xfId="24008"/>
    <cellStyle name="40% - Accent1 2 4 5 5 2 2" xfId="36405"/>
    <cellStyle name="40% - Accent1 2 4 5 5 3" xfId="33835"/>
    <cellStyle name="40% - Accent1 2 4 5 5 4" xfId="41104"/>
    <cellStyle name="40% - Accent1 2 4 5 5 5" xfId="45725"/>
    <cellStyle name="40% - Accent1 2 4 5 6" xfId="24002"/>
    <cellStyle name="40% - Accent1 2 4 5 6 2" xfId="36399"/>
    <cellStyle name="40% - Accent1 2 4 5 7" xfId="30575"/>
    <cellStyle name="40% - Accent1 2 4 5 8" xfId="41098"/>
    <cellStyle name="40% - Accent1 2 4 5 9" xfId="45719"/>
    <cellStyle name="40% - Accent1 2 4 6" xfId="10112"/>
    <cellStyle name="40% - Accent1 2 5" xfId="991"/>
    <cellStyle name="40% - Accent1 2 5 2" xfId="11000"/>
    <cellStyle name="40% - Accent1 2 5 2 10" xfId="41105"/>
    <cellStyle name="40% - Accent1 2 5 2 11" xfId="45726"/>
    <cellStyle name="40% - Accent1 2 5 2 2" xfId="11001"/>
    <cellStyle name="40% - Accent1 2 5 2 2 2" xfId="16341"/>
    <cellStyle name="40% - Accent1 2 5 2 2 2 2" xfId="19184"/>
    <cellStyle name="40% - Accent1 2 5 2 2 2 2 2" xfId="24012"/>
    <cellStyle name="40% - Accent1 2 5 2 2 2 2 2 2" xfId="36409"/>
    <cellStyle name="40% - Accent1 2 5 2 2 2 2 3" xfId="33187"/>
    <cellStyle name="40% - Accent1 2 5 2 2 2 2 4" xfId="41108"/>
    <cellStyle name="40% - Accent1 2 5 2 2 2 2 5" xfId="45729"/>
    <cellStyle name="40% - Accent1 2 5 2 2 2 3" xfId="20466"/>
    <cellStyle name="40% - Accent1 2 5 2 2 2 3 2" xfId="24013"/>
    <cellStyle name="40% - Accent1 2 5 2 2 2 3 2 2" xfId="36410"/>
    <cellStyle name="40% - Accent1 2 5 2 2 2 3 3" xfId="34489"/>
    <cellStyle name="40% - Accent1 2 5 2 2 2 3 4" xfId="41109"/>
    <cellStyle name="40% - Accent1 2 5 2 2 2 3 5" xfId="45730"/>
    <cellStyle name="40% - Accent1 2 5 2 2 2 4" xfId="24011"/>
    <cellStyle name="40% - Accent1 2 5 2 2 2 4 2" xfId="36408"/>
    <cellStyle name="40% - Accent1 2 5 2 2 2 5" xfId="31887"/>
    <cellStyle name="40% - Accent1 2 5 2 2 2 6" xfId="41107"/>
    <cellStyle name="40% - Accent1 2 5 2 2 2 7" xfId="45728"/>
    <cellStyle name="40% - Accent1 2 5 2 2 3" xfId="14126"/>
    <cellStyle name="40% - Accent1 2 5 2 2 3 2" xfId="24014"/>
    <cellStyle name="40% - Accent1 2 5 2 2 3 2 2" xfId="36411"/>
    <cellStyle name="40% - Accent1 2 5 2 2 3 3" xfId="31237"/>
    <cellStyle name="40% - Accent1 2 5 2 2 3 4" xfId="41110"/>
    <cellStyle name="40% - Accent1 2 5 2 2 3 5" xfId="45731"/>
    <cellStyle name="40% - Accent1 2 5 2 2 4" xfId="18549"/>
    <cellStyle name="40% - Accent1 2 5 2 2 4 2" xfId="24015"/>
    <cellStyle name="40% - Accent1 2 5 2 2 4 2 2" xfId="36412"/>
    <cellStyle name="40% - Accent1 2 5 2 2 4 3" xfId="32538"/>
    <cellStyle name="40% - Accent1 2 5 2 2 4 4" xfId="41111"/>
    <cellStyle name="40% - Accent1 2 5 2 2 4 5" xfId="45732"/>
    <cellStyle name="40% - Accent1 2 5 2 2 5" xfId="19826"/>
    <cellStyle name="40% - Accent1 2 5 2 2 5 2" xfId="24016"/>
    <cellStyle name="40% - Accent1 2 5 2 2 5 2 2" xfId="36413"/>
    <cellStyle name="40% - Accent1 2 5 2 2 5 3" xfId="33837"/>
    <cellStyle name="40% - Accent1 2 5 2 2 5 4" xfId="41112"/>
    <cellStyle name="40% - Accent1 2 5 2 2 5 5" xfId="45733"/>
    <cellStyle name="40% - Accent1 2 5 2 2 6" xfId="24010"/>
    <cellStyle name="40% - Accent1 2 5 2 2 6 2" xfId="36407"/>
    <cellStyle name="40% - Accent1 2 5 2 2 7" xfId="30577"/>
    <cellStyle name="40% - Accent1 2 5 2 2 8" xfId="41106"/>
    <cellStyle name="40% - Accent1 2 5 2 2 9" xfId="45727"/>
    <cellStyle name="40% - Accent1 2 5 2 3" xfId="11002"/>
    <cellStyle name="40% - Accent1 2 5 2 3 2" xfId="16342"/>
    <cellStyle name="40% - Accent1 2 5 2 3 2 2" xfId="19185"/>
    <cellStyle name="40% - Accent1 2 5 2 3 2 2 2" xfId="24019"/>
    <cellStyle name="40% - Accent1 2 5 2 3 2 2 2 2" xfId="36416"/>
    <cellStyle name="40% - Accent1 2 5 2 3 2 2 3" xfId="33188"/>
    <cellStyle name="40% - Accent1 2 5 2 3 2 2 4" xfId="41115"/>
    <cellStyle name="40% - Accent1 2 5 2 3 2 2 5" xfId="45736"/>
    <cellStyle name="40% - Accent1 2 5 2 3 2 3" xfId="20467"/>
    <cellStyle name="40% - Accent1 2 5 2 3 2 3 2" xfId="24020"/>
    <cellStyle name="40% - Accent1 2 5 2 3 2 3 2 2" xfId="36417"/>
    <cellStyle name="40% - Accent1 2 5 2 3 2 3 3" xfId="34490"/>
    <cellStyle name="40% - Accent1 2 5 2 3 2 3 4" xfId="41116"/>
    <cellStyle name="40% - Accent1 2 5 2 3 2 3 5" xfId="45737"/>
    <cellStyle name="40% - Accent1 2 5 2 3 2 4" xfId="24018"/>
    <cellStyle name="40% - Accent1 2 5 2 3 2 4 2" xfId="36415"/>
    <cellStyle name="40% - Accent1 2 5 2 3 2 5" xfId="31888"/>
    <cellStyle name="40% - Accent1 2 5 2 3 2 6" xfId="41114"/>
    <cellStyle name="40% - Accent1 2 5 2 3 2 7" xfId="45735"/>
    <cellStyle name="40% - Accent1 2 5 2 3 3" xfId="14127"/>
    <cellStyle name="40% - Accent1 2 5 2 3 3 2" xfId="24021"/>
    <cellStyle name="40% - Accent1 2 5 2 3 3 2 2" xfId="36418"/>
    <cellStyle name="40% - Accent1 2 5 2 3 3 3" xfId="31238"/>
    <cellStyle name="40% - Accent1 2 5 2 3 3 4" xfId="41117"/>
    <cellStyle name="40% - Accent1 2 5 2 3 3 5" xfId="45738"/>
    <cellStyle name="40% - Accent1 2 5 2 3 4" xfId="18550"/>
    <cellStyle name="40% - Accent1 2 5 2 3 4 2" xfId="24022"/>
    <cellStyle name="40% - Accent1 2 5 2 3 4 2 2" xfId="36419"/>
    <cellStyle name="40% - Accent1 2 5 2 3 4 3" xfId="32539"/>
    <cellStyle name="40% - Accent1 2 5 2 3 4 4" xfId="41118"/>
    <cellStyle name="40% - Accent1 2 5 2 3 4 5" xfId="45739"/>
    <cellStyle name="40% - Accent1 2 5 2 3 5" xfId="19827"/>
    <cellStyle name="40% - Accent1 2 5 2 3 5 2" xfId="24023"/>
    <cellStyle name="40% - Accent1 2 5 2 3 5 2 2" xfId="36420"/>
    <cellStyle name="40% - Accent1 2 5 2 3 5 3" xfId="33838"/>
    <cellStyle name="40% - Accent1 2 5 2 3 5 4" xfId="41119"/>
    <cellStyle name="40% - Accent1 2 5 2 3 5 5" xfId="45740"/>
    <cellStyle name="40% - Accent1 2 5 2 3 6" xfId="24017"/>
    <cellStyle name="40% - Accent1 2 5 2 3 6 2" xfId="36414"/>
    <cellStyle name="40% - Accent1 2 5 2 3 7" xfId="30578"/>
    <cellStyle name="40% - Accent1 2 5 2 3 8" xfId="41113"/>
    <cellStyle name="40% - Accent1 2 5 2 3 9" xfId="45734"/>
    <cellStyle name="40% - Accent1 2 5 2 4" xfId="16340"/>
    <cellStyle name="40% - Accent1 2 5 2 4 2" xfId="19183"/>
    <cellStyle name="40% - Accent1 2 5 2 4 2 2" xfId="24025"/>
    <cellStyle name="40% - Accent1 2 5 2 4 2 2 2" xfId="36422"/>
    <cellStyle name="40% - Accent1 2 5 2 4 2 3" xfId="33186"/>
    <cellStyle name="40% - Accent1 2 5 2 4 2 4" xfId="41121"/>
    <cellStyle name="40% - Accent1 2 5 2 4 2 5" xfId="45742"/>
    <cellStyle name="40% - Accent1 2 5 2 4 3" xfId="20465"/>
    <cellStyle name="40% - Accent1 2 5 2 4 3 2" xfId="24026"/>
    <cellStyle name="40% - Accent1 2 5 2 4 3 2 2" xfId="36423"/>
    <cellStyle name="40% - Accent1 2 5 2 4 3 3" xfId="34488"/>
    <cellStyle name="40% - Accent1 2 5 2 4 3 4" xfId="41122"/>
    <cellStyle name="40% - Accent1 2 5 2 4 3 5" xfId="45743"/>
    <cellStyle name="40% - Accent1 2 5 2 4 4" xfId="24024"/>
    <cellStyle name="40% - Accent1 2 5 2 4 4 2" xfId="36421"/>
    <cellStyle name="40% - Accent1 2 5 2 4 5" xfId="31886"/>
    <cellStyle name="40% - Accent1 2 5 2 4 6" xfId="41120"/>
    <cellStyle name="40% - Accent1 2 5 2 4 7" xfId="45741"/>
    <cellStyle name="40% - Accent1 2 5 2 5" xfId="14125"/>
    <cellStyle name="40% - Accent1 2 5 2 5 2" xfId="24027"/>
    <cellStyle name="40% - Accent1 2 5 2 5 2 2" xfId="36424"/>
    <cellStyle name="40% - Accent1 2 5 2 5 3" xfId="31236"/>
    <cellStyle name="40% - Accent1 2 5 2 5 4" xfId="41123"/>
    <cellStyle name="40% - Accent1 2 5 2 5 5" xfId="45744"/>
    <cellStyle name="40% - Accent1 2 5 2 6" xfId="18548"/>
    <cellStyle name="40% - Accent1 2 5 2 6 2" xfId="24028"/>
    <cellStyle name="40% - Accent1 2 5 2 6 2 2" xfId="36425"/>
    <cellStyle name="40% - Accent1 2 5 2 6 3" xfId="32537"/>
    <cellStyle name="40% - Accent1 2 5 2 6 4" xfId="41124"/>
    <cellStyle name="40% - Accent1 2 5 2 6 5" xfId="45745"/>
    <cellStyle name="40% - Accent1 2 5 2 7" xfId="19825"/>
    <cellStyle name="40% - Accent1 2 5 2 7 2" xfId="24029"/>
    <cellStyle name="40% - Accent1 2 5 2 7 2 2" xfId="36426"/>
    <cellStyle name="40% - Accent1 2 5 2 7 3" xfId="33836"/>
    <cellStyle name="40% - Accent1 2 5 2 7 4" xfId="41125"/>
    <cellStyle name="40% - Accent1 2 5 2 7 5" xfId="45746"/>
    <cellStyle name="40% - Accent1 2 5 2 8" xfId="24009"/>
    <cellStyle name="40% - Accent1 2 5 2 8 2" xfId="36406"/>
    <cellStyle name="40% - Accent1 2 5 2 9" xfId="30576"/>
    <cellStyle name="40% - Accent1 2 5 3" xfId="11003"/>
    <cellStyle name="40% - Accent1 2 5 3 2" xfId="16343"/>
    <cellStyle name="40% - Accent1 2 5 3 2 2" xfId="19186"/>
    <cellStyle name="40% - Accent1 2 5 3 2 2 2" xfId="24032"/>
    <cellStyle name="40% - Accent1 2 5 3 2 2 2 2" xfId="36429"/>
    <cellStyle name="40% - Accent1 2 5 3 2 2 3" xfId="33189"/>
    <cellStyle name="40% - Accent1 2 5 3 2 2 4" xfId="41128"/>
    <cellStyle name="40% - Accent1 2 5 3 2 2 5" xfId="45749"/>
    <cellStyle name="40% - Accent1 2 5 3 2 3" xfId="20468"/>
    <cellStyle name="40% - Accent1 2 5 3 2 3 2" xfId="24033"/>
    <cellStyle name="40% - Accent1 2 5 3 2 3 2 2" xfId="36430"/>
    <cellStyle name="40% - Accent1 2 5 3 2 3 3" xfId="34491"/>
    <cellStyle name="40% - Accent1 2 5 3 2 3 4" xfId="41129"/>
    <cellStyle name="40% - Accent1 2 5 3 2 3 5" xfId="45750"/>
    <cellStyle name="40% - Accent1 2 5 3 2 4" xfId="24031"/>
    <cellStyle name="40% - Accent1 2 5 3 2 4 2" xfId="36428"/>
    <cellStyle name="40% - Accent1 2 5 3 2 5" xfId="31889"/>
    <cellStyle name="40% - Accent1 2 5 3 2 6" xfId="41127"/>
    <cellStyle name="40% - Accent1 2 5 3 2 7" xfId="45748"/>
    <cellStyle name="40% - Accent1 2 5 3 3" xfId="14128"/>
    <cellStyle name="40% - Accent1 2 5 3 3 2" xfId="24034"/>
    <cellStyle name="40% - Accent1 2 5 3 3 2 2" xfId="36431"/>
    <cellStyle name="40% - Accent1 2 5 3 3 3" xfId="31239"/>
    <cellStyle name="40% - Accent1 2 5 3 3 4" xfId="41130"/>
    <cellStyle name="40% - Accent1 2 5 3 3 5" xfId="45751"/>
    <cellStyle name="40% - Accent1 2 5 3 4" xfId="18551"/>
    <cellStyle name="40% - Accent1 2 5 3 4 2" xfId="24035"/>
    <cellStyle name="40% - Accent1 2 5 3 4 2 2" xfId="36432"/>
    <cellStyle name="40% - Accent1 2 5 3 4 3" xfId="32540"/>
    <cellStyle name="40% - Accent1 2 5 3 4 4" xfId="41131"/>
    <cellStyle name="40% - Accent1 2 5 3 4 5" xfId="45752"/>
    <cellStyle name="40% - Accent1 2 5 3 5" xfId="19828"/>
    <cellStyle name="40% - Accent1 2 5 3 5 2" xfId="24036"/>
    <cellStyle name="40% - Accent1 2 5 3 5 2 2" xfId="36433"/>
    <cellStyle name="40% - Accent1 2 5 3 5 3" xfId="33839"/>
    <cellStyle name="40% - Accent1 2 5 3 5 4" xfId="41132"/>
    <cellStyle name="40% - Accent1 2 5 3 5 5" xfId="45753"/>
    <cellStyle name="40% - Accent1 2 5 3 6" xfId="24030"/>
    <cellStyle name="40% - Accent1 2 5 3 6 2" xfId="36427"/>
    <cellStyle name="40% - Accent1 2 5 3 7" xfId="30579"/>
    <cellStyle name="40% - Accent1 2 5 3 8" xfId="41126"/>
    <cellStyle name="40% - Accent1 2 5 3 9" xfId="45747"/>
    <cellStyle name="40% - Accent1 2 5 4" xfId="11004"/>
    <cellStyle name="40% - Accent1 2 5 4 2" xfId="16344"/>
    <cellStyle name="40% - Accent1 2 5 4 2 2" xfId="19187"/>
    <cellStyle name="40% - Accent1 2 5 4 2 2 2" xfId="24039"/>
    <cellStyle name="40% - Accent1 2 5 4 2 2 2 2" xfId="36436"/>
    <cellStyle name="40% - Accent1 2 5 4 2 2 3" xfId="33190"/>
    <cellStyle name="40% - Accent1 2 5 4 2 2 4" xfId="41135"/>
    <cellStyle name="40% - Accent1 2 5 4 2 2 5" xfId="45756"/>
    <cellStyle name="40% - Accent1 2 5 4 2 3" xfId="20469"/>
    <cellStyle name="40% - Accent1 2 5 4 2 3 2" xfId="24040"/>
    <cellStyle name="40% - Accent1 2 5 4 2 3 2 2" xfId="36437"/>
    <cellStyle name="40% - Accent1 2 5 4 2 3 3" xfId="34492"/>
    <cellStyle name="40% - Accent1 2 5 4 2 3 4" xfId="41136"/>
    <cellStyle name="40% - Accent1 2 5 4 2 3 5" xfId="45757"/>
    <cellStyle name="40% - Accent1 2 5 4 2 4" xfId="24038"/>
    <cellStyle name="40% - Accent1 2 5 4 2 4 2" xfId="36435"/>
    <cellStyle name="40% - Accent1 2 5 4 2 5" xfId="31890"/>
    <cellStyle name="40% - Accent1 2 5 4 2 6" xfId="41134"/>
    <cellStyle name="40% - Accent1 2 5 4 2 7" xfId="45755"/>
    <cellStyle name="40% - Accent1 2 5 4 3" xfId="14129"/>
    <cellStyle name="40% - Accent1 2 5 4 3 2" xfId="24041"/>
    <cellStyle name="40% - Accent1 2 5 4 3 2 2" xfId="36438"/>
    <cellStyle name="40% - Accent1 2 5 4 3 3" xfId="31240"/>
    <cellStyle name="40% - Accent1 2 5 4 3 4" xfId="41137"/>
    <cellStyle name="40% - Accent1 2 5 4 3 5" xfId="45758"/>
    <cellStyle name="40% - Accent1 2 5 4 4" xfId="18552"/>
    <cellStyle name="40% - Accent1 2 5 4 4 2" xfId="24042"/>
    <cellStyle name="40% - Accent1 2 5 4 4 2 2" xfId="36439"/>
    <cellStyle name="40% - Accent1 2 5 4 4 3" xfId="32541"/>
    <cellStyle name="40% - Accent1 2 5 4 4 4" xfId="41138"/>
    <cellStyle name="40% - Accent1 2 5 4 4 5" xfId="45759"/>
    <cellStyle name="40% - Accent1 2 5 4 5" xfId="19829"/>
    <cellStyle name="40% - Accent1 2 5 4 5 2" xfId="24043"/>
    <cellStyle name="40% - Accent1 2 5 4 5 2 2" xfId="36440"/>
    <cellStyle name="40% - Accent1 2 5 4 5 3" xfId="33840"/>
    <cellStyle name="40% - Accent1 2 5 4 5 4" xfId="41139"/>
    <cellStyle name="40% - Accent1 2 5 4 5 5" xfId="45760"/>
    <cellStyle name="40% - Accent1 2 5 4 6" xfId="24037"/>
    <cellStyle name="40% - Accent1 2 5 4 6 2" xfId="36434"/>
    <cellStyle name="40% - Accent1 2 5 4 7" xfId="30580"/>
    <cellStyle name="40% - Accent1 2 5 4 8" xfId="41133"/>
    <cellStyle name="40% - Accent1 2 5 4 9" xfId="45754"/>
    <cellStyle name="40% - Accent1 2 5 5" xfId="10113"/>
    <cellStyle name="40% - Accent1 2 6" xfId="992"/>
    <cellStyle name="40% - Accent1 2 6 2" xfId="11005"/>
    <cellStyle name="40% - Accent1 2 6 2 2" xfId="16345"/>
    <cellStyle name="40% - Accent1 2 6 2 2 2" xfId="19188"/>
    <cellStyle name="40% - Accent1 2 6 2 2 2 2" xfId="24046"/>
    <cellStyle name="40% - Accent1 2 6 2 2 2 2 2" xfId="36443"/>
    <cellStyle name="40% - Accent1 2 6 2 2 2 3" xfId="33191"/>
    <cellStyle name="40% - Accent1 2 6 2 2 2 4" xfId="41142"/>
    <cellStyle name="40% - Accent1 2 6 2 2 2 5" xfId="45763"/>
    <cellStyle name="40% - Accent1 2 6 2 2 3" xfId="20470"/>
    <cellStyle name="40% - Accent1 2 6 2 2 3 2" xfId="24047"/>
    <cellStyle name="40% - Accent1 2 6 2 2 3 2 2" xfId="36444"/>
    <cellStyle name="40% - Accent1 2 6 2 2 3 3" xfId="34493"/>
    <cellStyle name="40% - Accent1 2 6 2 2 3 4" xfId="41143"/>
    <cellStyle name="40% - Accent1 2 6 2 2 3 5" xfId="45764"/>
    <cellStyle name="40% - Accent1 2 6 2 2 4" xfId="24045"/>
    <cellStyle name="40% - Accent1 2 6 2 2 4 2" xfId="36442"/>
    <cellStyle name="40% - Accent1 2 6 2 2 5" xfId="31891"/>
    <cellStyle name="40% - Accent1 2 6 2 2 6" xfId="41141"/>
    <cellStyle name="40% - Accent1 2 6 2 2 7" xfId="45762"/>
    <cellStyle name="40% - Accent1 2 6 2 3" xfId="14130"/>
    <cellStyle name="40% - Accent1 2 6 2 3 2" xfId="24048"/>
    <cellStyle name="40% - Accent1 2 6 2 3 2 2" xfId="36445"/>
    <cellStyle name="40% - Accent1 2 6 2 3 3" xfId="31241"/>
    <cellStyle name="40% - Accent1 2 6 2 3 4" xfId="41144"/>
    <cellStyle name="40% - Accent1 2 6 2 3 5" xfId="45765"/>
    <cellStyle name="40% - Accent1 2 6 2 4" xfId="18553"/>
    <cellStyle name="40% - Accent1 2 6 2 4 2" xfId="24049"/>
    <cellStyle name="40% - Accent1 2 6 2 4 2 2" xfId="36446"/>
    <cellStyle name="40% - Accent1 2 6 2 4 3" xfId="32542"/>
    <cellStyle name="40% - Accent1 2 6 2 4 4" xfId="41145"/>
    <cellStyle name="40% - Accent1 2 6 2 4 5" xfId="45766"/>
    <cellStyle name="40% - Accent1 2 6 2 5" xfId="19830"/>
    <cellStyle name="40% - Accent1 2 6 2 5 2" xfId="24050"/>
    <cellStyle name="40% - Accent1 2 6 2 5 2 2" xfId="36447"/>
    <cellStyle name="40% - Accent1 2 6 2 5 3" xfId="33841"/>
    <cellStyle name="40% - Accent1 2 6 2 5 4" xfId="41146"/>
    <cellStyle name="40% - Accent1 2 6 2 5 5" xfId="45767"/>
    <cellStyle name="40% - Accent1 2 6 2 6" xfId="24044"/>
    <cellStyle name="40% - Accent1 2 6 2 6 2" xfId="36441"/>
    <cellStyle name="40% - Accent1 2 6 2 7" xfId="30581"/>
    <cellStyle name="40% - Accent1 2 6 2 8" xfId="41140"/>
    <cellStyle name="40% - Accent1 2 6 2 9" xfId="45761"/>
    <cellStyle name="40% - Accent1 2 6 3" xfId="11006"/>
    <cellStyle name="40% - Accent1 2 6 3 2" xfId="16346"/>
    <cellStyle name="40% - Accent1 2 6 3 2 2" xfId="19189"/>
    <cellStyle name="40% - Accent1 2 6 3 2 2 2" xfId="24053"/>
    <cellStyle name="40% - Accent1 2 6 3 2 2 2 2" xfId="36450"/>
    <cellStyle name="40% - Accent1 2 6 3 2 2 3" xfId="33192"/>
    <cellStyle name="40% - Accent1 2 6 3 2 2 4" xfId="41149"/>
    <cellStyle name="40% - Accent1 2 6 3 2 2 5" xfId="45770"/>
    <cellStyle name="40% - Accent1 2 6 3 2 3" xfId="20471"/>
    <cellStyle name="40% - Accent1 2 6 3 2 3 2" xfId="24054"/>
    <cellStyle name="40% - Accent1 2 6 3 2 3 2 2" xfId="36451"/>
    <cellStyle name="40% - Accent1 2 6 3 2 3 3" xfId="34494"/>
    <cellStyle name="40% - Accent1 2 6 3 2 3 4" xfId="41150"/>
    <cellStyle name="40% - Accent1 2 6 3 2 3 5" xfId="45771"/>
    <cellStyle name="40% - Accent1 2 6 3 2 4" xfId="24052"/>
    <cellStyle name="40% - Accent1 2 6 3 2 4 2" xfId="36449"/>
    <cellStyle name="40% - Accent1 2 6 3 2 5" xfId="31892"/>
    <cellStyle name="40% - Accent1 2 6 3 2 6" xfId="41148"/>
    <cellStyle name="40% - Accent1 2 6 3 2 7" xfId="45769"/>
    <cellStyle name="40% - Accent1 2 6 3 3" xfId="14131"/>
    <cellStyle name="40% - Accent1 2 6 3 3 2" xfId="24055"/>
    <cellStyle name="40% - Accent1 2 6 3 3 2 2" xfId="36452"/>
    <cellStyle name="40% - Accent1 2 6 3 3 3" xfId="31242"/>
    <cellStyle name="40% - Accent1 2 6 3 3 4" xfId="41151"/>
    <cellStyle name="40% - Accent1 2 6 3 3 5" xfId="45772"/>
    <cellStyle name="40% - Accent1 2 6 3 4" xfId="18554"/>
    <cellStyle name="40% - Accent1 2 6 3 4 2" xfId="24056"/>
    <cellStyle name="40% - Accent1 2 6 3 4 2 2" xfId="36453"/>
    <cellStyle name="40% - Accent1 2 6 3 4 3" xfId="32543"/>
    <cellStyle name="40% - Accent1 2 6 3 4 4" xfId="41152"/>
    <cellStyle name="40% - Accent1 2 6 3 4 5" xfId="45773"/>
    <cellStyle name="40% - Accent1 2 6 3 5" xfId="19831"/>
    <cellStyle name="40% - Accent1 2 6 3 5 2" xfId="24057"/>
    <cellStyle name="40% - Accent1 2 6 3 5 2 2" xfId="36454"/>
    <cellStyle name="40% - Accent1 2 6 3 5 3" xfId="33842"/>
    <cellStyle name="40% - Accent1 2 6 3 5 4" xfId="41153"/>
    <cellStyle name="40% - Accent1 2 6 3 5 5" xfId="45774"/>
    <cellStyle name="40% - Accent1 2 6 3 6" xfId="24051"/>
    <cellStyle name="40% - Accent1 2 6 3 6 2" xfId="36448"/>
    <cellStyle name="40% - Accent1 2 6 3 7" xfId="30582"/>
    <cellStyle name="40% - Accent1 2 6 3 8" xfId="41147"/>
    <cellStyle name="40% - Accent1 2 6 3 9" xfId="45768"/>
    <cellStyle name="40% - Accent1 2 6 4" xfId="10114"/>
    <cellStyle name="40% - Accent1 2 7" xfId="993"/>
    <cellStyle name="40% - Accent1 2 7 10" xfId="10561"/>
    <cellStyle name="40% - Accent1 2 7 2" xfId="16115"/>
    <cellStyle name="40% - Accent1 2 7 2 2" xfId="18960"/>
    <cellStyle name="40% - Accent1 2 7 2 2 2" xfId="24060"/>
    <cellStyle name="40% - Accent1 2 7 2 2 2 2" xfId="36457"/>
    <cellStyle name="40% - Accent1 2 7 2 2 3" xfId="32960"/>
    <cellStyle name="40% - Accent1 2 7 2 2 4" xfId="41156"/>
    <cellStyle name="40% - Accent1 2 7 2 2 5" xfId="45777"/>
    <cellStyle name="40% - Accent1 2 7 2 3" xfId="20240"/>
    <cellStyle name="40% - Accent1 2 7 2 3 2" xfId="24061"/>
    <cellStyle name="40% - Accent1 2 7 2 3 2 2" xfId="36458"/>
    <cellStyle name="40% - Accent1 2 7 2 3 3" xfId="34261"/>
    <cellStyle name="40% - Accent1 2 7 2 3 4" xfId="41157"/>
    <cellStyle name="40% - Accent1 2 7 2 3 5" xfId="45778"/>
    <cellStyle name="40% - Accent1 2 7 2 4" xfId="24059"/>
    <cellStyle name="40% - Accent1 2 7 2 4 2" xfId="36456"/>
    <cellStyle name="40% - Accent1 2 7 2 5" xfId="31659"/>
    <cellStyle name="40% - Accent1 2 7 2 6" xfId="41155"/>
    <cellStyle name="40% - Accent1 2 7 2 7" xfId="45776"/>
    <cellStyle name="40% - Accent1 2 7 3" xfId="13900"/>
    <cellStyle name="40% - Accent1 2 7 3 2" xfId="24062"/>
    <cellStyle name="40% - Accent1 2 7 3 2 2" xfId="36459"/>
    <cellStyle name="40% - Accent1 2 7 3 3" xfId="31010"/>
    <cellStyle name="40% - Accent1 2 7 3 4" xfId="41158"/>
    <cellStyle name="40% - Accent1 2 7 3 5" xfId="45779"/>
    <cellStyle name="40% - Accent1 2 7 4" xfId="18323"/>
    <cellStyle name="40% - Accent1 2 7 4 2" xfId="24063"/>
    <cellStyle name="40% - Accent1 2 7 4 2 2" xfId="36460"/>
    <cellStyle name="40% - Accent1 2 7 4 3" xfId="32311"/>
    <cellStyle name="40% - Accent1 2 7 4 4" xfId="41159"/>
    <cellStyle name="40% - Accent1 2 7 4 5" xfId="45780"/>
    <cellStyle name="40% - Accent1 2 7 5" xfId="19599"/>
    <cellStyle name="40% - Accent1 2 7 5 2" xfId="24064"/>
    <cellStyle name="40% - Accent1 2 7 5 2 2" xfId="36461"/>
    <cellStyle name="40% - Accent1 2 7 5 3" xfId="33609"/>
    <cellStyle name="40% - Accent1 2 7 5 4" xfId="41160"/>
    <cellStyle name="40% - Accent1 2 7 5 5" xfId="45781"/>
    <cellStyle name="40% - Accent1 2 7 6" xfId="24058"/>
    <cellStyle name="40% - Accent1 2 7 6 2" xfId="36455"/>
    <cellStyle name="40% - Accent1 2 7 7" xfId="30349"/>
    <cellStyle name="40% - Accent1 2 7 8" xfId="41154"/>
    <cellStyle name="40% - Accent1 2 7 9" xfId="45775"/>
    <cellStyle name="40% - Accent1 2 8" xfId="994"/>
    <cellStyle name="40% - Accent1 2 8 10" xfId="10668"/>
    <cellStyle name="40% - Accent1 2 8 2" xfId="16135"/>
    <cellStyle name="40% - Accent1 2 8 2 2" xfId="18979"/>
    <cellStyle name="40% - Accent1 2 8 2 2 2" xfId="24067"/>
    <cellStyle name="40% - Accent1 2 8 2 2 2 2" xfId="36464"/>
    <cellStyle name="40% - Accent1 2 8 2 2 3" xfId="32979"/>
    <cellStyle name="40% - Accent1 2 8 2 2 4" xfId="41163"/>
    <cellStyle name="40% - Accent1 2 8 2 2 5" xfId="45784"/>
    <cellStyle name="40% - Accent1 2 8 2 3" xfId="20259"/>
    <cellStyle name="40% - Accent1 2 8 2 3 2" xfId="24068"/>
    <cellStyle name="40% - Accent1 2 8 2 3 2 2" xfId="36465"/>
    <cellStyle name="40% - Accent1 2 8 2 3 3" xfId="34280"/>
    <cellStyle name="40% - Accent1 2 8 2 3 4" xfId="41164"/>
    <cellStyle name="40% - Accent1 2 8 2 3 5" xfId="45785"/>
    <cellStyle name="40% - Accent1 2 8 2 4" xfId="24066"/>
    <cellStyle name="40% - Accent1 2 8 2 4 2" xfId="36463"/>
    <cellStyle name="40% - Accent1 2 8 2 5" xfId="31678"/>
    <cellStyle name="40% - Accent1 2 8 2 6" xfId="41162"/>
    <cellStyle name="40% - Accent1 2 8 2 7" xfId="45783"/>
    <cellStyle name="40% - Accent1 2 8 3" xfId="13920"/>
    <cellStyle name="40% - Accent1 2 8 3 2" xfId="24069"/>
    <cellStyle name="40% - Accent1 2 8 3 2 2" xfId="36466"/>
    <cellStyle name="40% - Accent1 2 8 3 3" xfId="31029"/>
    <cellStyle name="40% - Accent1 2 8 3 4" xfId="41165"/>
    <cellStyle name="40% - Accent1 2 8 3 5" xfId="45786"/>
    <cellStyle name="40% - Accent1 2 8 4" xfId="18342"/>
    <cellStyle name="40% - Accent1 2 8 4 2" xfId="24070"/>
    <cellStyle name="40% - Accent1 2 8 4 2 2" xfId="36467"/>
    <cellStyle name="40% - Accent1 2 8 4 3" xfId="32330"/>
    <cellStyle name="40% - Accent1 2 8 4 4" xfId="41166"/>
    <cellStyle name="40% - Accent1 2 8 4 5" xfId="45787"/>
    <cellStyle name="40% - Accent1 2 8 5" xfId="19618"/>
    <cellStyle name="40% - Accent1 2 8 5 2" xfId="24071"/>
    <cellStyle name="40% - Accent1 2 8 5 2 2" xfId="36468"/>
    <cellStyle name="40% - Accent1 2 8 5 3" xfId="33628"/>
    <cellStyle name="40% - Accent1 2 8 5 4" xfId="41167"/>
    <cellStyle name="40% - Accent1 2 8 5 5" xfId="45788"/>
    <cellStyle name="40% - Accent1 2 8 6" xfId="24065"/>
    <cellStyle name="40% - Accent1 2 8 6 2" xfId="36462"/>
    <cellStyle name="40% - Accent1 2 8 7" xfId="30368"/>
    <cellStyle name="40% - Accent1 2 8 8" xfId="41161"/>
    <cellStyle name="40% - Accent1 2 8 9" xfId="45782"/>
    <cellStyle name="40% - Accent1 2 9" xfId="995"/>
    <cellStyle name="40% - Accent1 2 9 2" xfId="11007"/>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2 5" xfId="11008"/>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3 5" xfId="11759"/>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3 7" xfId="10115"/>
    <cellStyle name="40% - Accent1 4" xfId="1020"/>
    <cellStyle name="40% - Accent1 4 2" xfId="11916"/>
    <cellStyle name="40% - Accent1 4 3" xfId="10116"/>
    <cellStyle name="40% - Accent1 5" xfId="1021"/>
    <cellStyle name="40% - Accent1 5 2" xfId="10506"/>
    <cellStyle name="40% - Accent1 6" xfId="1022"/>
    <cellStyle name="40% - Accent1 6 2" xfId="10667"/>
    <cellStyle name="40% - Accent1 7" xfId="1023"/>
    <cellStyle name="40% - Accent1 7 2" xfId="11009"/>
    <cellStyle name="40% - Accent1 8" xfId="1024"/>
    <cellStyle name="40% - Accent1 8 2" xfId="11010"/>
    <cellStyle name="40% - Accent1 9" xfId="1025"/>
    <cellStyle name="40% - Accent1 9 2" xfId="11011"/>
    <cellStyle name="40% - Accent2" xfId="9794" builtinId="35" customBuiltin="1"/>
    <cellStyle name="40% - Accent2 10" xfId="11012"/>
    <cellStyle name="40% - Accent2 11" xfId="11013"/>
    <cellStyle name="40% - Accent2 12" xfId="11014"/>
    <cellStyle name="40% - Accent2 13" xfId="11015"/>
    <cellStyle name="40% - Accent2 14" xfId="11016"/>
    <cellStyle name="40% - Accent2 15" xfId="11017"/>
    <cellStyle name="40% - Accent2 16" xfId="39581"/>
    <cellStyle name="40% - Accent2 17" xfId="39619"/>
    <cellStyle name="40% - Accent2 2" xfId="18"/>
    <cellStyle name="40% - Accent2 2 10" xfId="1026"/>
    <cellStyle name="40% - Accent2 2 10 2" xfId="16347"/>
    <cellStyle name="40% - Accent2 2 10 2 2" xfId="19190"/>
    <cellStyle name="40% - Accent2 2 10 2 2 2" xfId="24074"/>
    <cellStyle name="40% - Accent2 2 10 2 2 2 2" xfId="36471"/>
    <cellStyle name="40% - Accent2 2 10 2 2 3" xfId="33193"/>
    <cellStyle name="40% - Accent2 2 10 2 2 4" xfId="41170"/>
    <cellStyle name="40% - Accent2 2 10 2 2 5" xfId="45791"/>
    <cellStyle name="40% - Accent2 2 10 2 3" xfId="20472"/>
    <cellStyle name="40% - Accent2 2 10 2 3 2" xfId="24075"/>
    <cellStyle name="40% - Accent2 2 10 2 3 2 2" xfId="36472"/>
    <cellStyle name="40% - Accent2 2 10 2 3 3" xfId="34495"/>
    <cellStyle name="40% - Accent2 2 10 2 3 4" xfId="41171"/>
    <cellStyle name="40% - Accent2 2 10 2 3 5" xfId="45792"/>
    <cellStyle name="40% - Accent2 2 10 2 4" xfId="24073"/>
    <cellStyle name="40% - Accent2 2 10 2 4 2" xfId="36470"/>
    <cellStyle name="40% - Accent2 2 10 2 5" xfId="31893"/>
    <cellStyle name="40% - Accent2 2 10 2 6" xfId="41169"/>
    <cellStyle name="40% - Accent2 2 10 2 7" xfId="45790"/>
    <cellStyle name="40% - Accent2 2 10 3" xfId="14132"/>
    <cellStyle name="40% - Accent2 2 10 3 2" xfId="24076"/>
    <cellStyle name="40% - Accent2 2 10 3 2 2" xfId="36473"/>
    <cellStyle name="40% - Accent2 2 10 3 3" xfId="31243"/>
    <cellStyle name="40% - Accent2 2 10 3 4" xfId="41172"/>
    <cellStyle name="40% - Accent2 2 10 3 5" xfId="45793"/>
    <cellStyle name="40% - Accent2 2 10 4" xfId="18555"/>
    <cellStyle name="40% - Accent2 2 10 4 2" xfId="24077"/>
    <cellStyle name="40% - Accent2 2 10 4 2 2" xfId="36474"/>
    <cellStyle name="40% - Accent2 2 10 4 3" xfId="32544"/>
    <cellStyle name="40% - Accent2 2 10 4 4" xfId="41173"/>
    <cellStyle name="40% - Accent2 2 10 4 5" xfId="45794"/>
    <cellStyle name="40% - Accent2 2 10 5" xfId="19832"/>
    <cellStyle name="40% - Accent2 2 10 5 2" xfId="24078"/>
    <cellStyle name="40% - Accent2 2 10 5 2 2" xfId="36475"/>
    <cellStyle name="40% - Accent2 2 10 5 3" xfId="33843"/>
    <cellStyle name="40% - Accent2 2 10 5 4" xfId="41174"/>
    <cellStyle name="40% - Accent2 2 10 5 5" xfId="45795"/>
    <cellStyle name="40% - Accent2 2 10 6" xfId="24072"/>
    <cellStyle name="40% - Accent2 2 10 6 2" xfId="36469"/>
    <cellStyle name="40% - Accent2 2 10 7" xfId="30583"/>
    <cellStyle name="40% - Accent2 2 10 8" xfId="41168"/>
    <cellStyle name="40% - Accent2 2 10 9" xfId="45789"/>
    <cellStyle name="40% - Accent2 2 11" xfId="12028"/>
    <cellStyle name="40% - Accent2 2 11 2" xfId="16667"/>
    <cellStyle name="40% - Accent2 2 11 2 2" xfId="19503"/>
    <cellStyle name="40% - Accent2 2 11 2 2 2" xfId="24081"/>
    <cellStyle name="40% - Accent2 2 11 2 2 2 2" xfId="36478"/>
    <cellStyle name="40% - Accent2 2 11 2 2 3" xfId="33512"/>
    <cellStyle name="40% - Accent2 2 11 2 2 4" xfId="41177"/>
    <cellStyle name="40% - Accent2 2 11 2 2 5" xfId="45798"/>
    <cellStyle name="40% - Accent2 2 11 2 3" xfId="20788"/>
    <cellStyle name="40% - Accent2 2 11 2 3 2" xfId="24082"/>
    <cellStyle name="40% - Accent2 2 11 2 3 2 2" xfId="36479"/>
    <cellStyle name="40% - Accent2 2 11 2 3 3" xfId="34814"/>
    <cellStyle name="40% - Accent2 2 11 2 3 4" xfId="41178"/>
    <cellStyle name="40% - Accent2 2 11 2 3 5" xfId="45799"/>
    <cellStyle name="40% - Accent2 2 11 2 4" xfId="24080"/>
    <cellStyle name="40% - Accent2 2 11 2 4 2" xfId="36477"/>
    <cellStyle name="40% - Accent2 2 11 2 5" xfId="32212"/>
    <cellStyle name="40% - Accent2 2 11 2 6" xfId="41176"/>
    <cellStyle name="40% - Accent2 2 11 2 7" xfId="45797"/>
    <cellStyle name="40% - Accent2 2 11 3" xfId="14454"/>
    <cellStyle name="40% - Accent2 2 11 3 2" xfId="24083"/>
    <cellStyle name="40% - Accent2 2 11 3 2 2" xfId="36480"/>
    <cellStyle name="40% - Accent2 2 11 3 3" xfId="31562"/>
    <cellStyle name="40% - Accent2 2 11 3 4" xfId="41179"/>
    <cellStyle name="40% - Accent2 2 11 3 5" xfId="45800"/>
    <cellStyle name="40% - Accent2 2 11 4" xfId="18871"/>
    <cellStyle name="40% - Accent2 2 11 4 2" xfId="24084"/>
    <cellStyle name="40% - Accent2 2 11 4 2 2" xfId="36481"/>
    <cellStyle name="40% - Accent2 2 11 4 3" xfId="32863"/>
    <cellStyle name="40% - Accent2 2 11 4 4" xfId="41180"/>
    <cellStyle name="40% - Accent2 2 11 4 5" xfId="45801"/>
    <cellStyle name="40% - Accent2 2 11 5" xfId="20151"/>
    <cellStyle name="40% - Accent2 2 11 5 2" xfId="24085"/>
    <cellStyle name="40% - Accent2 2 11 5 2 2" xfId="36482"/>
    <cellStyle name="40% - Accent2 2 11 5 3" xfId="34162"/>
    <cellStyle name="40% - Accent2 2 11 5 4" xfId="41181"/>
    <cellStyle name="40% - Accent2 2 11 5 5" xfId="45802"/>
    <cellStyle name="40% - Accent2 2 11 6" xfId="24079"/>
    <cellStyle name="40% - Accent2 2 11 6 2" xfId="36476"/>
    <cellStyle name="40% - Accent2 2 11 7" xfId="30902"/>
    <cellStyle name="40% - Accent2 2 11 8" xfId="41175"/>
    <cellStyle name="40% - Accent2 2 11 9" xfId="45796"/>
    <cellStyle name="40% - Accent2 2 12" xfId="12109"/>
    <cellStyle name="40% - Accent2 2 13" xfId="12138"/>
    <cellStyle name="40% - Accent2 2 13 2" xfId="16740"/>
    <cellStyle name="40% - Accent2 2 13 2 2" xfId="19575"/>
    <cellStyle name="40% - Accent2 2 13 2 2 2" xfId="24088"/>
    <cellStyle name="40% - Accent2 2 13 2 2 2 2" xfId="36485"/>
    <cellStyle name="40% - Accent2 2 13 2 2 3" xfId="33585"/>
    <cellStyle name="40% - Accent2 2 13 2 2 4" xfId="41184"/>
    <cellStyle name="40% - Accent2 2 13 2 2 5" xfId="45805"/>
    <cellStyle name="40% - Accent2 2 13 2 3" xfId="20861"/>
    <cellStyle name="40% - Accent2 2 13 2 3 2" xfId="24089"/>
    <cellStyle name="40% - Accent2 2 13 2 3 2 2" xfId="36486"/>
    <cellStyle name="40% - Accent2 2 13 2 3 3" xfId="34889"/>
    <cellStyle name="40% - Accent2 2 13 2 3 4" xfId="41185"/>
    <cellStyle name="40% - Accent2 2 13 2 3 5" xfId="45806"/>
    <cellStyle name="40% - Accent2 2 13 2 4" xfId="24087"/>
    <cellStyle name="40% - Accent2 2 13 2 4 2" xfId="36484"/>
    <cellStyle name="40% - Accent2 2 13 2 5" xfId="32287"/>
    <cellStyle name="40% - Accent2 2 13 2 6" xfId="41183"/>
    <cellStyle name="40% - Accent2 2 13 2 7" xfId="45804"/>
    <cellStyle name="40% - Accent2 2 13 3" xfId="14527"/>
    <cellStyle name="40% - Accent2 2 13 3 2" xfId="24090"/>
    <cellStyle name="40% - Accent2 2 13 3 2 2" xfId="36487"/>
    <cellStyle name="40% - Accent2 2 13 3 3" xfId="31635"/>
    <cellStyle name="40% - Accent2 2 13 3 4" xfId="41186"/>
    <cellStyle name="40% - Accent2 2 13 3 5" xfId="45807"/>
    <cellStyle name="40% - Accent2 2 13 4" xfId="18942"/>
    <cellStyle name="40% - Accent2 2 13 4 2" xfId="24091"/>
    <cellStyle name="40% - Accent2 2 13 4 2 2" xfId="36488"/>
    <cellStyle name="40% - Accent2 2 13 4 3" xfId="32936"/>
    <cellStyle name="40% - Accent2 2 13 4 4" xfId="41187"/>
    <cellStyle name="40% - Accent2 2 13 4 5" xfId="45808"/>
    <cellStyle name="40% - Accent2 2 13 5" xfId="20222"/>
    <cellStyle name="40% - Accent2 2 13 5 2" xfId="24092"/>
    <cellStyle name="40% - Accent2 2 13 5 2 2" xfId="36489"/>
    <cellStyle name="40% - Accent2 2 13 5 3" xfId="34237"/>
    <cellStyle name="40% - Accent2 2 13 5 4" xfId="41188"/>
    <cellStyle name="40% - Accent2 2 13 5 5" xfId="45809"/>
    <cellStyle name="40% - Accent2 2 13 6" xfId="24086"/>
    <cellStyle name="40% - Accent2 2 13 6 2" xfId="36483"/>
    <cellStyle name="40% - Accent2 2 13 7" xfId="30975"/>
    <cellStyle name="40% - Accent2 2 13 8" xfId="41182"/>
    <cellStyle name="40% - Accent2 2 13 9" xfId="45803"/>
    <cellStyle name="40% - Accent2 2 14" xfId="20913"/>
    <cellStyle name="40% - Accent2 2 14 2" xfId="24093"/>
    <cellStyle name="40% - Accent2 2 14 2 2" xfId="36490"/>
    <cellStyle name="40% - Accent2 2 14 3" xfId="34927"/>
    <cellStyle name="40% - Accent2 2 14 4" xfId="41189"/>
    <cellStyle name="40% - Accent2 2 14 5" xfId="45810"/>
    <cellStyle name="40% - Accent2 2 15" xfId="10117"/>
    <cellStyle name="40% - Accent2 2 2" xfId="1027"/>
    <cellStyle name="40% - Accent2 2 2 2" xfId="1028"/>
    <cellStyle name="40% - Accent2 2 2 2 2" xfId="10590"/>
    <cellStyle name="40% - Accent2 2 2 3" xfId="1029"/>
    <cellStyle name="40% - Accent2 2 2 3 2" xfId="12165"/>
    <cellStyle name="40% - Accent2 2 2 4" xfId="10118"/>
    <cellStyle name="40% - Accent2 2 3" xfId="1030"/>
    <cellStyle name="40% - Accent2 2 3 2" xfId="1031"/>
    <cellStyle name="40% - Accent2 2 3 2 10" xfId="30584"/>
    <cellStyle name="40% - Accent2 2 3 2 11" xfId="41190"/>
    <cellStyle name="40% - Accent2 2 3 2 12" xfId="45811"/>
    <cellStyle name="40% - Accent2 2 3 2 2" xfId="11018"/>
    <cellStyle name="40% - Accent2 2 3 2 2 10" xfId="41191"/>
    <cellStyle name="40% - Accent2 2 3 2 2 11" xfId="45812"/>
    <cellStyle name="40% - Accent2 2 3 2 2 2" xfId="11019"/>
    <cellStyle name="40% - Accent2 2 3 2 2 2 2" xfId="16350"/>
    <cellStyle name="40% - Accent2 2 3 2 2 2 2 2" xfId="19193"/>
    <cellStyle name="40% - Accent2 2 3 2 2 2 2 2 2" xfId="24098"/>
    <cellStyle name="40% - Accent2 2 3 2 2 2 2 2 2 2" xfId="36495"/>
    <cellStyle name="40% - Accent2 2 3 2 2 2 2 2 3" xfId="33196"/>
    <cellStyle name="40% - Accent2 2 3 2 2 2 2 2 4" xfId="41194"/>
    <cellStyle name="40% - Accent2 2 3 2 2 2 2 2 5" xfId="45815"/>
    <cellStyle name="40% - Accent2 2 3 2 2 2 2 3" xfId="20475"/>
    <cellStyle name="40% - Accent2 2 3 2 2 2 2 3 2" xfId="24099"/>
    <cellStyle name="40% - Accent2 2 3 2 2 2 2 3 2 2" xfId="36496"/>
    <cellStyle name="40% - Accent2 2 3 2 2 2 2 3 3" xfId="34498"/>
    <cellStyle name="40% - Accent2 2 3 2 2 2 2 3 4" xfId="41195"/>
    <cellStyle name="40% - Accent2 2 3 2 2 2 2 3 5" xfId="45816"/>
    <cellStyle name="40% - Accent2 2 3 2 2 2 2 4" xfId="24097"/>
    <cellStyle name="40% - Accent2 2 3 2 2 2 2 4 2" xfId="36494"/>
    <cellStyle name="40% - Accent2 2 3 2 2 2 2 5" xfId="31896"/>
    <cellStyle name="40% - Accent2 2 3 2 2 2 2 6" xfId="41193"/>
    <cellStyle name="40% - Accent2 2 3 2 2 2 2 7" xfId="45814"/>
    <cellStyle name="40% - Accent2 2 3 2 2 2 3" xfId="14135"/>
    <cellStyle name="40% - Accent2 2 3 2 2 2 3 2" xfId="24100"/>
    <cellStyle name="40% - Accent2 2 3 2 2 2 3 2 2" xfId="36497"/>
    <cellStyle name="40% - Accent2 2 3 2 2 2 3 3" xfId="31246"/>
    <cellStyle name="40% - Accent2 2 3 2 2 2 3 4" xfId="41196"/>
    <cellStyle name="40% - Accent2 2 3 2 2 2 3 5" xfId="45817"/>
    <cellStyle name="40% - Accent2 2 3 2 2 2 4" xfId="18558"/>
    <cellStyle name="40% - Accent2 2 3 2 2 2 4 2" xfId="24101"/>
    <cellStyle name="40% - Accent2 2 3 2 2 2 4 2 2" xfId="36498"/>
    <cellStyle name="40% - Accent2 2 3 2 2 2 4 3" xfId="32547"/>
    <cellStyle name="40% - Accent2 2 3 2 2 2 4 4" xfId="41197"/>
    <cellStyle name="40% - Accent2 2 3 2 2 2 4 5" xfId="45818"/>
    <cellStyle name="40% - Accent2 2 3 2 2 2 5" xfId="19835"/>
    <cellStyle name="40% - Accent2 2 3 2 2 2 5 2" xfId="24102"/>
    <cellStyle name="40% - Accent2 2 3 2 2 2 5 2 2" xfId="36499"/>
    <cellStyle name="40% - Accent2 2 3 2 2 2 5 3" xfId="33846"/>
    <cellStyle name="40% - Accent2 2 3 2 2 2 5 4" xfId="41198"/>
    <cellStyle name="40% - Accent2 2 3 2 2 2 5 5" xfId="45819"/>
    <cellStyle name="40% - Accent2 2 3 2 2 2 6" xfId="24096"/>
    <cellStyle name="40% - Accent2 2 3 2 2 2 6 2" xfId="36493"/>
    <cellStyle name="40% - Accent2 2 3 2 2 2 7" xfId="30586"/>
    <cellStyle name="40% - Accent2 2 3 2 2 2 8" xfId="41192"/>
    <cellStyle name="40% - Accent2 2 3 2 2 2 9" xfId="45813"/>
    <cellStyle name="40% - Accent2 2 3 2 2 3" xfId="11020"/>
    <cellStyle name="40% - Accent2 2 3 2 2 3 2" xfId="16351"/>
    <cellStyle name="40% - Accent2 2 3 2 2 3 2 2" xfId="19194"/>
    <cellStyle name="40% - Accent2 2 3 2 2 3 2 2 2" xfId="24105"/>
    <cellStyle name="40% - Accent2 2 3 2 2 3 2 2 2 2" xfId="36502"/>
    <cellStyle name="40% - Accent2 2 3 2 2 3 2 2 3" xfId="33197"/>
    <cellStyle name="40% - Accent2 2 3 2 2 3 2 2 4" xfId="41201"/>
    <cellStyle name="40% - Accent2 2 3 2 2 3 2 2 5" xfId="45822"/>
    <cellStyle name="40% - Accent2 2 3 2 2 3 2 3" xfId="20476"/>
    <cellStyle name="40% - Accent2 2 3 2 2 3 2 3 2" xfId="24106"/>
    <cellStyle name="40% - Accent2 2 3 2 2 3 2 3 2 2" xfId="36503"/>
    <cellStyle name="40% - Accent2 2 3 2 2 3 2 3 3" xfId="34499"/>
    <cellStyle name="40% - Accent2 2 3 2 2 3 2 3 4" xfId="41202"/>
    <cellStyle name="40% - Accent2 2 3 2 2 3 2 3 5" xfId="45823"/>
    <cellStyle name="40% - Accent2 2 3 2 2 3 2 4" xfId="24104"/>
    <cellStyle name="40% - Accent2 2 3 2 2 3 2 4 2" xfId="36501"/>
    <cellStyle name="40% - Accent2 2 3 2 2 3 2 5" xfId="31897"/>
    <cellStyle name="40% - Accent2 2 3 2 2 3 2 6" xfId="41200"/>
    <cellStyle name="40% - Accent2 2 3 2 2 3 2 7" xfId="45821"/>
    <cellStyle name="40% - Accent2 2 3 2 2 3 3" xfId="14136"/>
    <cellStyle name="40% - Accent2 2 3 2 2 3 3 2" xfId="24107"/>
    <cellStyle name="40% - Accent2 2 3 2 2 3 3 2 2" xfId="36504"/>
    <cellStyle name="40% - Accent2 2 3 2 2 3 3 3" xfId="31247"/>
    <cellStyle name="40% - Accent2 2 3 2 2 3 3 4" xfId="41203"/>
    <cellStyle name="40% - Accent2 2 3 2 2 3 3 5" xfId="45824"/>
    <cellStyle name="40% - Accent2 2 3 2 2 3 4" xfId="18559"/>
    <cellStyle name="40% - Accent2 2 3 2 2 3 4 2" xfId="24108"/>
    <cellStyle name="40% - Accent2 2 3 2 2 3 4 2 2" xfId="36505"/>
    <cellStyle name="40% - Accent2 2 3 2 2 3 4 3" xfId="32548"/>
    <cellStyle name="40% - Accent2 2 3 2 2 3 4 4" xfId="41204"/>
    <cellStyle name="40% - Accent2 2 3 2 2 3 4 5" xfId="45825"/>
    <cellStyle name="40% - Accent2 2 3 2 2 3 5" xfId="19836"/>
    <cellStyle name="40% - Accent2 2 3 2 2 3 5 2" xfId="24109"/>
    <cellStyle name="40% - Accent2 2 3 2 2 3 5 2 2" xfId="36506"/>
    <cellStyle name="40% - Accent2 2 3 2 2 3 5 3" xfId="33847"/>
    <cellStyle name="40% - Accent2 2 3 2 2 3 5 4" xfId="41205"/>
    <cellStyle name="40% - Accent2 2 3 2 2 3 5 5" xfId="45826"/>
    <cellStyle name="40% - Accent2 2 3 2 2 3 6" xfId="24103"/>
    <cellStyle name="40% - Accent2 2 3 2 2 3 6 2" xfId="36500"/>
    <cellStyle name="40% - Accent2 2 3 2 2 3 7" xfId="30587"/>
    <cellStyle name="40% - Accent2 2 3 2 2 3 8" xfId="41199"/>
    <cellStyle name="40% - Accent2 2 3 2 2 3 9" xfId="45820"/>
    <cellStyle name="40% - Accent2 2 3 2 2 4" xfId="16349"/>
    <cellStyle name="40% - Accent2 2 3 2 2 4 2" xfId="19192"/>
    <cellStyle name="40% - Accent2 2 3 2 2 4 2 2" xfId="24111"/>
    <cellStyle name="40% - Accent2 2 3 2 2 4 2 2 2" xfId="36508"/>
    <cellStyle name="40% - Accent2 2 3 2 2 4 2 3" xfId="33195"/>
    <cellStyle name="40% - Accent2 2 3 2 2 4 2 4" xfId="41207"/>
    <cellStyle name="40% - Accent2 2 3 2 2 4 2 5" xfId="45828"/>
    <cellStyle name="40% - Accent2 2 3 2 2 4 3" xfId="20474"/>
    <cellStyle name="40% - Accent2 2 3 2 2 4 3 2" xfId="24112"/>
    <cellStyle name="40% - Accent2 2 3 2 2 4 3 2 2" xfId="36509"/>
    <cellStyle name="40% - Accent2 2 3 2 2 4 3 3" xfId="34497"/>
    <cellStyle name="40% - Accent2 2 3 2 2 4 3 4" xfId="41208"/>
    <cellStyle name="40% - Accent2 2 3 2 2 4 3 5" xfId="45829"/>
    <cellStyle name="40% - Accent2 2 3 2 2 4 4" xfId="24110"/>
    <cellStyle name="40% - Accent2 2 3 2 2 4 4 2" xfId="36507"/>
    <cellStyle name="40% - Accent2 2 3 2 2 4 5" xfId="31895"/>
    <cellStyle name="40% - Accent2 2 3 2 2 4 6" xfId="41206"/>
    <cellStyle name="40% - Accent2 2 3 2 2 4 7" xfId="45827"/>
    <cellStyle name="40% - Accent2 2 3 2 2 5" xfId="14134"/>
    <cellStyle name="40% - Accent2 2 3 2 2 5 2" xfId="24113"/>
    <cellStyle name="40% - Accent2 2 3 2 2 5 2 2" xfId="36510"/>
    <cellStyle name="40% - Accent2 2 3 2 2 5 3" xfId="31245"/>
    <cellStyle name="40% - Accent2 2 3 2 2 5 4" xfId="41209"/>
    <cellStyle name="40% - Accent2 2 3 2 2 5 5" xfId="45830"/>
    <cellStyle name="40% - Accent2 2 3 2 2 6" xfId="18557"/>
    <cellStyle name="40% - Accent2 2 3 2 2 6 2" xfId="24114"/>
    <cellStyle name="40% - Accent2 2 3 2 2 6 2 2" xfId="36511"/>
    <cellStyle name="40% - Accent2 2 3 2 2 6 3" xfId="32546"/>
    <cellStyle name="40% - Accent2 2 3 2 2 6 4" xfId="41210"/>
    <cellStyle name="40% - Accent2 2 3 2 2 6 5" xfId="45831"/>
    <cellStyle name="40% - Accent2 2 3 2 2 7" xfId="19834"/>
    <cellStyle name="40% - Accent2 2 3 2 2 7 2" xfId="24115"/>
    <cellStyle name="40% - Accent2 2 3 2 2 7 2 2" xfId="36512"/>
    <cellStyle name="40% - Accent2 2 3 2 2 7 3" xfId="33845"/>
    <cellStyle name="40% - Accent2 2 3 2 2 7 4" xfId="41211"/>
    <cellStyle name="40% - Accent2 2 3 2 2 7 5" xfId="45832"/>
    <cellStyle name="40% - Accent2 2 3 2 2 8" xfId="24095"/>
    <cellStyle name="40% - Accent2 2 3 2 2 8 2" xfId="36492"/>
    <cellStyle name="40% - Accent2 2 3 2 2 9" xfId="30585"/>
    <cellStyle name="40% - Accent2 2 3 2 3" xfId="11021"/>
    <cellStyle name="40% - Accent2 2 3 2 3 2" xfId="16352"/>
    <cellStyle name="40% - Accent2 2 3 2 3 2 2" xfId="19195"/>
    <cellStyle name="40% - Accent2 2 3 2 3 2 2 2" xfId="24118"/>
    <cellStyle name="40% - Accent2 2 3 2 3 2 2 2 2" xfId="36515"/>
    <cellStyle name="40% - Accent2 2 3 2 3 2 2 3" xfId="33198"/>
    <cellStyle name="40% - Accent2 2 3 2 3 2 2 4" xfId="41214"/>
    <cellStyle name="40% - Accent2 2 3 2 3 2 2 5" xfId="45835"/>
    <cellStyle name="40% - Accent2 2 3 2 3 2 3" xfId="20477"/>
    <cellStyle name="40% - Accent2 2 3 2 3 2 3 2" xfId="24119"/>
    <cellStyle name="40% - Accent2 2 3 2 3 2 3 2 2" xfId="36516"/>
    <cellStyle name="40% - Accent2 2 3 2 3 2 3 3" xfId="34500"/>
    <cellStyle name="40% - Accent2 2 3 2 3 2 3 4" xfId="41215"/>
    <cellStyle name="40% - Accent2 2 3 2 3 2 3 5" xfId="45836"/>
    <cellStyle name="40% - Accent2 2 3 2 3 2 4" xfId="24117"/>
    <cellStyle name="40% - Accent2 2 3 2 3 2 4 2" xfId="36514"/>
    <cellStyle name="40% - Accent2 2 3 2 3 2 5" xfId="31898"/>
    <cellStyle name="40% - Accent2 2 3 2 3 2 6" xfId="41213"/>
    <cellStyle name="40% - Accent2 2 3 2 3 2 7" xfId="45834"/>
    <cellStyle name="40% - Accent2 2 3 2 3 3" xfId="14137"/>
    <cellStyle name="40% - Accent2 2 3 2 3 3 2" xfId="24120"/>
    <cellStyle name="40% - Accent2 2 3 2 3 3 2 2" xfId="36517"/>
    <cellStyle name="40% - Accent2 2 3 2 3 3 3" xfId="31248"/>
    <cellStyle name="40% - Accent2 2 3 2 3 3 4" xfId="41216"/>
    <cellStyle name="40% - Accent2 2 3 2 3 3 5" xfId="45837"/>
    <cellStyle name="40% - Accent2 2 3 2 3 4" xfId="18560"/>
    <cellStyle name="40% - Accent2 2 3 2 3 4 2" xfId="24121"/>
    <cellStyle name="40% - Accent2 2 3 2 3 4 2 2" xfId="36518"/>
    <cellStyle name="40% - Accent2 2 3 2 3 4 3" xfId="32549"/>
    <cellStyle name="40% - Accent2 2 3 2 3 4 4" xfId="41217"/>
    <cellStyle name="40% - Accent2 2 3 2 3 4 5" xfId="45838"/>
    <cellStyle name="40% - Accent2 2 3 2 3 5" xfId="19837"/>
    <cellStyle name="40% - Accent2 2 3 2 3 5 2" xfId="24122"/>
    <cellStyle name="40% - Accent2 2 3 2 3 5 2 2" xfId="36519"/>
    <cellStyle name="40% - Accent2 2 3 2 3 5 3" xfId="33848"/>
    <cellStyle name="40% - Accent2 2 3 2 3 5 4" xfId="41218"/>
    <cellStyle name="40% - Accent2 2 3 2 3 5 5" xfId="45839"/>
    <cellStyle name="40% - Accent2 2 3 2 3 6" xfId="24116"/>
    <cellStyle name="40% - Accent2 2 3 2 3 6 2" xfId="36513"/>
    <cellStyle name="40% - Accent2 2 3 2 3 7" xfId="30588"/>
    <cellStyle name="40% - Accent2 2 3 2 3 8" xfId="41212"/>
    <cellStyle name="40% - Accent2 2 3 2 3 9" xfId="45833"/>
    <cellStyle name="40% - Accent2 2 3 2 4" xfId="11022"/>
    <cellStyle name="40% - Accent2 2 3 2 4 2" xfId="16353"/>
    <cellStyle name="40% - Accent2 2 3 2 4 2 2" xfId="19196"/>
    <cellStyle name="40% - Accent2 2 3 2 4 2 2 2" xfId="24125"/>
    <cellStyle name="40% - Accent2 2 3 2 4 2 2 2 2" xfId="36522"/>
    <cellStyle name="40% - Accent2 2 3 2 4 2 2 3" xfId="33199"/>
    <cellStyle name="40% - Accent2 2 3 2 4 2 2 4" xfId="41221"/>
    <cellStyle name="40% - Accent2 2 3 2 4 2 2 5" xfId="45842"/>
    <cellStyle name="40% - Accent2 2 3 2 4 2 3" xfId="20478"/>
    <cellStyle name="40% - Accent2 2 3 2 4 2 3 2" xfId="24126"/>
    <cellStyle name="40% - Accent2 2 3 2 4 2 3 2 2" xfId="36523"/>
    <cellStyle name="40% - Accent2 2 3 2 4 2 3 3" xfId="34501"/>
    <cellStyle name="40% - Accent2 2 3 2 4 2 3 4" xfId="41222"/>
    <cellStyle name="40% - Accent2 2 3 2 4 2 3 5" xfId="45843"/>
    <cellStyle name="40% - Accent2 2 3 2 4 2 4" xfId="24124"/>
    <cellStyle name="40% - Accent2 2 3 2 4 2 4 2" xfId="36521"/>
    <cellStyle name="40% - Accent2 2 3 2 4 2 5" xfId="31899"/>
    <cellStyle name="40% - Accent2 2 3 2 4 2 6" xfId="41220"/>
    <cellStyle name="40% - Accent2 2 3 2 4 2 7" xfId="45841"/>
    <cellStyle name="40% - Accent2 2 3 2 4 3" xfId="14138"/>
    <cellStyle name="40% - Accent2 2 3 2 4 3 2" xfId="24127"/>
    <cellStyle name="40% - Accent2 2 3 2 4 3 2 2" xfId="36524"/>
    <cellStyle name="40% - Accent2 2 3 2 4 3 3" xfId="31249"/>
    <cellStyle name="40% - Accent2 2 3 2 4 3 4" xfId="41223"/>
    <cellStyle name="40% - Accent2 2 3 2 4 3 5" xfId="45844"/>
    <cellStyle name="40% - Accent2 2 3 2 4 4" xfId="18561"/>
    <cellStyle name="40% - Accent2 2 3 2 4 4 2" xfId="24128"/>
    <cellStyle name="40% - Accent2 2 3 2 4 4 2 2" xfId="36525"/>
    <cellStyle name="40% - Accent2 2 3 2 4 4 3" xfId="32550"/>
    <cellStyle name="40% - Accent2 2 3 2 4 4 4" xfId="41224"/>
    <cellStyle name="40% - Accent2 2 3 2 4 4 5" xfId="45845"/>
    <cellStyle name="40% - Accent2 2 3 2 4 5" xfId="19838"/>
    <cellStyle name="40% - Accent2 2 3 2 4 5 2" xfId="24129"/>
    <cellStyle name="40% - Accent2 2 3 2 4 5 2 2" xfId="36526"/>
    <cellStyle name="40% - Accent2 2 3 2 4 5 3" xfId="33849"/>
    <cellStyle name="40% - Accent2 2 3 2 4 5 4" xfId="41225"/>
    <cellStyle name="40% - Accent2 2 3 2 4 5 5" xfId="45846"/>
    <cellStyle name="40% - Accent2 2 3 2 4 6" xfId="24123"/>
    <cellStyle name="40% - Accent2 2 3 2 4 6 2" xfId="36520"/>
    <cellStyle name="40% - Accent2 2 3 2 4 7" xfId="30589"/>
    <cellStyle name="40% - Accent2 2 3 2 4 8" xfId="41219"/>
    <cellStyle name="40% - Accent2 2 3 2 4 9" xfId="45840"/>
    <cellStyle name="40% - Accent2 2 3 2 5" xfId="16348"/>
    <cellStyle name="40% - Accent2 2 3 2 5 2" xfId="19191"/>
    <cellStyle name="40% - Accent2 2 3 2 5 2 2" xfId="24131"/>
    <cellStyle name="40% - Accent2 2 3 2 5 2 2 2" xfId="36528"/>
    <cellStyle name="40% - Accent2 2 3 2 5 2 3" xfId="33194"/>
    <cellStyle name="40% - Accent2 2 3 2 5 2 4" xfId="41227"/>
    <cellStyle name="40% - Accent2 2 3 2 5 2 5" xfId="45848"/>
    <cellStyle name="40% - Accent2 2 3 2 5 3" xfId="20473"/>
    <cellStyle name="40% - Accent2 2 3 2 5 3 2" xfId="24132"/>
    <cellStyle name="40% - Accent2 2 3 2 5 3 2 2" xfId="36529"/>
    <cellStyle name="40% - Accent2 2 3 2 5 3 3" xfId="34496"/>
    <cellStyle name="40% - Accent2 2 3 2 5 3 4" xfId="41228"/>
    <cellStyle name="40% - Accent2 2 3 2 5 3 5" xfId="45849"/>
    <cellStyle name="40% - Accent2 2 3 2 5 4" xfId="24130"/>
    <cellStyle name="40% - Accent2 2 3 2 5 4 2" xfId="36527"/>
    <cellStyle name="40% - Accent2 2 3 2 5 5" xfId="31894"/>
    <cellStyle name="40% - Accent2 2 3 2 5 6" xfId="41226"/>
    <cellStyle name="40% - Accent2 2 3 2 5 7" xfId="45847"/>
    <cellStyle name="40% - Accent2 2 3 2 6" xfId="14133"/>
    <cellStyle name="40% - Accent2 2 3 2 6 2" xfId="24133"/>
    <cellStyle name="40% - Accent2 2 3 2 6 2 2" xfId="36530"/>
    <cellStyle name="40% - Accent2 2 3 2 6 3" xfId="31244"/>
    <cellStyle name="40% - Accent2 2 3 2 6 4" xfId="41229"/>
    <cellStyle name="40% - Accent2 2 3 2 6 5" xfId="45850"/>
    <cellStyle name="40% - Accent2 2 3 2 7" xfId="18556"/>
    <cellStyle name="40% - Accent2 2 3 2 7 2" xfId="24134"/>
    <cellStyle name="40% - Accent2 2 3 2 7 2 2" xfId="36531"/>
    <cellStyle name="40% - Accent2 2 3 2 7 3" xfId="32545"/>
    <cellStyle name="40% - Accent2 2 3 2 7 4" xfId="41230"/>
    <cellStyle name="40% - Accent2 2 3 2 7 5" xfId="45851"/>
    <cellStyle name="40% - Accent2 2 3 2 8" xfId="19833"/>
    <cellStyle name="40% - Accent2 2 3 2 8 2" xfId="24135"/>
    <cellStyle name="40% - Accent2 2 3 2 8 2 2" xfId="36532"/>
    <cellStyle name="40% - Accent2 2 3 2 8 3" xfId="33844"/>
    <cellStyle name="40% - Accent2 2 3 2 8 4" xfId="41231"/>
    <cellStyle name="40% - Accent2 2 3 2 8 5" xfId="45852"/>
    <cellStyle name="40% - Accent2 2 3 2 9" xfId="24094"/>
    <cellStyle name="40% - Accent2 2 3 2 9 2" xfId="36491"/>
    <cellStyle name="40% - Accent2 2 3 3" xfId="11023"/>
    <cellStyle name="40% - Accent2 2 3 3 10" xfId="41232"/>
    <cellStyle name="40% - Accent2 2 3 3 11" xfId="45853"/>
    <cellStyle name="40% - Accent2 2 3 3 2" xfId="11024"/>
    <cellStyle name="40% - Accent2 2 3 3 2 2" xfId="16355"/>
    <cellStyle name="40% - Accent2 2 3 3 2 2 2" xfId="19198"/>
    <cellStyle name="40% - Accent2 2 3 3 2 2 2 2" xfId="24139"/>
    <cellStyle name="40% - Accent2 2 3 3 2 2 2 2 2" xfId="36536"/>
    <cellStyle name="40% - Accent2 2 3 3 2 2 2 3" xfId="33201"/>
    <cellStyle name="40% - Accent2 2 3 3 2 2 2 4" xfId="41235"/>
    <cellStyle name="40% - Accent2 2 3 3 2 2 2 5" xfId="45856"/>
    <cellStyle name="40% - Accent2 2 3 3 2 2 3" xfId="20480"/>
    <cellStyle name="40% - Accent2 2 3 3 2 2 3 2" xfId="24140"/>
    <cellStyle name="40% - Accent2 2 3 3 2 2 3 2 2" xfId="36537"/>
    <cellStyle name="40% - Accent2 2 3 3 2 2 3 3" xfId="34503"/>
    <cellStyle name="40% - Accent2 2 3 3 2 2 3 4" xfId="41236"/>
    <cellStyle name="40% - Accent2 2 3 3 2 2 3 5" xfId="45857"/>
    <cellStyle name="40% - Accent2 2 3 3 2 2 4" xfId="24138"/>
    <cellStyle name="40% - Accent2 2 3 3 2 2 4 2" xfId="36535"/>
    <cellStyle name="40% - Accent2 2 3 3 2 2 5" xfId="31901"/>
    <cellStyle name="40% - Accent2 2 3 3 2 2 6" xfId="41234"/>
    <cellStyle name="40% - Accent2 2 3 3 2 2 7" xfId="45855"/>
    <cellStyle name="40% - Accent2 2 3 3 2 3" xfId="14140"/>
    <cellStyle name="40% - Accent2 2 3 3 2 3 2" xfId="24141"/>
    <cellStyle name="40% - Accent2 2 3 3 2 3 2 2" xfId="36538"/>
    <cellStyle name="40% - Accent2 2 3 3 2 3 3" xfId="31251"/>
    <cellStyle name="40% - Accent2 2 3 3 2 3 4" xfId="41237"/>
    <cellStyle name="40% - Accent2 2 3 3 2 3 5" xfId="45858"/>
    <cellStyle name="40% - Accent2 2 3 3 2 4" xfId="18563"/>
    <cellStyle name="40% - Accent2 2 3 3 2 4 2" xfId="24142"/>
    <cellStyle name="40% - Accent2 2 3 3 2 4 2 2" xfId="36539"/>
    <cellStyle name="40% - Accent2 2 3 3 2 4 3" xfId="32552"/>
    <cellStyle name="40% - Accent2 2 3 3 2 4 4" xfId="41238"/>
    <cellStyle name="40% - Accent2 2 3 3 2 4 5" xfId="45859"/>
    <cellStyle name="40% - Accent2 2 3 3 2 5" xfId="19840"/>
    <cellStyle name="40% - Accent2 2 3 3 2 5 2" xfId="24143"/>
    <cellStyle name="40% - Accent2 2 3 3 2 5 2 2" xfId="36540"/>
    <cellStyle name="40% - Accent2 2 3 3 2 5 3" xfId="33851"/>
    <cellStyle name="40% - Accent2 2 3 3 2 5 4" xfId="41239"/>
    <cellStyle name="40% - Accent2 2 3 3 2 5 5" xfId="45860"/>
    <cellStyle name="40% - Accent2 2 3 3 2 6" xfId="24137"/>
    <cellStyle name="40% - Accent2 2 3 3 2 6 2" xfId="36534"/>
    <cellStyle name="40% - Accent2 2 3 3 2 7" xfId="30591"/>
    <cellStyle name="40% - Accent2 2 3 3 2 8" xfId="41233"/>
    <cellStyle name="40% - Accent2 2 3 3 2 9" xfId="45854"/>
    <cellStyle name="40% - Accent2 2 3 3 3" xfId="11025"/>
    <cellStyle name="40% - Accent2 2 3 3 3 2" xfId="16356"/>
    <cellStyle name="40% - Accent2 2 3 3 3 2 2" xfId="19199"/>
    <cellStyle name="40% - Accent2 2 3 3 3 2 2 2" xfId="24146"/>
    <cellStyle name="40% - Accent2 2 3 3 3 2 2 2 2" xfId="36543"/>
    <cellStyle name="40% - Accent2 2 3 3 3 2 2 3" xfId="33202"/>
    <cellStyle name="40% - Accent2 2 3 3 3 2 2 4" xfId="41242"/>
    <cellStyle name="40% - Accent2 2 3 3 3 2 2 5" xfId="45863"/>
    <cellStyle name="40% - Accent2 2 3 3 3 2 3" xfId="20481"/>
    <cellStyle name="40% - Accent2 2 3 3 3 2 3 2" xfId="24147"/>
    <cellStyle name="40% - Accent2 2 3 3 3 2 3 2 2" xfId="36544"/>
    <cellStyle name="40% - Accent2 2 3 3 3 2 3 3" xfId="34504"/>
    <cellStyle name="40% - Accent2 2 3 3 3 2 3 4" xfId="41243"/>
    <cellStyle name="40% - Accent2 2 3 3 3 2 3 5" xfId="45864"/>
    <cellStyle name="40% - Accent2 2 3 3 3 2 4" xfId="24145"/>
    <cellStyle name="40% - Accent2 2 3 3 3 2 4 2" xfId="36542"/>
    <cellStyle name="40% - Accent2 2 3 3 3 2 5" xfId="31902"/>
    <cellStyle name="40% - Accent2 2 3 3 3 2 6" xfId="41241"/>
    <cellStyle name="40% - Accent2 2 3 3 3 2 7" xfId="45862"/>
    <cellStyle name="40% - Accent2 2 3 3 3 3" xfId="14141"/>
    <cellStyle name="40% - Accent2 2 3 3 3 3 2" xfId="24148"/>
    <cellStyle name="40% - Accent2 2 3 3 3 3 2 2" xfId="36545"/>
    <cellStyle name="40% - Accent2 2 3 3 3 3 3" xfId="31252"/>
    <cellStyle name="40% - Accent2 2 3 3 3 3 4" xfId="41244"/>
    <cellStyle name="40% - Accent2 2 3 3 3 3 5" xfId="45865"/>
    <cellStyle name="40% - Accent2 2 3 3 3 4" xfId="18564"/>
    <cellStyle name="40% - Accent2 2 3 3 3 4 2" xfId="24149"/>
    <cellStyle name="40% - Accent2 2 3 3 3 4 2 2" xfId="36546"/>
    <cellStyle name="40% - Accent2 2 3 3 3 4 3" xfId="32553"/>
    <cellStyle name="40% - Accent2 2 3 3 3 4 4" xfId="41245"/>
    <cellStyle name="40% - Accent2 2 3 3 3 4 5" xfId="45866"/>
    <cellStyle name="40% - Accent2 2 3 3 3 5" xfId="19841"/>
    <cellStyle name="40% - Accent2 2 3 3 3 5 2" xfId="24150"/>
    <cellStyle name="40% - Accent2 2 3 3 3 5 2 2" xfId="36547"/>
    <cellStyle name="40% - Accent2 2 3 3 3 5 3" xfId="33852"/>
    <cellStyle name="40% - Accent2 2 3 3 3 5 4" xfId="41246"/>
    <cellStyle name="40% - Accent2 2 3 3 3 5 5" xfId="45867"/>
    <cellStyle name="40% - Accent2 2 3 3 3 6" xfId="24144"/>
    <cellStyle name="40% - Accent2 2 3 3 3 6 2" xfId="36541"/>
    <cellStyle name="40% - Accent2 2 3 3 3 7" xfId="30592"/>
    <cellStyle name="40% - Accent2 2 3 3 3 8" xfId="41240"/>
    <cellStyle name="40% - Accent2 2 3 3 3 9" xfId="45861"/>
    <cellStyle name="40% - Accent2 2 3 3 4" xfId="16354"/>
    <cellStyle name="40% - Accent2 2 3 3 4 2" xfId="19197"/>
    <cellStyle name="40% - Accent2 2 3 3 4 2 2" xfId="24152"/>
    <cellStyle name="40% - Accent2 2 3 3 4 2 2 2" xfId="36549"/>
    <cellStyle name="40% - Accent2 2 3 3 4 2 3" xfId="33200"/>
    <cellStyle name="40% - Accent2 2 3 3 4 2 4" xfId="41248"/>
    <cellStyle name="40% - Accent2 2 3 3 4 2 5" xfId="45869"/>
    <cellStyle name="40% - Accent2 2 3 3 4 3" xfId="20479"/>
    <cellStyle name="40% - Accent2 2 3 3 4 3 2" xfId="24153"/>
    <cellStyle name="40% - Accent2 2 3 3 4 3 2 2" xfId="36550"/>
    <cellStyle name="40% - Accent2 2 3 3 4 3 3" xfId="34502"/>
    <cellStyle name="40% - Accent2 2 3 3 4 3 4" xfId="41249"/>
    <cellStyle name="40% - Accent2 2 3 3 4 3 5" xfId="45870"/>
    <cellStyle name="40% - Accent2 2 3 3 4 4" xfId="24151"/>
    <cellStyle name="40% - Accent2 2 3 3 4 4 2" xfId="36548"/>
    <cellStyle name="40% - Accent2 2 3 3 4 5" xfId="31900"/>
    <cellStyle name="40% - Accent2 2 3 3 4 6" xfId="41247"/>
    <cellStyle name="40% - Accent2 2 3 3 4 7" xfId="45868"/>
    <cellStyle name="40% - Accent2 2 3 3 5" xfId="14139"/>
    <cellStyle name="40% - Accent2 2 3 3 5 2" xfId="24154"/>
    <cellStyle name="40% - Accent2 2 3 3 5 2 2" xfId="36551"/>
    <cellStyle name="40% - Accent2 2 3 3 5 3" xfId="31250"/>
    <cellStyle name="40% - Accent2 2 3 3 5 4" xfId="41250"/>
    <cellStyle name="40% - Accent2 2 3 3 5 5" xfId="45871"/>
    <cellStyle name="40% - Accent2 2 3 3 6" xfId="18562"/>
    <cellStyle name="40% - Accent2 2 3 3 6 2" xfId="24155"/>
    <cellStyle name="40% - Accent2 2 3 3 6 2 2" xfId="36552"/>
    <cellStyle name="40% - Accent2 2 3 3 6 3" xfId="32551"/>
    <cellStyle name="40% - Accent2 2 3 3 6 4" xfId="41251"/>
    <cellStyle name="40% - Accent2 2 3 3 6 5" xfId="45872"/>
    <cellStyle name="40% - Accent2 2 3 3 7" xfId="19839"/>
    <cellStyle name="40% - Accent2 2 3 3 7 2" xfId="24156"/>
    <cellStyle name="40% - Accent2 2 3 3 7 2 2" xfId="36553"/>
    <cellStyle name="40% - Accent2 2 3 3 7 3" xfId="33850"/>
    <cellStyle name="40% - Accent2 2 3 3 7 4" xfId="41252"/>
    <cellStyle name="40% - Accent2 2 3 3 7 5" xfId="45873"/>
    <cellStyle name="40% - Accent2 2 3 3 8" xfId="24136"/>
    <cellStyle name="40% - Accent2 2 3 3 8 2" xfId="36533"/>
    <cellStyle name="40% - Accent2 2 3 3 9" xfId="30590"/>
    <cellStyle name="40% - Accent2 2 3 4" xfId="11026"/>
    <cellStyle name="40% - Accent2 2 3 4 2" xfId="16357"/>
    <cellStyle name="40% - Accent2 2 3 4 2 2" xfId="19200"/>
    <cellStyle name="40% - Accent2 2 3 4 2 2 2" xfId="24159"/>
    <cellStyle name="40% - Accent2 2 3 4 2 2 2 2" xfId="36556"/>
    <cellStyle name="40% - Accent2 2 3 4 2 2 3" xfId="33203"/>
    <cellStyle name="40% - Accent2 2 3 4 2 2 4" xfId="41255"/>
    <cellStyle name="40% - Accent2 2 3 4 2 2 5" xfId="45876"/>
    <cellStyle name="40% - Accent2 2 3 4 2 3" xfId="20482"/>
    <cellStyle name="40% - Accent2 2 3 4 2 3 2" xfId="24160"/>
    <cellStyle name="40% - Accent2 2 3 4 2 3 2 2" xfId="36557"/>
    <cellStyle name="40% - Accent2 2 3 4 2 3 3" xfId="34505"/>
    <cellStyle name="40% - Accent2 2 3 4 2 3 4" xfId="41256"/>
    <cellStyle name="40% - Accent2 2 3 4 2 3 5" xfId="45877"/>
    <cellStyle name="40% - Accent2 2 3 4 2 4" xfId="24158"/>
    <cellStyle name="40% - Accent2 2 3 4 2 4 2" xfId="36555"/>
    <cellStyle name="40% - Accent2 2 3 4 2 5" xfId="31903"/>
    <cellStyle name="40% - Accent2 2 3 4 2 6" xfId="41254"/>
    <cellStyle name="40% - Accent2 2 3 4 2 7" xfId="45875"/>
    <cellStyle name="40% - Accent2 2 3 4 3" xfId="14142"/>
    <cellStyle name="40% - Accent2 2 3 4 3 2" xfId="24161"/>
    <cellStyle name="40% - Accent2 2 3 4 3 2 2" xfId="36558"/>
    <cellStyle name="40% - Accent2 2 3 4 3 3" xfId="31253"/>
    <cellStyle name="40% - Accent2 2 3 4 3 4" xfId="41257"/>
    <cellStyle name="40% - Accent2 2 3 4 3 5" xfId="45878"/>
    <cellStyle name="40% - Accent2 2 3 4 4" xfId="18565"/>
    <cellStyle name="40% - Accent2 2 3 4 4 2" xfId="24162"/>
    <cellStyle name="40% - Accent2 2 3 4 4 2 2" xfId="36559"/>
    <cellStyle name="40% - Accent2 2 3 4 4 3" xfId="32554"/>
    <cellStyle name="40% - Accent2 2 3 4 4 4" xfId="41258"/>
    <cellStyle name="40% - Accent2 2 3 4 4 5" xfId="45879"/>
    <cellStyle name="40% - Accent2 2 3 4 5" xfId="19842"/>
    <cellStyle name="40% - Accent2 2 3 4 5 2" xfId="24163"/>
    <cellStyle name="40% - Accent2 2 3 4 5 2 2" xfId="36560"/>
    <cellStyle name="40% - Accent2 2 3 4 5 3" xfId="33853"/>
    <cellStyle name="40% - Accent2 2 3 4 5 4" xfId="41259"/>
    <cellStyle name="40% - Accent2 2 3 4 5 5" xfId="45880"/>
    <cellStyle name="40% - Accent2 2 3 4 6" xfId="24157"/>
    <cellStyle name="40% - Accent2 2 3 4 6 2" xfId="36554"/>
    <cellStyle name="40% - Accent2 2 3 4 7" xfId="30593"/>
    <cellStyle name="40% - Accent2 2 3 4 8" xfId="41253"/>
    <cellStyle name="40% - Accent2 2 3 4 9" xfId="45874"/>
    <cellStyle name="40% - Accent2 2 3 5" xfId="11027"/>
    <cellStyle name="40% - Accent2 2 3 5 2" xfId="16358"/>
    <cellStyle name="40% - Accent2 2 3 5 2 2" xfId="19201"/>
    <cellStyle name="40% - Accent2 2 3 5 2 2 2" xfId="24166"/>
    <cellStyle name="40% - Accent2 2 3 5 2 2 2 2" xfId="36563"/>
    <cellStyle name="40% - Accent2 2 3 5 2 2 3" xfId="33204"/>
    <cellStyle name="40% - Accent2 2 3 5 2 2 4" xfId="41262"/>
    <cellStyle name="40% - Accent2 2 3 5 2 2 5" xfId="45883"/>
    <cellStyle name="40% - Accent2 2 3 5 2 3" xfId="20483"/>
    <cellStyle name="40% - Accent2 2 3 5 2 3 2" xfId="24167"/>
    <cellStyle name="40% - Accent2 2 3 5 2 3 2 2" xfId="36564"/>
    <cellStyle name="40% - Accent2 2 3 5 2 3 3" xfId="34506"/>
    <cellStyle name="40% - Accent2 2 3 5 2 3 4" xfId="41263"/>
    <cellStyle name="40% - Accent2 2 3 5 2 3 5" xfId="45884"/>
    <cellStyle name="40% - Accent2 2 3 5 2 4" xfId="24165"/>
    <cellStyle name="40% - Accent2 2 3 5 2 4 2" xfId="36562"/>
    <cellStyle name="40% - Accent2 2 3 5 2 5" xfId="31904"/>
    <cellStyle name="40% - Accent2 2 3 5 2 6" xfId="41261"/>
    <cellStyle name="40% - Accent2 2 3 5 2 7" xfId="45882"/>
    <cellStyle name="40% - Accent2 2 3 5 3" xfId="14143"/>
    <cellStyle name="40% - Accent2 2 3 5 3 2" xfId="24168"/>
    <cellStyle name="40% - Accent2 2 3 5 3 2 2" xfId="36565"/>
    <cellStyle name="40% - Accent2 2 3 5 3 3" xfId="31254"/>
    <cellStyle name="40% - Accent2 2 3 5 3 4" xfId="41264"/>
    <cellStyle name="40% - Accent2 2 3 5 3 5" xfId="45885"/>
    <cellStyle name="40% - Accent2 2 3 5 4" xfId="18566"/>
    <cellStyle name="40% - Accent2 2 3 5 4 2" xfId="24169"/>
    <cellStyle name="40% - Accent2 2 3 5 4 2 2" xfId="36566"/>
    <cellStyle name="40% - Accent2 2 3 5 4 3" xfId="32555"/>
    <cellStyle name="40% - Accent2 2 3 5 4 4" xfId="41265"/>
    <cellStyle name="40% - Accent2 2 3 5 4 5" xfId="45886"/>
    <cellStyle name="40% - Accent2 2 3 5 5" xfId="19843"/>
    <cellStyle name="40% - Accent2 2 3 5 5 2" xfId="24170"/>
    <cellStyle name="40% - Accent2 2 3 5 5 2 2" xfId="36567"/>
    <cellStyle name="40% - Accent2 2 3 5 5 3" xfId="33854"/>
    <cellStyle name="40% - Accent2 2 3 5 5 4" xfId="41266"/>
    <cellStyle name="40% - Accent2 2 3 5 5 5" xfId="45887"/>
    <cellStyle name="40% - Accent2 2 3 5 6" xfId="24164"/>
    <cellStyle name="40% - Accent2 2 3 5 6 2" xfId="36561"/>
    <cellStyle name="40% - Accent2 2 3 5 7" xfId="30594"/>
    <cellStyle name="40% - Accent2 2 3 5 8" xfId="41260"/>
    <cellStyle name="40% - Accent2 2 3 5 9" xfId="45881"/>
    <cellStyle name="40% - Accent2 2 3 6" xfId="10119"/>
    <cellStyle name="40% - Accent2 2 4" xfId="1032"/>
    <cellStyle name="40% - Accent2 2 4 2" xfId="11028"/>
    <cellStyle name="40% - Accent2 2 4 2 10" xfId="41267"/>
    <cellStyle name="40% - Accent2 2 4 2 11" xfId="45888"/>
    <cellStyle name="40% - Accent2 2 4 2 2" xfId="11029"/>
    <cellStyle name="40% - Accent2 2 4 2 2 2" xfId="16360"/>
    <cellStyle name="40% - Accent2 2 4 2 2 2 2" xfId="19203"/>
    <cellStyle name="40% - Accent2 2 4 2 2 2 2 2" xfId="24174"/>
    <cellStyle name="40% - Accent2 2 4 2 2 2 2 2 2" xfId="36571"/>
    <cellStyle name="40% - Accent2 2 4 2 2 2 2 3" xfId="33206"/>
    <cellStyle name="40% - Accent2 2 4 2 2 2 2 4" xfId="41270"/>
    <cellStyle name="40% - Accent2 2 4 2 2 2 2 5" xfId="45891"/>
    <cellStyle name="40% - Accent2 2 4 2 2 2 3" xfId="20485"/>
    <cellStyle name="40% - Accent2 2 4 2 2 2 3 2" xfId="24175"/>
    <cellStyle name="40% - Accent2 2 4 2 2 2 3 2 2" xfId="36572"/>
    <cellStyle name="40% - Accent2 2 4 2 2 2 3 3" xfId="34508"/>
    <cellStyle name="40% - Accent2 2 4 2 2 2 3 4" xfId="41271"/>
    <cellStyle name="40% - Accent2 2 4 2 2 2 3 5" xfId="45892"/>
    <cellStyle name="40% - Accent2 2 4 2 2 2 4" xfId="24173"/>
    <cellStyle name="40% - Accent2 2 4 2 2 2 4 2" xfId="36570"/>
    <cellStyle name="40% - Accent2 2 4 2 2 2 5" xfId="31906"/>
    <cellStyle name="40% - Accent2 2 4 2 2 2 6" xfId="41269"/>
    <cellStyle name="40% - Accent2 2 4 2 2 2 7" xfId="45890"/>
    <cellStyle name="40% - Accent2 2 4 2 2 3" xfId="14145"/>
    <cellStyle name="40% - Accent2 2 4 2 2 3 2" xfId="24176"/>
    <cellStyle name="40% - Accent2 2 4 2 2 3 2 2" xfId="36573"/>
    <cellStyle name="40% - Accent2 2 4 2 2 3 3" xfId="31256"/>
    <cellStyle name="40% - Accent2 2 4 2 2 3 4" xfId="41272"/>
    <cellStyle name="40% - Accent2 2 4 2 2 3 5" xfId="45893"/>
    <cellStyle name="40% - Accent2 2 4 2 2 4" xfId="18568"/>
    <cellStyle name="40% - Accent2 2 4 2 2 4 2" xfId="24177"/>
    <cellStyle name="40% - Accent2 2 4 2 2 4 2 2" xfId="36574"/>
    <cellStyle name="40% - Accent2 2 4 2 2 4 3" xfId="32557"/>
    <cellStyle name="40% - Accent2 2 4 2 2 4 4" xfId="41273"/>
    <cellStyle name="40% - Accent2 2 4 2 2 4 5" xfId="45894"/>
    <cellStyle name="40% - Accent2 2 4 2 2 5" xfId="19845"/>
    <cellStyle name="40% - Accent2 2 4 2 2 5 2" xfId="24178"/>
    <cellStyle name="40% - Accent2 2 4 2 2 5 2 2" xfId="36575"/>
    <cellStyle name="40% - Accent2 2 4 2 2 5 3" xfId="33856"/>
    <cellStyle name="40% - Accent2 2 4 2 2 5 4" xfId="41274"/>
    <cellStyle name="40% - Accent2 2 4 2 2 5 5" xfId="45895"/>
    <cellStyle name="40% - Accent2 2 4 2 2 6" xfId="24172"/>
    <cellStyle name="40% - Accent2 2 4 2 2 6 2" xfId="36569"/>
    <cellStyle name="40% - Accent2 2 4 2 2 7" xfId="30596"/>
    <cellStyle name="40% - Accent2 2 4 2 2 8" xfId="41268"/>
    <cellStyle name="40% - Accent2 2 4 2 2 9" xfId="45889"/>
    <cellStyle name="40% - Accent2 2 4 2 3" xfId="11030"/>
    <cellStyle name="40% - Accent2 2 4 2 3 2" xfId="16361"/>
    <cellStyle name="40% - Accent2 2 4 2 3 2 2" xfId="19204"/>
    <cellStyle name="40% - Accent2 2 4 2 3 2 2 2" xfId="24181"/>
    <cellStyle name="40% - Accent2 2 4 2 3 2 2 2 2" xfId="36578"/>
    <cellStyle name="40% - Accent2 2 4 2 3 2 2 3" xfId="33207"/>
    <cellStyle name="40% - Accent2 2 4 2 3 2 2 4" xfId="41277"/>
    <cellStyle name="40% - Accent2 2 4 2 3 2 2 5" xfId="45898"/>
    <cellStyle name="40% - Accent2 2 4 2 3 2 3" xfId="20486"/>
    <cellStyle name="40% - Accent2 2 4 2 3 2 3 2" xfId="24182"/>
    <cellStyle name="40% - Accent2 2 4 2 3 2 3 2 2" xfId="36579"/>
    <cellStyle name="40% - Accent2 2 4 2 3 2 3 3" xfId="34509"/>
    <cellStyle name="40% - Accent2 2 4 2 3 2 3 4" xfId="41278"/>
    <cellStyle name="40% - Accent2 2 4 2 3 2 3 5" xfId="45899"/>
    <cellStyle name="40% - Accent2 2 4 2 3 2 4" xfId="24180"/>
    <cellStyle name="40% - Accent2 2 4 2 3 2 4 2" xfId="36577"/>
    <cellStyle name="40% - Accent2 2 4 2 3 2 5" xfId="31907"/>
    <cellStyle name="40% - Accent2 2 4 2 3 2 6" xfId="41276"/>
    <cellStyle name="40% - Accent2 2 4 2 3 2 7" xfId="45897"/>
    <cellStyle name="40% - Accent2 2 4 2 3 3" xfId="14146"/>
    <cellStyle name="40% - Accent2 2 4 2 3 3 2" xfId="24183"/>
    <cellStyle name="40% - Accent2 2 4 2 3 3 2 2" xfId="36580"/>
    <cellStyle name="40% - Accent2 2 4 2 3 3 3" xfId="31257"/>
    <cellStyle name="40% - Accent2 2 4 2 3 3 4" xfId="41279"/>
    <cellStyle name="40% - Accent2 2 4 2 3 3 5" xfId="45900"/>
    <cellStyle name="40% - Accent2 2 4 2 3 4" xfId="18569"/>
    <cellStyle name="40% - Accent2 2 4 2 3 4 2" xfId="24184"/>
    <cellStyle name="40% - Accent2 2 4 2 3 4 2 2" xfId="36581"/>
    <cellStyle name="40% - Accent2 2 4 2 3 4 3" xfId="32558"/>
    <cellStyle name="40% - Accent2 2 4 2 3 4 4" xfId="41280"/>
    <cellStyle name="40% - Accent2 2 4 2 3 4 5" xfId="45901"/>
    <cellStyle name="40% - Accent2 2 4 2 3 5" xfId="19846"/>
    <cellStyle name="40% - Accent2 2 4 2 3 5 2" xfId="24185"/>
    <cellStyle name="40% - Accent2 2 4 2 3 5 2 2" xfId="36582"/>
    <cellStyle name="40% - Accent2 2 4 2 3 5 3" xfId="33857"/>
    <cellStyle name="40% - Accent2 2 4 2 3 5 4" xfId="41281"/>
    <cellStyle name="40% - Accent2 2 4 2 3 5 5" xfId="45902"/>
    <cellStyle name="40% - Accent2 2 4 2 3 6" xfId="24179"/>
    <cellStyle name="40% - Accent2 2 4 2 3 6 2" xfId="36576"/>
    <cellStyle name="40% - Accent2 2 4 2 3 7" xfId="30597"/>
    <cellStyle name="40% - Accent2 2 4 2 3 8" xfId="41275"/>
    <cellStyle name="40% - Accent2 2 4 2 3 9" xfId="45896"/>
    <cellStyle name="40% - Accent2 2 4 2 4" xfId="16359"/>
    <cellStyle name="40% - Accent2 2 4 2 4 2" xfId="19202"/>
    <cellStyle name="40% - Accent2 2 4 2 4 2 2" xfId="24187"/>
    <cellStyle name="40% - Accent2 2 4 2 4 2 2 2" xfId="36584"/>
    <cellStyle name="40% - Accent2 2 4 2 4 2 3" xfId="33205"/>
    <cellStyle name="40% - Accent2 2 4 2 4 2 4" xfId="41283"/>
    <cellStyle name="40% - Accent2 2 4 2 4 2 5" xfId="45904"/>
    <cellStyle name="40% - Accent2 2 4 2 4 3" xfId="20484"/>
    <cellStyle name="40% - Accent2 2 4 2 4 3 2" xfId="24188"/>
    <cellStyle name="40% - Accent2 2 4 2 4 3 2 2" xfId="36585"/>
    <cellStyle name="40% - Accent2 2 4 2 4 3 3" xfId="34507"/>
    <cellStyle name="40% - Accent2 2 4 2 4 3 4" xfId="41284"/>
    <cellStyle name="40% - Accent2 2 4 2 4 3 5" xfId="45905"/>
    <cellStyle name="40% - Accent2 2 4 2 4 4" xfId="24186"/>
    <cellStyle name="40% - Accent2 2 4 2 4 4 2" xfId="36583"/>
    <cellStyle name="40% - Accent2 2 4 2 4 5" xfId="31905"/>
    <cellStyle name="40% - Accent2 2 4 2 4 6" xfId="41282"/>
    <cellStyle name="40% - Accent2 2 4 2 4 7" xfId="45903"/>
    <cellStyle name="40% - Accent2 2 4 2 5" xfId="14144"/>
    <cellStyle name="40% - Accent2 2 4 2 5 2" xfId="24189"/>
    <cellStyle name="40% - Accent2 2 4 2 5 2 2" xfId="36586"/>
    <cellStyle name="40% - Accent2 2 4 2 5 3" xfId="31255"/>
    <cellStyle name="40% - Accent2 2 4 2 5 4" xfId="41285"/>
    <cellStyle name="40% - Accent2 2 4 2 5 5" xfId="45906"/>
    <cellStyle name="40% - Accent2 2 4 2 6" xfId="18567"/>
    <cellStyle name="40% - Accent2 2 4 2 6 2" xfId="24190"/>
    <cellStyle name="40% - Accent2 2 4 2 6 2 2" xfId="36587"/>
    <cellStyle name="40% - Accent2 2 4 2 6 3" xfId="32556"/>
    <cellStyle name="40% - Accent2 2 4 2 6 4" xfId="41286"/>
    <cellStyle name="40% - Accent2 2 4 2 6 5" xfId="45907"/>
    <cellStyle name="40% - Accent2 2 4 2 7" xfId="19844"/>
    <cellStyle name="40% - Accent2 2 4 2 7 2" xfId="24191"/>
    <cellStyle name="40% - Accent2 2 4 2 7 2 2" xfId="36588"/>
    <cellStyle name="40% - Accent2 2 4 2 7 3" xfId="33855"/>
    <cellStyle name="40% - Accent2 2 4 2 7 4" xfId="41287"/>
    <cellStyle name="40% - Accent2 2 4 2 7 5" xfId="45908"/>
    <cellStyle name="40% - Accent2 2 4 2 8" xfId="24171"/>
    <cellStyle name="40% - Accent2 2 4 2 8 2" xfId="36568"/>
    <cellStyle name="40% - Accent2 2 4 2 9" xfId="30595"/>
    <cellStyle name="40% - Accent2 2 4 3" xfId="11031"/>
    <cellStyle name="40% - Accent2 2 4 3 10" xfId="41288"/>
    <cellStyle name="40% - Accent2 2 4 3 11" xfId="45909"/>
    <cellStyle name="40% - Accent2 2 4 3 2" xfId="11032"/>
    <cellStyle name="40% - Accent2 2 4 3 2 2" xfId="16363"/>
    <cellStyle name="40% - Accent2 2 4 3 2 2 2" xfId="19206"/>
    <cellStyle name="40% - Accent2 2 4 3 2 2 2 2" xfId="24195"/>
    <cellStyle name="40% - Accent2 2 4 3 2 2 2 2 2" xfId="36592"/>
    <cellStyle name="40% - Accent2 2 4 3 2 2 2 3" xfId="33209"/>
    <cellStyle name="40% - Accent2 2 4 3 2 2 2 4" xfId="41291"/>
    <cellStyle name="40% - Accent2 2 4 3 2 2 2 5" xfId="45912"/>
    <cellStyle name="40% - Accent2 2 4 3 2 2 3" xfId="20488"/>
    <cellStyle name="40% - Accent2 2 4 3 2 2 3 2" xfId="24196"/>
    <cellStyle name="40% - Accent2 2 4 3 2 2 3 2 2" xfId="36593"/>
    <cellStyle name="40% - Accent2 2 4 3 2 2 3 3" xfId="34511"/>
    <cellStyle name="40% - Accent2 2 4 3 2 2 3 4" xfId="41292"/>
    <cellStyle name="40% - Accent2 2 4 3 2 2 3 5" xfId="45913"/>
    <cellStyle name="40% - Accent2 2 4 3 2 2 4" xfId="24194"/>
    <cellStyle name="40% - Accent2 2 4 3 2 2 4 2" xfId="36591"/>
    <cellStyle name="40% - Accent2 2 4 3 2 2 5" xfId="31909"/>
    <cellStyle name="40% - Accent2 2 4 3 2 2 6" xfId="41290"/>
    <cellStyle name="40% - Accent2 2 4 3 2 2 7" xfId="45911"/>
    <cellStyle name="40% - Accent2 2 4 3 2 3" xfId="14148"/>
    <cellStyle name="40% - Accent2 2 4 3 2 3 2" xfId="24197"/>
    <cellStyle name="40% - Accent2 2 4 3 2 3 2 2" xfId="36594"/>
    <cellStyle name="40% - Accent2 2 4 3 2 3 3" xfId="31259"/>
    <cellStyle name="40% - Accent2 2 4 3 2 3 4" xfId="41293"/>
    <cellStyle name="40% - Accent2 2 4 3 2 3 5" xfId="45914"/>
    <cellStyle name="40% - Accent2 2 4 3 2 4" xfId="18571"/>
    <cellStyle name="40% - Accent2 2 4 3 2 4 2" xfId="24198"/>
    <cellStyle name="40% - Accent2 2 4 3 2 4 2 2" xfId="36595"/>
    <cellStyle name="40% - Accent2 2 4 3 2 4 3" xfId="32560"/>
    <cellStyle name="40% - Accent2 2 4 3 2 4 4" xfId="41294"/>
    <cellStyle name="40% - Accent2 2 4 3 2 4 5" xfId="45915"/>
    <cellStyle name="40% - Accent2 2 4 3 2 5" xfId="19848"/>
    <cellStyle name="40% - Accent2 2 4 3 2 5 2" xfId="24199"/>
    <cellStyle name="40% - Accent2 2 4 3 2 5 2 2" xfId="36596"/>
    <cellStyle name="40% - Accent2 2 4 3 2 5 3" xfId="33859"/>
    <cellStyle name="40% - Accent2 2 4 3 2 5 4" xfId="41295"/>
    <cellStyle name="40% - Accent2 2 4 3 2 5 5" xfId="45916"/>
    <cellStyle name="40% - Accent2 2 4 3 2 6" xfId="24193"/>
    <cellStyle name="40% - Accent2 2 4 3 2 6 2" xfId="36590"/>
    <cellStyle name="40% - Accent2 2 4 3 2 7" xfId="30599"/>
    <cellStyle name="40% - Accent2 2 4 3 2 8" xfId="41289"/>
    <cellStyle name="40% - Accent2 2 4 3 2 9" xfId="45910"/>
    <cellStyle name="40% - Accent2 2 4 3 3" xfId="11033"/>
    <cellStyle name="40% - Accent2 2 4 3 3 2" xfId="16364"/>
    <cellStyle name="40% - Accent2 2 4 3 3 2 2" xfId="19207"/>
    <cellStyle name="40% - Accent2 2 4 3 3 2 2 2" xfId="24202"/>
    <cellStyle name="40% - Accent2 2 4 3 3 2 2 2 2" xfId="36599"/>
    <cellStyle name="40% - Accent2 2 4 3 3 2 2 3" xfId="33210"/>
    <cellStyle name="40% - Accent2 2 4 3 3 2 2 4" xfId="41298"/>
    <cellStyle name="40% - Accent2 2 4 3 3 2 2 5" xfId="45919"/>
    <cellStyle name="40% - Accent2 2 4 3 3 2 3" xfId="20489"/>
    <cellStyle name="40% - Accent2 2 4 3 3 2 3 2" xfId="24203"/>
    <cellStyle name="40% - Accent2 2 4 3 3 2 3 2 2" xfId="36600"/>
    <cellStyle name="40% - Accent2 2 4 3 3 2 3 3" xfId="34512"/>
    <cellStyle name="40% - Accent2 2 4 3 3 2 3 4" xfId="41299"/>
    <cellStyle name="40% - Accent2 2 4 3 3 2 3 5" xfId="45920"/>
    <cellStyle name="40% - Accent2 2 4 3 3 2 4" xfId="24201"/>
    <cellStyle name="40% - Accent2 2 4 3 3 2 4 2" xfId="36598"/>
    <cellStyle name="40% - Accent2 2 4 3 3 2 5" xfId="31910"/>
    <cellStyle name="40% - Accent2 2 4 3 3 2 6" xfId="41297"/>
    <cellStyle name="40% - Accent2 2 4 3 3 2 7" xfId="45918"/>
    <cellStyle name="40% - Accent2 2 4 3 3 3" xfId="14149"/>
    <cellStyle name="40% - Accent2 2 4 3 3 3 2" xfId="24204"/>
    <cellStyle name="40% - Accent2 2 4 3 3 3 2 2" xfId="36601"/>
    <cellStyle name="40% - Accent2 2 4 3 3 3 3" xfId="31260"/>
    <cellStyle name="40% - Accent2 2 4 3 3 3 4" xfId="41300"/>
    <cellStyle name="40% - Accent2 2 4 3 3 3 5" xfId="45921"/>
    <cellStyle name="40% - Accent2 2 4 3 3 4" xfId="18572"/>
    <cellStyle name="40% - Accent2 2 4 3 3 4 2" xfId="24205"/>
    <cellStyle name="40% - Accent2 2 4 3 3 4 2 2" xfId="36602"/>
    <cellStyle name="40% - Accent2 2 4 3 3 4 3" xfId="32561"/>
    <cellStyle name="40% - Accent2 2 4 3 3 4 4" xfId="41301"/>
    <cellStyle name="40% - Accent2 2 4 3 3 4 5" xfId="45922"/>
    <cellStyle name="40% - Accent2 2 4 3 3 5" xfId="19849"/>
    <cellStyle name="40% - Accent2 2 4 3 3 5 2" xfId="24206"/>
    <cellStyle name="40% - Accent2 2 4 3 3 5 2 2" xfId="36603"/>
    <cellStyle name="40% - Accent2 2 4 3 3 5 3" xfId="33860"/>
    <cellStyle name="40% - Accent2 2 4 3 3 5 4" xfId="41302"/>
    <cellStyle name="40% - Accent2 2 4 3 3 5 5" xfId="45923"/>
    <cellStyle name="40% - Accent2 2 4 3 3 6" xfId="24200"/>
    <cellStyle name="40% - Accent2 2 4 3 3 6 2" xfId="36597"/>
    <cellStyle name="40% - Accent2 2 4 3 3 7" xfId="30600"/>
    <cellStyle name="40% - Accent2 2 4 3 3 8" xfId="41296"/>
    <cellStyle name="40% - Accent2 2 4 3 3 9" xfId="45917"/>
    <cellStyle name="40% - Accent2 2 4 3 4" xfId="16362"/>
    <cellStyle name="40% - Accent2 2 4 3 4 2" xfId="19205"/>
    <cellStyle name="40% - Accent2 2 4 3 4 2 2" xfId="24208"/>
    <cellStyle name="40% - Accent2 2 4 3 4 2 2 2" xfId="36605"/>
    <cellStyle name="40% - Accent2 2 4 3 4 2 3" xfId="33208"/>
    <cellStyle name="40% - Accent2 2 4 3 4 2 4" xfId="41304"/>
    <cellStyle name="40% - Accent2 2 4 3 4 2 5" xfId="45925"/>
    <cellStyle name="40% - Accent2 2 4 3 4 3" xfId="20487"/>
    <cellStyle name="40% - Accent2 2 4 3 4 3 2" xfId="24209"/>
    <cellStyle name="40% - Accent2 2 4 3 4 3 2 2" xfId="36606"/>
    <cellStyle name="40% - Accent2 2 4 3 4 3 3" xfId="34510"/>
    <cellStyle name="40% - Accent2 2 4 3 4 3 4" xfId="41305"/>
    <cellStyle name="40% - Accent2 2 4 3 4 3 5" xfId="45926"/>
    <cellStyle name="40% - Accent2 2 4 3 4 4" xfId="24207"/>
    <cellStyle name="40% - Accent2 2 4 3 4 4 2" xfId="36604"/>
    <cellStyle name="40% - Accent2 2 4 3 4 5" xfId="31908"/>
    <cellStyle name="40% - Accent2 2 4 3 4 6" xfId="41303"/>
    <cellStyle name="40% - Accent2 2 4 3 4 7" xfId="45924"/>
    <cellStyle name="40% - Accent2 2 4 3 5" xfId="14147"/>
    <cellStyle name="40% - Accent2 2 4 3 5 2" xfId="24210"/>
    <cellStyle name="40% - Accent2 2 4 3 5 2 2" xfId="36607"/>
    <cellStyle name="40% - Accent2 2 4 3 5 3" xfId="31258"/>
    <cellStyle name="40% - Accent2 2 4 3 5 4" xfId="41306"/>
    <cellStyle name="40% - Accent2 2 4 3 5 5" xfId="45927"/>
    <cellStyle name="40% - Accent2 2 4 3 6" xfId="18570"/>
    <cellStyle name="40% - Accent2 2 4 3 6 2" xfId="24211"/>
    <cellStyle name="40% - Accent2 2 4 3 6 2 2" xfId="36608"/>
    <cellStyle name="40% - Accent2 2 4 3 6 3" xfId="32559"/>
    <cellStyle name="40% - Accent2 2 4 3 6 4" xfId="41307"/>
    <cellStyle name="40% - Accent2 2 4 3 6 5" xfId="45928"/>
    <cellStyle name="40% - Accent2 2 4 3 7" xfId="19847"/>
    <cellStyle name="40% - Accent2 2 4 3 7 2" xfId="24212"/>
    <cellStyle name="40% - Accent2 2 4 3 7 2 2" xfId="36609"/>
    <cellStyle name="40% - Accent2 2 4 3 7 3" xfId="33858"/>
    <cellStyle name="40% - Accent2 2 4 3 7 4" xfId="41308"/>
    <cellStyle name="40% - Accent2 2 4 3 7 5" xfId="45929"/>
    <cellStyle name="40% - Accent2 2 4 3 8" xfId="24192"/>
    <cellStyle name="40% - Accent2 2 4 3 8 2" xfId="36589"/>
    <cellStyle name="40% - Accent2 2 4 3 9" xfId="30598"/>
    <cellStyle name="40% - Accent2 2 4 4" xfId="11034"/>
    <cellStyle name="40% - Accent2 2 4 4 2" xfId="16365"/>
    <cellStyle name="40% - Accent2 2 4 4 2 2" xfId="19208"/>
    <cellStyle name="40% - Accent2 2 4 4 2 2 2" xfId="24215"/>
    <cellStyle name="40% - Accent2 2 4 4 2 2 2 2" xfId="36612"/>
    <cellStyle name="40% - Accent2 2 4 4 2 2 3" xfId="33211"/>
    <cellStyle name="40% - Accent2 2 4 4 2 2 4" xfId="41311"/>
    <cellStyle name="40% - Accent2 2 4 4 2 2 5" xfId="45932"/>
    <cellStyle name="40% - Accent2 2 4 4 2 3" xfId="20490"/>
    <cellStyle name="40% - Accent2 2 4 4 2 3 2" xfId="24216"/>
    <cellStyle name="40% - Accent2 2 4 4 2 3 2 2" xfId="36613"/>
    <cellStyle name="40% - Accent2 2 4 4 2 3 3" xfId="34513"/>
    <cellStyle name="40% - Accent2 2 4 4 2 3 4" xfId="41312"/>
    <cellStyle name="40% - Accent2 2 4 4 2 3 5" xfId="45933"/>
    <cellStyle name="40% - Accent2 2 4 4 2 4" xfId="24214"/>
    <cellStyle name="40% - Accent2 2 4 4 2 4 2" xfId="36611"/>
    <cellStyle name="40% - Accent2 2 4 4 2 5" xfId="31911"/>
    <cellStyle name="40% - Accent2 2 4 4 2 6" xfId="41310"/>
    <cellStyle name="40% - Accent2 2 4 4 2 7" xfId="45931"/>
    <cellStyle name="40% - Accent2 2 4 4 3" xfId="14150"/>
    <cellStyle name="40% - Accent2 2 4 4 3 2" xfId="24217"/>
    <cellStyle name="40% - Accent2 2 4 4 3 2 2" xfId="36614"/>
    <cellStyle name="40% - Accent2 2 4 4 3 3" xfId="31261"/>
    <cellStyle name="40% - Accent2 2 4 4 3 4" xfId="41313"/>
    <cellStyle name="40% - Accent2 2 4 4 3 5" xfId="45934"/>
    <cellStyle name="40% - Accent2 2 4 4 4" xfId="18573"/>
    <cellStyle name="40% - Accent2 2 4 4 4 2" xfId="24218"/>
    <cellStyle name="40% - Accent2 2 4 4 4 2 2" xfId="36615"/>
    <cellStyle name="40% - Accent2 2 4 4 4 3" xfId="32562"/>
    <cellStyle name="40% - Accent2 2 4 4 4 4" xfId="41314"/>
    <cellStyle name="40% - Accent2 2 4 4 4 5" xfId="45935"/>
    <cellStyle name="40% - Accent2 2 4 4 5" xfId="19850"/>
    <cellStyle name="40% - Accent2 2 4 4 5 2" xfId="24219"/>
    <cellStyle name="40% - Accent2 2 4 4 5 2 2" xfId="36616"/>
    <cellStyle name="40% - Accent2 2 4 4 5 3" xfId="33861"/>
    <cellStyle name="40% - Accent2 2 4 4 5 4" xfId="41315"/>
    <cellStyle name="40% - Accent2 2 4 4 5 5" xfId="45936"/>
    <cellStyle name="40% - Accent2 2 4 4 6" xfId="24213"/>
    <cellStyle name="40% - Accent2 2 4 4 6 2" xfId="36610"/>
    <cellStyle name="40% - Accent2 2 4 4 7" xfId="30601"/>
    <cellStyle name="40% - Accent2 2 4 4 8" xfId="41309"/>
    <cellStyle name="40% - Accent2 2 4 4 9" xfId="45930"/>
    <cellStyle name="40% - Accent2 2 4 5" xfId="11035"/>
    <cellStyle name="40% - Accent2 2 4 5 2" xfId="16366"/>
    <cellStyle name="40% - Accent2 2 4 5 2 2" xfId="19209"/>
    <cellStyle name="40% - Accent2 2 4 5 2 2 2" xfId="24222"/>
    <cellStyle name="40% - Accent2 2 4 5 2 2 2 2" xfId="36619"/>
    <cellStyle name="40% - Accent2 2 4 5 2 2 3" xfId="33212"/>
    <cellStyle name="40% - Accent2 2 4 5 2 2 4" xfId="41318"/>
    <cellStyle name="40% - Accent2 2 4 5 2 2 5" xfId="45939"/>
    <cellStyle name="40% - Accent2 2 4 5 2 3" xfId="20491"/>
    <cellStyle name="40% - Accent2 2 4 5 2 3 2" xfId="24223"/>
    <cellStyle name="40% - Accent2 2 4 5 2 3 2 2" xfId="36620"/>
    <cellStyle name="40% - Accent2 2 4 5 2 3 3" xfId="34514"/>
    <cellStyle name="40% - Accent2 2 4 5 2 3 4" xfId="41319"/>
    <cellStyle name="40% - Accent2 2 4 5 2 3 5" xfId="45940"/>
    <cellStyle name="40% - Accent2 2 4 5 2 4" xfId="24221"/>
    <cellStyle name="40% - Accent2 2 4 5 2 4 2" xfId="36618"/>
    <cellStyle name="40% - Accent2 2 4 5 2 5" xfId="31912"/>
    <cellStyle name="40% - Accent2 2 4 5 2 6" xfId="41317"/>
    <cellStyle name="40% - Accent2 2 4 5 2 7" xfId="45938"/>
    <cellStyle name="40% - Accent2 2 4 5 3" xfId="14151"/>
    <cellStyle name="40% - Accent2 2 4 5 3 2" xfId="24224"/>
    <cellStyle name="40% - Accent2 2 4 5 3 2 2" xfId="36621"/>
    <cellStyle name="40% - Accent2 2 4 5 3 3" xfId="31262"/>
    <cellStyle name="40% - Accent2 2 4 5 3 4" xfId="41320"/>
    <cellStyle name="40% - Accent2 2 4 5 3 5" xfId="45941"/>
    <cellStyle name="40% - Accent2 2 4 5 4" xfId="18574"/>
    <cellStyle name="40% - Accent2 2 4 5 4 2" xfId="24225"/>
    <cellStyle name="40% - Accent2 2 4 5 4 2 2" xfId="36622"/>
    <cellStyle name="40% - Accent2 2 4 5 4 3" xfId="32563"/>
    <cellStyle name="40% - Accent2 2 4 5 4 4" xfId="41321"/>
    <cellStyle name="40% - Accent2 2 4 5 4 5" xfId="45942"/>
    <cellStyle name="40% - Accent2 2 4 5 5" xfId="19851"/>
    <cellStyle name="40% - Accent2 2 4 5 5 2" xfId="24226"/>
    <cellStyle name="40% - Accent2 2 4 5 5 2 2" xfId="36623"/>
    <cellStyle name="40% - Accent2 2 4 5 5 3" xfId="33862"/>
    <cellStyle name="40% - Accent2 2 4 5 5 4" xfId="41322"/>
    <cellStyle name="40% - Accent2 2 4 5 5 5" xfId="45943"/>
    <cellStyle name="40% - Accent2 2 4 5 6" xfId="24220"/>
    <cellStyle name="40% - Accent2 2 4 5 6 2" xfId="36617"/>
    <cellStyle name="40% - Accent2 2 4 5 7" xfId="30602"/>
    <cellStyle name="40% - Accent2 2 4 5 8" xfId="41316"/>
    <cellStyle name="40% - Accent2 2 4 5 9" xfId="45937"/>
    <cellStyle name="40% - Accent2 2 4 6" xfId="10120"/>
    <cellStyle name="40% - Accent2 2 5" xfId="1033"/>
    <cellStyle name="40% - Accent2 2 5 2" xfId="11036"/>
    <cellStyle name="40% - Accent2 2 5 2 10" xfId="41323"/>
    <cellStyle name="40% - Accent2 2 5 2 11" xfId="45944"/>
    <cellStyle name="40% - Accent2 2 5 2 2" xfId="11037"/>
    <cellStyle name="40% - Accent2 2 5 2 2 2" xfId="16368"/>
    <cellStyle name="40% - Accent2 2 5 2 2 2 2" xfId="19211"/>
    <cellStyle name="40% - Accent2 2 5 2 2 2 2 2" xfId="24230"/>
    <cellStyle name="40% - Accent2 2 5 2 2 2 2 2 2" xfId="36627"/>
    <cellStyle name="40% - Accent2 2 5 2 2 2 2 3" xfId="33214"/>
    <cellStyle name="40% - Accent2 2 5 2 2 2 2 4" xfId="41326"/>
    <cellStyle name="40% - Accent2 2 5 2 2 2 2 5" xfId="45947"/>
    <cellStyle name="40% - Accent2 2 5 2 2 2 3" xfId="20493"/>
    <cellStyle name="40% - Accent2 2 5 2 2 2 3 2" xfId="24231"/>
    <cellStyle name="40% - Accent2 2 5 2 2 2 3 2 2" xfId="36628"/>
    <cellStyle name="40% - Accent2 2 5 2 2 2 3 3" xfId="34516"/>
    <cellStyle name="40% - Accent2 2 5 2 2 2 3 4" xfId="41327"/>
    <cellStyle name="40% - Accent2 2 5 2 2 2 3 5" xfId="45948"/>
    <cellStyle name="40% - Accent2 2 5 2 2 2 4" xfId="24229"/>
    <cellStyle name="40% - Accent2 2 5 2 2 2 4 2" xfId="36626"/>
    <cellStyle name="40% - Accent2 2 5 2 2 2 5" xfId="31914"/>
    <cellStyle name="40% - Accent2 2 5 2 2 2 6" xfId="41325"/>
    <cellStyle name="40% - Accent2 2 5 2 2 2 7" xfId="45946"/>
    <cellStyle name="40% - Accent2 2 5 2 2 3" xfId="14153"/>
    <cellStyle name="40% - Accent2 2 5 2 2 3 2" xfId="24232"/>
    <cellStyle name="40% - Accent2 2 5 2 2 3 2 2" xfId="36629"/>
    <cellStyle name="40% - Accent2 2 5 2 2 3 3" xfId="31264"/>
    <cellStyle name="40% - Accent2 2 5 2 2 3 4" xfId="41328"/>
    <cellStyle name="40% - Accent2 2 5 2 2 3 5" xfId="45949"/>
    <cellStyle name="40% - Accent2 2 5 2 2 4" xfId="18576"/>
    <cellStyle name="40% - Accent2 2 5 2 2 4 2" xfId="24233"/>
    <cellStyle name="40% - Accent2 2 5 2 2 4 2 2" xfId="36630"/>
    <cellStyle name="40% - Accent2 2 5 2 2 4 3" xfId="32565"/>
    <cellStyle name="40% - Accent2 2 5 2 2 4 4" xfId="41329"/>
    <cellStyle name="40% - Accent2 2 5 2 2 4 5" xfId="45950"/>
    <cellStyle name="40% - Accent2 2 5 2 2 5" xfId="19853"/>
    <cellStyle name="40% - Accent2 2 5 2 2 5 2" xfId="24234"/>
    <cellStyle name="40% - Accent2 2 5 2 2 5 2 2" xfId="36631"/>
    <cellStyle name="40% - Accent2 2 5 2 2 5 3" xfId="33864"/>
    <cellStyle name="40% - Accent2 2 5 2 2 5 4" xfId="41330"/>
    <cellStyle name="40% - Accent2 2 5 2 2 5 5" xfId="45951"/>
    <cellStyle name="40% - Accent2 2 5 2 2 6" xfId="24228"/>
    <cellStyle name="40% - Accent2 2 5 2 2 6 2" xfId="36625"/>
    <cellStyle name="40% - Accent2 2 5 2 2 7" xfId="30604"/>
    <cellStyle name="40% - Accent2 2 5 2 2 8" xfId="41324"/>
    <cellStyle name="40% - Accent2 2 5 2 2 9" xfId="45945"/>
    <cellStyle name="40% - Accent2 2 5 2 3" xfId="11038"/>
    <cellStyle name="40% - Accent2 2 5 2 3 2" xfId="16369"/>
    <cellStyle name="40% - Accent2 2 5 2 3 2 2" xfId="19212"/>
    <cellStyle name="40% - Accent2 2 5 2 3 2 2 2" xfId="24237"/>
    <cellStyle name="40% - Accent2 2 5 2 3 2 2 2 2" xfId="36634"/>
    <cellStyle name="40% - Accent2 2 5 2 3 2 2 3" xfId="33215"/>
    <cellStyle name="40% - Accent2 2 5 2 3 2 2 4" xfId="41333"/>
    <cellStyle name="40% - Accent2 2 5 2 3 2 2 5" xfId="45954"/>
    <cellStyle name="40% - Accent2 2 5 2 3 2 3" xfId="20494"/>
    <cellStyle name="40% - Accent2 2 5 2 3 2 3 2" xfId="24238"/>
    <cellStyle name="40% - Accent2 2 5 2 3 2 3 2 2" xfId="36635"/>
    <cellStyle name="40% - Accent2 2 5 2 3 2 3 3" xfId="34517"/>
    <cellStyle name="40% - Accent2 2 5 2 3 2 3 4" xfId="41334"/>
    <cellStyle name="40% - Accent2 2 5 2 3 2 3 5" xfId="45955"/>
    <cellStyle name="40% - Accent2 2 5 2 3 2 4" xfId="24236"/>
    <cellStyle name="40% - Accent2 2 5 2 3 2 4 2" xfId="36633"/>
    <cellStyle name="40% - Accent2 2 5 2 3 2 5" xfId="31915"/>
    <cellStyle name="40% - Accent2 2 5 2 3 2 6" xfId="41332"/>
    <cellStyle name="40% - Accent2 2 5 2 3 2 7" xfId="45953"/>
    <cellStyle name="40% - Accent2 2 5 2 3 3" xfId="14154"/>
    <cellStyle name="40% - Accent2 2 5 2 3 3 2" xfId="24239"/>
    <cellStyle name="40% - Accent2 2 5 2 3 3 2 2" xfId="36636"/>
    <cellStyle name="40% - Accent2 2 5 2 3 3 3" xfId="31265"/>
    <cellStyle name="40% - Accent2 2 5 2 3 3 4" xfId="41335"/>
    <cellStyle name="40% - Accent2 2 5 2 3 3 5" xfId="45956"/>
    <cellStyle name="40% - Accent2 2 5 2 3 4" xfId="18577"/>
    <cellStyle name="40% - Accent2 2 5 2 3 4 2" xfId="24240"/>
    <cellStyle name="40% - Accent2 2 5 2 3 4 2 2" xfId="36637"/>
    <cellStyle name="40% - Accent2 2 5 2 3 4 3" xfId="32566"/>
    <cellStyle name="40% - Accent2 2 5 2 3 4 4" xfId="41336"/>
    <cellStyle name="40% - Accent2 2 5 2 3 4 5" xfId="45957"/>
    <cellStyle name="40% - Accent2 2 5 2 3 5" xfId="19854"/>
    <cellStyle name="40% - Accent2 2 5 2 3 5 2" xfId="24241"/>
    <cellStyle name="40% - Accent2 2 5 2 3 5 2 2" xfId="36638"/>
    <cellStyle name="40% - Accent2 2 5 2 3 5 3" xfId="33865"/>
    <cellStyle name="40% - Accent2 2 5 2 3 5 4" xfId="41337"/>
    <cellStyle name="40% - Accent2 2 5 2 3 5 5" xfId="45958"/>
    <cellStyle name="40% - Accent2 2 5 2 3 6" xfId="24235"/>
    <cellStyle name="40% - Accent2 2 5 2 3 6 2" xfId="36632"/>
    <cellStyle name="40% - Accent2 2 5 2 3 7" xfId="30605"/>
    <cellStyle name="40% - Accent2 2 5 2 3 8" xfId="41331"/>
    <cellStyle name="40% - Accent2 2 5 2 3 9" xfId="45952"/>
    <cellStyle name="40% - Accent2 2 5 2 4" xfId="16367"/>
    <cellStyle name="40% - Accent2 2 5 2 4 2" xfId="19210"/>
    <cellStyle name="40% - Accent2 2 5 2 4 2 2" xfId="24243"/>
    <cellStyle name="40% - Accent2 2 5 2 4 2 2 2" xfId="36640"/>
    <cellStyle name="40% - Accent2 2 5 2 4 2 3" xfId="33213"/>
    <cellStyle name="40% - Accent2 2 5 2 4 2 4" xfId="41339"/>
    <cellStyle name="40% - Accent2 2 5 2 4 2 5" xfId="45960"/>
    <cellStyle name="40% - Accent2 2 5 2 4 3" xfId="20492"/>
    <cellStyle name="40% - Accent2 2 5 2 4 3 2" xfId="24244"/>
    <cellStyle name="40% - Accent2 2 5 2 4 3 2 2" xfId="36641"/>
    <cellStyle name="40% - Accent2 2 5 2 4 3 3" xfId="34515"/>
    <cellStyle name="40% - Accent2 2 5 2 4 3 4" xfId="41340"/>
    <cellStyle name="40% - Accent2 2 5 2 4 3 5" xfId="45961"/>
    <cellStyle name="40% - Accent2 2 5 2 4 4" xfId="24242"/>
    <cellStyle name="40% - Accent2 2 5 2 4 4 2" xfId="36639"/>
    <cellStyle name="40% - Accent2 2 5 2 4 5" xfId="31913"/>
    <cellStyle name="40% - Accent2 2 5 2 4 6" xfId="41338"/>
    <cellStyle name="40% - Accent2 2 5 2 4 7" xfId="45959"/>
    <cellStyle name="40% - Accent2 2 5 2 5" xfId="14152"/>
    <cellStyle name="40% - Accent2 2 5 2 5 2" xfId="24245"/>
    <cellStyle name="40% - Accent2 2 5 2 5 2 2" xfId="36642"/>
    <cellStyle name="40% - Accent2 2 5 2 5 3" xfId="31263"/>
    <cellStyle name="40% - Accent2 2 5 2 5 4" xfId="41341"/>
    <cellStyle name="40% - Accent2 2 5 2 5 5" xfId="45962"/>
    <cellStyle name="40% - Accent2 2 5 2 6" xfId="18575"/>
    <cellStyle name="40% - Accent2 2 5 2 6 2" xfId="24246"/>
    <cellStyle name="40% - Accent2 2 5 2 6 2 2" xfId="36643"/>
    <cellStyle name="40% - Accent2 2 5 2 6 3" xfId="32564"/>
    <cellStyle name="40% - Accent2 2 5 2 6 4" xfId="41342"/>
    <cellStyle name="40% - Accent2 2 5 2 6 5" xfId="45963"/>
    <cellStyle name="40% - Accent2 2 5 2 7" xfId="19852"/>
    <cellStyle name="40% - Accent2 2 5 2 7 2" xfId="24247"/>
    <cellStyle name="40% - Accent2 2 5 2 7 2 2" xfId="36644"/>
    <cellStyle name="40% - Accent2 2 5 2 7 3" xfId="33863"/>
    <cellStyle name="40% - Accent2 2 5 2 7 4" xfId="41343"/>
    <cellStyle name="40% - Accent2 2 5 2 7 5" xfId="45964"/>
    <cellStyle name="40% - Accent2 2 5 2 8" xfId="24227"/>
    <cellStyle name="40% - Accent2 2 5 2 8 2" xfId="36624"/>
    <cellStyle name="40% - Accent2 2 5 2 9" xfId="30603"/>
    <cellStyle name="40% - Accent2 2 5 3" xfId="11039"/>
    <cellStyle name="40% - Accent2 2 5 3 2" xfId="16370"/>
    <cellStyle name="40% - Accent2 2 5 3 2 2" xfId="19213"/>
    <cellStyle name="40% - Accent2 2 5 3 2 2 2" xfId="24250"/>
    <cellStyle name="40% - Accent2 2 5 3 2 2 2 2" xfId="36647"/>
    <cellStyle name="40% - Accent2 2 5 3 2 2 3" xfId="33216"/>
    <cellStyle name="40% - Accent2 2 5 3 2 2 4" xfId="41346"/>
    <cellStyle name="40% - Accent2 2 5 3 2 2 5" xfId="45967"/>
    <cellStyle name="40% - Accent2 2 5 3 2 3" xfId="20495"/>
    <cellStyle name="40% - Accent2 2 5 3 2 3 2" xfId="24251"/>
    <cellStyle name="40% - Accent2 2 5 3 2 3 2 2" xfId="36648"/>
    <cellStyle name="40% - Accent2 2 5 3 2 3 3" xfId="34518"/>
    <cellStyle name="40% - Accent2 2 5 3 2 3 4" xfId="41347"/>
    <cellStyle name="40% - Accent2 2 5 3 2 3 5" xfId="45968"/>
    <cellStyle name="40% - Accent2 2 5 3 2 4" xfId="24249"/>
    <cellStyle name="40% - Accent2 2 5 3 2 4 2" xfId="36646"/>
    <cellStyle name="40% - Accent2 2 5 3 2 5" xfId="31916"/>
    <cellStyle name="40% - Accent2 2 5 3 2 6" xfId="41345"/>
    <cellStyle name="40% - Accent2 2 5 3 2 7" xfId="45966"/>
    <cellStyle name="40% - Accent2 2 5 3 3" xfId="14155"/>
    <cellStyle name="40% - Accent2 2 5 3 3 2" xfId="24252"/>
    <cellStyle name="40% - Accent2 2 5 3 3 2 2" xfId="36649"/>
    <cellStyle name="40% - Accent2 2 5 3 3 3" xfId="31266"/>
    <cellStyle name="40% - Accent2 2 5 3 3 4" xfId="41348"/>
    <cellStyle name="40% - Accent2 2 5 3 3 5" xfId="45969"/>
    <cellStyle name="40% - Accent2 2 5 3 4" xfId="18578"/>
    <cellStyle name="40% - Accent2 2 5 3 4 2" xfId="24253"/>
    <cellStyle name="40% - Accent2 2 5 3 4 2 2" xfId="36650"/>
    <cellStyle name="40% - Accent2 2 5 3 4 3" xfId="32567"/>
    <cellStyle name="40% - Accent2 2 5 3 4 4" xfId="41349"/>
    <cellStyle name="40% - Accent2 2 5 3 4 5" xfId="45970"/>
    <cellStyle name="40% - Accent2 2 5 3 5" xfId="19855"/>
    <cellStyle name="40% - Accent2 2 5 3 5 2" xfId="24254"/>
    <cellStyle name="40% - Accent2 2 5 3 5 2 2" xfId="36651"/>
    <cellStyle name="40% - Accent2 2 5 3 5 3" xfId="33866"/>
    <cellStyle name="40% - Accent2 2 5 3 5 4" xfId="41350"/>
    <cellStyle name="40% - Accent2 2 5 3 5 5" xfId="45971"/>
    <cellStyle name="40% - Accent2 2 5 3 6" xfId="24248"/>
    <cellStyle name="40% - Accent2 2 5 3 6 2" xfId="36645"/>
    <cellStyle name="40% - Accent2 2 5 3 7" xfId="30606"/>
    <cellStyle name="40% - Accent2 2 5 3 8" xfId="41344"/>
    <cellStyle name="40% - Accent2 2 5 3 9" xfId="45965"/>
    <cellStyle name="40% - Accent2 2 5 4" xfId="11040"/>
    <cellStyle name="40% - Accent2 2 5 4 2" xfId="16371"/>
    <cellStyle name="40% - Accent2 2 5 4 2 2" xfId="19214"/>
    <cellStyle name="40% - Accent2 2 5 4 2 2 2" xfId="24257"/>
    <cellStyle name="40% - Accent2 2 5 4 2 2 2 2" xfId="36654"/>
    <cellStyle name="40% - Accent2 2 5 4 2 2 3" xfId="33217"/>
    <cellStyle name="40% - Accent2 2 5 4 2 2 4" xfId="41353"/>
    <cellStyle name="40% - Accent2 2 5 4 2 2 5" xfId="45974"/>
    <cellStyle name="40% - Accent2 2 5 4 2 3" xfId="20496"/>
    <cellStyle name="40% - Accent2 2 5 4 2 3 2" xfId="24258"/>
    <cellStyle name="40% - Accent2 2 5 4 2 3 2 2" xfId="36655"/>
    <cellStyle name="40% - Accent2 2 5 4 2 3 3" xfId="34519"/>
    <cellStyle name="40% - Accent2 2 5 4 2 3 4" xfId="41354"/>
    <cellStyle name="40% - Accent2 2 5 4 2 3 5" xfId="45975"/>
    <cellStyle name="40% - Accent2 2 5 4 2 4" xfId="24256"/>
    <cellStyle name="40% - Accent2 2 5 4 2 4 2" xfId="36653"/>
    <cellStyle name="40% - Accent2 2 5 4 2 5" xfId="31917"/>
    <cellStyle name="40% - Accent2 2 5 4 2 6" xfId="41352"/>
    <cellStyle name="40% - Accent2 2 5 4 2 7" xfId="45973"/>
    <cellStyle name="40% - Accent2 2 5 4 3" xfId="14156"/>
    <cellStyle name="40% - Accent2 2 5 4 3 2" xfId="24259"/>
    <cellStyle name="40% - Accent2 2 5 4 3 2 2" xfId="36656"/>
    <cellStyle name="40% - Accent2 2 5 4 3 3" xfId="31267"/>
    <cellStyle name="40% - Accent2 2 5 4 3 4" xfId="41355"/>
    <cellStyle name="40% - Accent2 2 5 4 3 5" xfId="45976"/>
    <cellStyle name="40% - Accent2 2 5 4 4" xfId="18579"/>
    <cellStyle name="40% - Accent2 2 5 4 4 2" xfId="24260"/>
    <cellStyle name="40% - Accent2 2 5 4 4 2 2" xfId="36657"/>
    <cellStyle name="40% - Accent2 2 5 4 4 3" xfId="32568"/>
    <cellStyle name="40% - Accent2 2 5 4 4 4" xfId="41356"/>
    <cellStyle name="40% - Accent2 2 5 4 4 5" xfId="45977"/>
    <cellStyle name="40% - Accent2 2 5 4 5" xfId="19856"/>
    <cellStyle name="40% - Accent2 2 5 4 5 2" xfId="24261"/>
    <cellStyle name="40% - Accent2 2 5 4 5 2 2" xfId="36658"/>
    <cellStyle name="40% - Accent2 2 5 4 5 3" xfId="33867"/>
    <cellStyle name="40% - Accent2 2 5 4 5 4" xfId="41357"/>
    <cellStyle name="40% - Accent2 2 5 4 5 5" xfId="45978"/>
    <cellStyle name="40% - Accent2 2 5 4 6" xfId="24255"/>
    <cellStyle name="40% - Accent2 2 5 4 6 2" xfId="36652"/>
    <cellStyle name="40% - Accent2 2 5 4 7" xfId="30607"/>
    <cellStyle name="40% - Accent2 2 5 4 8" xfId="41351"/>
    <cellStyle name="40% - Accent2 2 5 4 9" xfId="45972"/>
    <cellStyle name="40% - Accent2 2 5 5" xfId="10121"/>
    <cellStyle name="40% - Accent2 2 6" xfId="1034"/>
    <cellStyle name="40% - Accent2 2 6 2" xfId="11041"/>
    <cellStyle name="40% - Accent2 2 6 2 2" xfId="16372"/>
    <cellStyle name="40% - Accent2 2 6 2 2 2" xfId="19215"/>
    <cellStyle name="40% - Accent2 2 6 2 2 2 2" xfId="24264"/>
    <cellStyle name="40% - Accent2 2 6 2 2 2 2 2" xfId="36661"/>
    <cellStyle name="40% - Accent2 2 6 2 2 2 3" xfId="33218"/>
    <cellStyle name="40% - Accent2 2 6 2 2 2 4" xfId="41360"/>
    <cellStyle name="40% - Accent2 2 6 2 2 2 5" xfId="45981"/>
    <cellStyle name="40% - Accent2 2 6 2 2 3" xfId="20497"/>
    <cellStyle name="40% - Accent2 2 6 2 2 3 2" xfId="24265"/>
    <cellStyle name="40% - Accent2 2 6 2 2 3 2 2" xfId="36662"/>
    <cellStyle name="40% - Accent2 2 6 2 2 3 3" xfId="34520"/>
    <cellStyle name="40% - Accent2 2 6 2 2 3 4" xfId="41361"/>
    <cellStyle name="40% - Accent2 2 6 2 2 3 5" xfId="45982"/>
    <cellStyle name="40% - Accent2 2 6 2 2 4" xfId="24263"/>
    <cellStyle name="40% - Accent2 2 6 2 2 4 2" xfId="36660"/>
    <cellStyle name="40% - Accent2 2 6 2 2 5" xfId="31918"/>
    <cellStyle name="40% - Accent2 2 6 2 2 6" xfId="41359"/>
    <cellStyle name="40% - Accent2 2 6 2 2 7" xfId="45980"/>
    <cellStyle name="40% - Accent2 2 6 2 3" xfId="14157"/>
    <cellStyle name="40% - Accent2 2 6 2 3 2" xfId="24266"/>
    <cellStyle name="40% - Accent2 2 6 2 3 2 2" xfId="36663"/>
    <cellStyle name="40% - Accent2 2 6 2 3 3" xfId="31268"/>
    <cellStyle name="40% - Accent2 2 6 2 3 4" xfId="41362"/>
    <cellStyle name="40% - Accent2 2 6 2 3 5" xfId="45983"/>
    <cellStyle name="40% - Accent2 2 6 2 4" xfId="18580"/>
    <cellStyle name="40% - Accent2 2 6 2 4 2" xfId="24267"/>
    <cellStyle name="40% - Accent2 2 6 2 4 2 2" xfId="36664"/>
    <cellStyle name="40% - Accent2 2 6 2 4 3" xfId="32569"/>
    <cellStyle name="40% - Accent2 2 6 2 4 4" xfId="41363"/>
    <cellStyle name="40% - Accent2 2 6 2 4 5" xfId="45984"/>
    <cellStyle name="40% - Accent2 2 6 2 5" xfId="19857"/>
    <cellStyle name="40% - Accent2 2 6 2 5 2" xfId="24268"/>
    <cellStyle name="40% - Accent2 2 6 2 5 2 2" xfId="36665"/>
    <cellStyle name="40% - Accent2 2 6 2 5 3" xfId="33868"/>
    <cellStyle name="40% - Accent2 2 6 2 5 4" xfId="41364"/>
    <cellStyle name="40% - Accent2 2 6 2 5 5" xfId="45985"/>
    <cellStyle name="40% - Accent2 2 6 2 6" xfId="24262"/>
    <cellStyle name="40% - Accent2 2 6 2 6 2" xfId="36659"/>
    <cellStyle name="40% - Accent2 2 6 2 7" xfId="30608"/>
    <cellStyle name="40% - Accent2 2 6 2 8" xfId="41358"/>
    <cellStyle name="40% - Accent2 2 6 2 9" xfId="45979"/>
    <cellStyle name="40% - Accent2 2 6 3" xfId="11042"/>
    <cellStyle name="40% - Accent2 2 6 3 2" xfId="16373"/>
    <cellStyle name="40% - Accent2 2 6 3 2 2" xfId="19216"/>
    <cellStyle name="40% - Accent2 2 6 3 2 2 2" xfId="24271"/>
    <cellStyle name="40% - Accent2 2 6 3 2 2 2 2" xfId="36668"/>
    <cellStyle name="40% - Accent2 2 6 3 2 2 3" xfId="33219"/>
    <cellStyle name="40% - Accent2 2 6 3 2 2 4" xfId="41367"/>
    <cellStyle name="40% - Accent2 2 6 3 2 2 5" xfId="45988"/>
    <cellStyle name="40% - Accent2 2 6 3 2 3" xfId="20498"/>
    <cellStyle name="40% - Accent2 2 6 3 2 3 2" xfId="24272"/>
    <cellStyle name="40% - Accent2 2 6 3 2 3 2 2" xfId="36669"/>
    <cellStyle name="40% - Accent2 2 6 3 2 3 3" xfId="34521"/>
    <cellStyle name="40% - Accent2 2 6 3 2 3 4" xfId="41368"/>
    <cellStyle name="40% - Accent2 2 6 3 2 3 5" xfId="45989"/>
    <cellStyle name="40% - Accent2 2 6 3 2 4" xfId="24270"/>
    <cellStyle name="40% - Accent2 2 6 3 2 4 2" xfId="36667"/>
    <cellStyle name="40% - Accent2 2 6 3 2 5" xfId="31919"/>
    <cellStyle name="40% - Accent2 2 6 3 2 6" xfId="41366"/>
    <cellStyle name="40% - Accent2 2 6 3 2 7" xfId="45987"/>
    <cellStyle name="40% - Accent2 2 6 3 3" xfId="14158"/>
    <cellStyle name="40% - Accent2 2 6 3 3 2" xfId="24273"/>
    <cellStyle name="40% - Accent2 2 6 3 3 2 2" xfId="36670"/>
    <cellStyle name="40% - Accent2 2 6 3 3 3" xfId="31269"/>
    <cellStyle name="40% - Accent2 2 6 3 3 4" xfId="41369"/>
    <cellStyle name="40% - Accent2 2 6 3 3 5" xfId="45990"/>
    <cellStyle name="40% - Accent2 2 6 3 4" xfId="18581"/>
    <cellStyle name="40% - Accent2 2 6 3 4 2" xfId="24274"/>
    <cellStyle name="40% - Accent2 2 6 3 4 2 2" xfId="36671"/>
    <cellStyle name="40% - Accent2 2 6 3 4 3" xfId="32570"/>
    <cellStyle name="40% - Accent2 2 6 3 4 4" xfId="41370"/>
    <cellStyle name="40% - Accent2 2 6 3 4 5" xfId="45991"/>
    <cellStyle name="40% - Accent2 2 6 3 5" xfId="19858"/>
    <cellStyle name="40% - Accent2 2 6 3 5 2" xfId="24275"/>
    <cellStyle name="40% - Accent2 2 6 3 5 2 2" xfId="36672"/>
    <cellStyle name="40% - Accent2 2 6 3 5 3" xfId="33869"/>
    <cellStyle name="40% - Accent2 2 6 3 5 4" xfId="41371"/>
    <cellStyle name="40% - Accent2 2 6 3 5 5" xfId="45992"/>
    <cellStyle name="40% - Accent2 2 6 3 6" xfId="24269"/>
    <cellStyle name="40% - Accent2 2 6 3 6 2" xfId="36666"/>
    <cellStyle name="40% - Accent2 2 6 3 7" xfId="30609"/>
    <cellStyle name="40% - Accent2 2 6 3 8" xfId="41365"/>
    <cellStyle name="40% - Accent2 2 6 3 9" xfId="45986"/>
    <cellStyle name="40% - Accent2 2 6 4" xfId="10122"/>
    <cellStyle name="40% - Accent2 2 7" xfId="1035"/>
    <cellStyle name="40% - Accent2 2 7 10" xfId="10565"/>
    <cellStyle name="40% - Accent2 2 7 2" xfId="16117"/>
    <cellStyle name="40% - Accent2 2 7 2 2" xfId="18962"/>
    <cellStyle name="40% - Accent2 2 7 2 2 2" xfId="24278"/>
    <cellStyle name="40% - Accent2 2 7 2 2 2 2" xfId="36675"/>
    <cellStyle name="40% - Accent2 2 7 2 2 3" xfId="32962"/>
    <cellStyle name="40% - Accent2 2 7 2 2 4" xfId="41374"/>
    <cellStyle name="40% - Accent2 2 7 2 2 5" xfId="45995"/>
    <cellStyle name="40% - Accent2 2 7 2 3" xfId="20242"/>
    <cellStyle name="40% - Accent2 2 7 2 3 2" xfId="24279"/>
    <cellStyle name="40% - Accent2 2 7 2 3 2 2" xfId="36676"/>
    <cellStyle name="40% - Accent2 2 7 2 3 3" xfId="34263"/>
    <cellStyle name="40% - Accent2 2 7 2 3 4" xfId="41375"/>
    <cellStyle name="40% - Accent2 2 7 2 3 5" xfId="45996"/>
    <cellStyle name="40% - Accent2 2 7 2 4" xfId="24277"/>
    <cellStyle name="40% - Accent2 2 7 2 4 2" xfId="36674"/>
    <cellStyle name="40% - Accent2 2 7 2 5" xfId="31661"/>
    <cellStyle name="40% - Accent2 2 7 2 6" xfId="41373"/>
    <cellStyle name="40% - Accent2 2 7 2 7" xfId="45994"/>
    <cellStyle name="40% - Accent2 2 7 3" xfId="13902"/>
    <cellStyle name="40% - Accent2 2 7 3 2" xfId="24280"/>
    <cellStyle name="40% - Accent2 2 7 3 2 2" xfId="36677"/>
    <cellStyle name="40% - Accent2 2 7 3 3" xfId="31012"/>
    <cellStyle name="40% - Accent2 2 7 3 4" xfId="41376"/>
    <cellStyle name="40% - Accent2 2 7 3 5" xfId="45997"/>
    <cellStyle name="40% - Accent2 2 7 4" xfId="18325"/>
    <cellStyle name="40% - Accent2 2 7 4 2" xfId="24281"/>
    <cellStyle name="40% - Accent2 2 7 4 2 2" xfId="36678"/>
    <cellStyle name="40% - Accent2 2 7 4 3" xfId="32313"/>
    <cellStyle name="40% - Accent2 2 7 4 4" xfId="41377"/>
    <cellStyle name="40% - Accent2 2 7 4 5" xfId="45998"/>
    <cellStyle name="40% - Accent2 2 7 5" xfId="19601"/>
    <cellStyle name="40% - Accent2 2 7 5 2" xfId="24282"/>
    <cellStyle name="40% - Accent2 2 7 5 2 2" xfId="36679"/>
    <cellStyle name="40% - Accent2 2 7 5 3" xfId="33611"/>
    <cellStyle name="40% - Accent2 2 7 5 4" xfId="41378"/>
    <cellStyle name="40% - Accent2 2 7 5 5" xfId="45999"/>
    <cellStyle name="40% - Accent2 2 7 6" xfId="24276"/>
    <cellStyle name="40% - Accent2 2 7 6 2" xfId="36673"/>
    <cellStyle name="40% - Accent2 2 7 7" xfId="30351"/>
    <cellStyle name="40% - Accent2 2 7 8" xfId="41372"/>
    <cellStyle name="40% - Accent2 2 7 9" xfId="45993"/>
    <cellStyle name="40% - Accent2 2 8" xfId="1036"/>
    <cellStyle name="40% - Accent2 2 8 10" xfId="10670"/>
    <cellStyle name="40% - Accent2 2 8 2" xfId="16136"/>
    <cellStyle name="40% - Accent2 2 8 2 2" xfId="18980"/>
    <cellStyle name="40% - Accent2 2 8 2 2 2" xfId="24285"/>
    <cellStyle name="40% - Accent2 2 8 2 2 2 2" xfId="36682"/>
    <cellStyle name="40% - Accent2 2 8 2 2 3" xfId="32980"/>
    <cellStyle name="40% - Accent2 2 8 2 2 4" xfId="41381"/>
    <cellStyle name="40% - Accent2 2 8 2 2 5" xfId="46002"/>
    <cellStyle name="40% - Accent2 2 8 2 3" xfId="20260"/>
    <cellStyle name="40% - Accent2 2 8 2 3 2" xfId="24286"/>
    <cellStyle name="40% - Accent2 2 8 2 3 2 2" xfId="36683"/>
    <cellStyle name="40% - Accent2 2 8 2 3 3" xfId="34281"/>
    <cellStyle name="40% - Accent2 2 8 2 3 4" xfId="41382"/>
    <cellStyle name="40% - Accent2 2 8 2 3 5" xfId="46003"/>
    <cellStyle name="40% - Accent2 2 8 2 4" xfId="24284"/>
    <cellStyle name="40% - Accent2 2 8 2 4 2" xfId="36681"/>
    <cellStyle name="40% - Accent2 2 8 2 5" xfId="31679"/>
    <cellStyle name="40% - Accent2 2 8 2 6" xfId="41380"/>
    <cellStyle name="40% - Accent2 2 8 2 7" xfId="46001"/>
    <cellStyle name="40% - Accent2 2 8 3" xfId="13921"/>
    <cellStyle name="40% - Accent2 2 8 3 2" xfId="24287"/>
    <cellStyle name="40% - Accent2 2 8 3 2 2" xfId="36684"/>
    <cellStyle name="40% - Accent2 2 8 3 3" xfId="31030"/>
    <cellStyle name="40% - Accent2 2 8 3 4" xfId="41383"/>
    <cellStyle name="40% - Accent2 2 8 3 5" xfId="46004"/>
    <cellStyle name="40% - Accent2 2 8 4" xfId="18343"/>
    <cellStyle name="40% - Accent2 2 8 4 2" xfId="24288"/>
    <cellStyle name="40% - Accent2 2 8 4 2 2" xfId="36685"/>
    <cellStyle name="40% - Accent2 2 8 4 3" xfId="32331"/>
    <cellStyle name="40% - Accent2 2 8 4 4" xfId="41384"/>
    <cellStyle name="40% - Accent2 2 8 4 5" xfId="46005"/>
    <cellStyle name="40% - Accent2 2 8 5" xfId="19619"/>
    <cellStyle name="40% - Accent2 2 8 5 2" xfId="24289"/>
    <cellStyle name="40% - Accent2 2 8 5 2 2" xfId="36686"/>
    <cellStyle name="40% - Accent2 2 8 5 3" xfId="33629"/>
    <cellStyle name="40% - Accent2 2 8 5 4" xfId="41385"/>
    <cellStyle name="40% - Accent2 2 8 5 5" xfId="46006"/>
    <cellStyle name="40% - Accent2 2 8 6" xfId="24283"/>
    <cellStyle name="40% - Accent2 2 8 6 2" xfId="36680"/>
    <cellStyle name="40% - Accent2 2 8 7" xfId="30369"/>
    <cellStyle name="40% - Accent2 2 8 8" xfId="41379"/>
    <cellStyle name="40% - Accent2 2 8 9" xfId="46000"/>
    <cellStyle name="40% - Accent2 2 9" xfId="1037"/>
    <cellStyle name="40% - Accent2 2 9 2" xfId="11043"/>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2 5" xfId="11044"/>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3 5" xfId="11760"/>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3 7" xfId="10123"/>
    <cellStyle name="40% - Accent2 4" xfId="1062"/>
    <cellStyle name="40% - Accent2 4 2" xfId="11917"/>
    <cellStyle name="40% - Accent2 4 3" xfId="10124"/>
    <cellStyle name="40% - Accent2 5" xfId="1063"/>
    <cellStyle name="40% - Accent2 5 2" xfId="10507"/>
    <cellStyle name="40% - Accent2 6" xfId="1064"/>
    <cellStyle name="40% - Accent2 6 2" xfId="10669"/>
    <cellStyle name="40% - Accent2 7" xfId="1065"/>
    <cellStyle name="40% - Accent2 7 2" xfId="11045"/>
    <cellStyle name="40% - Accent2 8" xfId="1066"/>
    <cellStyle name="40% - Accent2 8 2" xfId="11046"/>
    <cellStyle name="40% - Accent2 9" xfId="1067"/>
    <cellStyle name="40% - Accent2 9 2" xfId="11047"/>
    <cellStyle name="40% - Accent3" xfId="9798" builtinId="39" customBuiltin="1"/>
    <cellStyle name="40% - Accent3 10" xfId="11048"/>
    <cellStyle name="40% - Accent3 11" xfId="11049"/>
    <cellStyle name="40% - Accent3 12" xfId="11050"/>
    <cellStyle name="40% - Accent3 13" xfId="11051"/>
    <cellStyle name="40% - Accent3 14" xfId="11052"/>
    <cellStyle name="40% - Accent3 15" xfId="11053"/>
    <cellStyle name="40% - Accent3 16" xfId="39583"/>
    <cellStyle name="40% - Accent3 17" xfId="39621"/>
    <cellStyle name="40% - Accent3 2" xfId="19"/>
    <cellStyle name="40% - Accent3 2 10" xfId="1068"/>
    <cellStyle name="40% - Accent3 2 10 2" xfId="16374"/>
    <cellStyle name="40% - Accent3 2 10 2 2" xfId="19217"/>
    <cellStyle name="40% - Accent3 2 10 2 2 2" xfId="24292"/>
    <cellStyle name="40% - Accent3 2 10 2 2 2 2" xfId="36689"/>
    <cellStyle name="40% - Accent3 2 10 2 2 3" xfId="33220"/>
    <cellStyle name="40% - Accent3 2 10 2 2 4" xfId="41388"/>
    <cellStyle name="40% - Accent3 2 10 2 2 5" xfId="46009"/>
    <cellStyle name="40% - Accent3 2 10 2 3" xfId="20499"/>
    <cellStyle name="40% - Accent3 2 10 2 3 2" xfId="24293"/>
    <cellStyle name="40% - Accent3 2 10 2 3 2 2" xfId="36690"/>
    <cellStyle name="40% - Accent3 2 10 2 3 3" xfId="34522"/>
    <cellStyle name="40% - Accent3 2 10 2 3 4" xfId="41389"/>
    <cellStyle name="40% - Accent3 2 10 2 3 5" xfId="46010"/>
    <cellStyle name="40% - Accent3 2 10 2 4" xfId="24291"/>
    <cellStyle name="40% - Accent3 2 10 2 4 2" xfId="36688"/>
    <cellStyle name="40% - Accent3 2 10 2 5" xfId="31920"/>
    <cellStyle name="40% - Accent3 2 10 2 6" xfId="41387"/>
    <cellStyle name="40% - Accent3 2 10 2 7" xfId="46008"/>
    <cellStyle name="40% - Accent3 2 10 3" xfId="14159"/>
    <cellStyle name="40% - Accent3 2 10 3 2" xfId="24294"/>
    <cellStyle name="40% - Accent3 2 10 3 2 2" xfId="36691"/>
    <cellStyle name="40% - Accent3 2 10 3 3" xfId="31270"/>
    <cellStyle name="40% - Accent3 2 10 3 4" xfId="41390"/>
    <cellStyle name="40% - Accent3 2 10 3 5" xfId="46011"/>
    <cellStyle name="40% - Accent3 2 10 4" xfId="18582"/>
    <cellStyle name="40% - Accent3 2 10 4 2" xfId="24295"/>
    <cellStyle name="40% - Accent3 2 10 4 2 2" xfId="36692"/>
    <cellStyle name="40% - Accent3 2 10 4 3" xfId="32571"/>
    <cellStyle name="40% - Accent3 2 10 4 4" xfId="41391"/>
    <cellStyle name="40% - Accent3 2 10 4 5" xfId="46012"/>
    <cellStyle name="40% - Accent3 2 10 5" xfId="19859"/>
    <cellStyle name="40% - Accent3 2 10 5 2" xfId="24296"/>
    <cellStyle name="40% - Accent3 2 10 5 2 2" xfId="36693"/>
    <cellStyle name="40% - Accent3 2 10 5 3" xfId="33870"/>
    <cellStyle name="40% - Accent3 2 10 5 4" xfId="41392"/>
    <cellStyle name="40% - Accent3 2 10 5 5" xfId="46013"/>
    <cellStyle name="40% - Accent3 2 10 6" xfId="24290"/>
    <cellStyle name="40% - Accent3 2 10 6 2" xfId="36687"/>
    <cellStyle name="40% - Accent3 2 10 7" xfId="30610"/>
    <cellStyle name="40% - Accent3 2 10 8" xfId="41386"/>
    <cellStyle name="40% - Accent3 2 10 9" xfId="46007"/>
    <cellStyle name="40% - Accent3 2 11" xfId="11730"/>
    <cellStyle name="40% - Accent3 2 12" xfId="12030"/>
    <cellStyle name="40% - Accent3 2 12 2" xfId="16669"/>
    <cellStyle name="40% - Accent3 2 12 2 2" xfId="19505"/>
    <cellStyle name="40% - Accent3 2 12 2 2 2" xfId="24299"/>
    <cellStyle name="40% - Accent3 2 12 2 2 2 2" xfId="36696"/>
    <cellStyle name="40% - Accent3 2 12 2 2 3" xfId="33514"/>
    <cellStyle name="40% - Accent3 2 12 2 2 4" xfId="41395"/>
    <cellStyle name="40% - Accent3 2 12 2 2 5" xfId="46016"/>
    <cellStyle name="40% - Accent3 2 12 2 3" xfId="20790"/>
    <cellStyle name="40% - Accent3 2 12 2 3 2" xfId="24300"/>
    <cellStyle name="40% - Accent3 2 12 2 3 2 2" xfId="36697"/>
    <cellStyle name="40% - Accent3 2 12 2 3 3" xfId="34816"/>
    <cellStyle name="40% - Accent3 2 12 2 3 4" xfId="41396"/>
    <cellStyle name="40% - Accent3 2 12 2 3 5" xfId="46017"/>
    <cellStyle name="40% - Accent3 2 12 2 4" xfId="24298"/>
    <cellStyle name="40% - Accent3 2 12 2 4 2" xfId="36695"/>
    <cellStyle name="40% - Accent3 2 12 2 5" xfId="32214"/>
    <cellStyle name="40% - Accent3 2 12 2 6" xfId="41394"/>
    <cellStyle name="40% - Accent3 2 12 2 7" xfId="46015"/>
    <cellStyle name="40% - Accent3 2 12 3" xfId="14456"/>
    <cellStyle name="40% - Accent3 2 12 3 2" xfId="24301"/>
    <cellStyle name="40% - Accent3 2 12 3 2 2" xfId="36698"/>
    <cellStyle name="40% - Accent3 2 12 3 3" xfId="31564"/>
    <cellStyle name="40% - Accent3 2 12 3 4" xfId="41397"/>
    <cellStyle name="40% - Accent3 2 12 3 5" xfId="46018"/>
    <cellStyle name="40% - Accent3 2 12 4" xfId="18873"/>
    <cellStyle name="40% - Accent3 2 12 4 2" xfId="24302"/>
    <cellStyle name="40% - Accent3 2 12 4 2 2" xfId="36699"/>
    <cellStyle name="40% - Accent3 2 12 4 3" xfId="32865"/>
    <cellStyle name="40% - Accent3 2 12 4 4" xfId="41398"/>
    <cellStyle name="40% - Accent3 2 12 4 5" xfId="46019"/>
    <cellStyle name="40% - Accent3 2 12 5" xfId="20153"/>
    <cellStyle name="40% - Accent3 2 12 5 2" xfId="24303"/>
    <cellStyle name="40% - Accent3 2 12 5 2 2" xfId="36700"/>
    <cellStyle name="40% - Accent3 2 12 5 3" xfId="34164"/>
    <cellStyle name="40% - Accent3 2 12 5 4" xfId="41399"/>
    <cellStyle name="40% - Accent3 2 12 5 5" xfId="46020"/>
    <cellStyle name="40% - Accent3 2 12 6" xfId="24297"/>
    <cellStyle name="40% - Accent3 2 12 6 2" xfId="36694"/>
    <cellStyle name="40% - Accent3 2 12 7" xfId="30904"/>
    <cellStyle name="40% - Accent3 2 12 8" xfId="41393"/>
    <cellStyle name="40% - Accent3 2 12 9" xfId="46014"/>
    <cellStyle name="40% - Accent3 2 13" xfId="12110"/>
    <cellStyle name="40% - Accent3 2 14" xfId="12137"/>
    <cellStyle name="40% - Accent3 2 14 2" xfId="16739"/>
    <cellStyle name="40% - Accent3 2 14 2 2" xfId="19574"/>
    <cellStyle name="40% - Accent3 2 14 2 2 2" xfId="24306"/>
    <cellStyle name="40% - Accent3 2 14 2 2 2 2" xfId="36703"/>
    <cellStyle name="40% - Accent3 2 14 2 2 3" xfId="33584"/>
    <cellStyle name="40% - Accent3 2 14 2 2 4" xfId="41402"/>
    <cellStyle name="40% - Accent3 2 14 2 2 5" xfId="46023"/>
    <cellStyle name="40% - Accent3 2 14 2 3" xfId="20860"/>
    <cellStyle name="40% - Accent3 2 14 2 3 2" xfId="24307"/>
    <cellStyle name="40% - Accent3 2 14 2 3 2 2" xfId="36704"/>
    <cellStyle name="40% - Accent3 2 14 2 3 3" xfId="34888"/>
    <cellStyle name="40% - Accent3 2 14 2 3 4" xfId="41403"/>
    <cellStyle name="40% - Accent3 2 14 2 3 5" xfId="46024"/>
    <cellStyle name="40% - Accent3 2 14 2 4" xfId="24305"/>
    <cellStyle name="40% - Accent3 2 14 2 4 2" xfId="36702"/>
    <cellStyle name="40% - Accent3 2 14 2 5" xfId="32286"/>
    <cellStyle name="40% - Accent3 2 14 2 6" xfId="41401"/>
    <cellStyle name="40% - Accent3 2 14 2 7" xfId="46022"/>
    <cellStyle name="40% - Accent3 2 14 3" xfId="14526"/>
    <cellStyle name="40% - Accent3 2 14 3 2" xfId="24308"/>
    <cellStyle name="40% - Accent3 2 14 3 2 2" xfId="36705"/>
    <cellStyle name="40% - Accent3 2 14 3 3" xfId="31634"/>
    <cellStyle name="40% - Accent3 2 14 3 4" xfId="41404"/>
    <cellStyle name="40% - Accent3 2 14 3 5" xfId="46025"/>
    <cellStyle name="40% - Accent3 2 14 4" xfId="18941"/>
    <cellStyle name="40% - Accent3 2 14 4 2" xfId="24309"/>
    <cellStyle name="40% - Accent3 2 14 4 2 2" xfId="36706"/>
    <cellStyle name="40% - Accent3 2 14 4 3" xfId="32935"/>
    <cellStyle name="40% - Accent3 2 14 4 4" xfId="41405"/>
    <cellStyle name="40% - Accent3 2 14 4 5" xfId="46026"/>
    <cellStyle name="40% - Accent3 2 14 5" xfId="20221"/>
    <cellStyle name="40% - Accent3 2 14 5 2" xfId="24310"/>
    <cellStyle name="40% - Accent3 2 14 5 2 2" xfId="36707"/>
    <cellStyle name="40% - Accent3 2 14 5 3" xfId="34236"/>
    <cellStyle name="40% - Accent3 2 14 5 4" xfId="41406"/>
    <cellStyle name="40% - Accent3 2 14 5 5" xfId="46027"/>
    <cellStyle name="40% - Accent3 2 14 6" xfId="24304"/>
    <cellStyle name="40% - Accent3 2 14 6 2" xfId="36701"/>
    <cellStyle name="40% - Accent3 2 14 7" xfId="30974"/>
    <cellStyle name="40% - Accent3 2 14 8" xfId="41400"/>
    <cellStyle name="40% - Accent3 2 14 9" xfId="46021"/>
    <cellStyle name="40% - Accent3 2 15" xfId="20914"/>
    <cellStyle name="40% - Accent3 2 15 2" xfId="24311"/>
    <cellStyle name="40% - Accent3 2 15 2 2" xfId="36708"/>
    <cellStyle name="40% - Accent3 2 15 3" xfId="34928"/>
    <cellStyle name="40% - Accent3 2 15 4" xfId="41407"/>
    <cellStyle name="40% - Accent3 2 15 5" xfId="46028"/>
    <cellStyle name="40% - Accent3 2 16" xfId="10125"/>
    <cellStyle name="40% - Accent3 2 2" xfId="1069"/>
    <cellStyle name="40% - Accent3 2 2 2" xfId="1070"/>
    <cellStyle name="40% - Accent3 2 2 2 2" xfId="10591"/>
    <cellStyle name="40% - Accent3 2 2 3" xfId="1071"/>
    <cellStyle name="40% - Accent3 2 2 3 2" xfId="12166"/>
    <cellStyle name="40% - Accent3 2 2 4" xfId="10126"/>
    <cellStyle name="40% - Accent3 2 3" xfId="1072"/>
    <cellStyle name="40% - Accent3 2 3 2" xfId="1073"/>
    <cellStyle name="40% - Accent3 2 3 2 10" xfId="30611"/>
    <cellStyle name="40% - Accent3 2 3 2 11" xfId="41408"/>
    <cellStyle name="40% - Accent3 2 3 2 12" xfId="46029"/>
    <cellStyle name="40% - Accent3 2 3 2 2" xfId="11054"/>
    <cellStyle name="40% - Accent3 2 3 2 2 10" xfId="41409"/>
    <cellStyle name="40% - Accent3 2 3 2 2 11" xfId="46030"/>
    <cellStyle name="40% - Accent3 2 3 2 2 2" xfId="11055"/>
    <cellStyle name="40% - Accent3 2 3 2 2 2 2" xfId="16377"/>
    <cellStyle name="40% - Accent3 2 3 2 2 2 2 2" xfId="19220"/>
    <cellStyle name="40% - Accent3 2 3 2 2 2 2 2 2" xfId="24316"/>
    <cellStyle name="40% - Accent3 2 3 2 2 2 2 2 2 2" xfId="36713"/>
    <cellStyle name="40% - Accent3 2 3 2 2 2 2 2 3" xfId="33223"/>
    <cellStyle name="40% - Accent3 2 3 2 2 2 2 2 4" xfId="41412"/>
    <cellStyle name="40% - Accent3 2 3 2 2 2 2 2 5" xfId="46033"/>
    <cellStyle name="40% - Accent3 2 3 2 2 2 2 3" xfId="20502"/>
    <cellStyle name="40% - Accent3 2 3 2 2 2 2 3 2" xfId="24317"/>
    <cellStyle name="40% - Accent3 2 3 2 2 2 2 3 2 2" xfId="36714"/>
    <cellStyle name="40% - Accent3 2 3 2 2 2 2 3 3" xfId="34525"/>
    <cellStyle name="40% - Accent3 2 3 2 2 2 2 3 4" xfId="41413"/>
    <cellStyle name="40% - Accent3 2 3 2 2 2 2 3 5" xfId="46034"/>
    <cellStyle name="40% - Accent3 2 3 2 2 2 2 4" xfId="24315"/>
    <cellStyle name="40% - Accent3 2 3 2 2 2 2 4 2" xfId="36712"/>
    <cellStyle name="40% - Accent3 2 3 2 2 2 2 5" xfId="31923"/>
    <cellStyle name="40% - Accent3 2 3 2 2 2 2 6" xfId="41411"/>
    <cellStyle name="40% - Accent3 2 3 2 2 2 2 7" xfId="46032"/>
    <cellStyle name="40% - Accent3 2 3 2 2 2 3" xfId="14162"/>
    <cellStyle name="40% - Accent3 2 3 2 2 2 3 2" xfId="24318"/>
    <cellStyle name="40% - Accent3 2 3 2 2 2 3 2 2" xfId="36715"/>
    <cellStyle name="40% - Accent3 2 3 2 2 2 3 3" xfId="31273"/>
    <cellStyle name="40% - Accent3 2 3 2 2 2 3 4" xfId="41414"/>
    <cellStyle name="40% - Accent3 2 3 2 2 2 3 5" xfId="46035"/>
    <cellStyle name="40% - Accent3 2 3 2 2 2 4" xfId="18585"/>
    <cellStyle name="40% - Accent3 2 3 2 2 2 4 2" xfId="24319"/>
    <cellStyle name="40% - Accent3 2 3 2 2 2 4 2 2" xfId="36716"/>
    <cellStyle name="40% - Accent3 2 3 2 2 2 4 3" xfId="32574"/>
    <cellStyle name="40% - Accent3 2 3 2 2 2 4 4" xfId="41415"/>
    <cellStyle name="40% - Accent3 2 3 2 2 2 4 5" xfId="46036"/>
    <cellStyle name="40% - Accent3 2 3 2 2 2 5" xfId="19862"/>
    <cellStyle name="40% - Accent3 2 3 2 2 2 5 2" xfId="24320"/>
    <cellStyle name="40% - Accent3 2 3 2 2 2 5 2 2" xfId="36717"/>
    <cellStyle name="40% - Accent3 2 3 2 2 2 5 3" xfId="33873"/>
    <cellStyle name="40% - Accent3 2 3 2 2 2 5 4" xfId="41416"/>
    <cellStyle name="40% - Accent3 2 3 2 2 2 5 5" xfId="46037"/>
    <cellStyle name="40% - Accent3 2 3 2 2 2 6" xfId="24314"/>
    <cellStyle name="40% - Accent3 2 3 2 2 2 6 2" xfId="36711"/>
    <cellStyle name="40% - Accent3 2 3 2 2 2 7" xfId="30613"/>
    <cellStyle name="40% - Accent3 2 3 2 2 2 8" xfId="41410"/>
    <cellStyle name="40% - Accent3 2 3 2 2 2 9" xfId="46031"/>
    <cellStyle name="40% - Accent3 2 3 2 2 3" xfId="11056"/>
    <cellStyle name="40% - Accent3 2 3 2 2 3 2" xfId="16378"/>
    <cellStyle name="40% - Accent3 2 3 2 2 3 2 2" xfId="19221"/>
    <cellStyle name="40% - Accent3 2 3 2 2 3 2 2 2" xfId="24323"/>
    <cellStyle name="40% - Accent3 2 3 2 2 3 2 2 2 2" xfId="36720"/>
    <cellStyle name="40% - Accent3 2 3 2 2 3 2 2 3" xfId="33224"/>
    <cellStyle name="40% - Accent3 2 3 2 2 3 2 2 4" xfId="41419"/>
    <cellStyle name="40% - Accent3 2 3 2 2 3 2 2 5" xfId="46040"/>
    <cellStyle name="40% - Accent3 2 3 2 2 3 2 3" xfId="20503"/>
    <cellStyle name="40% - Accent3 2 3 2 2 3 2 3 2" xfId="24324"/>
    <cellStyle name="40% - Accent3 2 3 2 2 3 2 3 2 2" xfId="36721"/>
    <cellStyle name="40% - Accent3 2 3 2 2 3 2 3 3" xfId="34526"/>
    <cellStyle name="40% - Accent3 2 3 2 2 3 2 3 4" xfId="41420"/>
    <cellStyle name="40% - Accent3 2 3 2 2 3 2 3 5" xfId="46041"/>
    <cellStyle name="40% - Accent3 2 3 2 2 3 2 4" xfId="24322"/>
    <cellStyle name="40% - Accent3 2 3 2 2 3 2 4 2" xfId="36719"/>
    <cellStyle name="40% - Accent3 2 3 2 2 3 2 5" xfId="31924"/>
    <cellStyle name="40% - Accent3 2 3 2 2 3 2 6" xfId="41418"/>
    <cellStyle name="40% - Accent3 2 3 2 2 3 2 7" xfId="46039"/>
    <cellStyle name="40% - Accent3 2 3 2 2 3 3" xfId="14163"/>
    <cellStyle name="40% - Accent3 2 3 2 2 3 3 2" xfId="24325"/>
    <cellStyle name="40% - Accent3 2 3 2 2 3 3 2 2" xfId="36722"/>
    <cellStyle name="40% - Accent3 2 3 2 2 3 3 3" xfId="31274"/>
    <cellStyle name="40% - Accent3 2 3 2 2 3 3 4" xfId="41421"/>
    <cellStyle name="40% - Accent3 2 3 2 2 3 3 5" xfId="46042"/>
    <cellStyle name="40% - Accent3 2 3 2 2 3 4" xfId="18586"/>
    <cellStyle name="40% - Accent3 2 3 2 2 3 4 2" xfId="24326"/>
    <cellStyle name="40% - Accent3 2 3 2 2 3 4 2 2" xfId="36723"/>
    <cellStyle name="40% - Accent3 2 3 2 2 3 4 3" xfId="32575"/>
    <cellStyle name="40% - Accent3 2 3 2 2 3 4 4" xfId="41422"/>
    <cellStyle name="40% - Accent3 2 3 2 2 3 4 5" xfId="46043"/>
    <cellStyle name="40% - Accent3 2 3 2 2 3 5" xfId="19863"/>
    <cellStyle name="40% - Accent3 2 3 2 2 3 5 2" xfId="24327"/>
    <cellStyle name="40% - Accent3 2 3 2 2 3 5 2 2" xfId="36724"/>
    <cellStyle name="40% - Accent3 2 3 2 2 3 5 3" xfId="33874"/>
    <cellStyle name="40% - Accent3 2 3 2 2 3 5 4" xfId="41423"/>
    <cellStyle name="40% - Accent3 2 3 2 2 3 5 5" xfId="46044"/>
    <cellStyle name="40% - Accent3 2 3 2 2 3 6" xfId="24321"/>
    <cellStyle name="40% - Accent3 2 3 2 2 3 6 2" xfId="36718"/>
    <cellStyle name="40% - Accent3 2 3 2 2 3 7" xfId="30614"/>
    <cellStyle name="40% - Accent3 2 3 2 2 3 8" xfId="41417"/>
    <cellStyle name="40% - Accent3 2 3 2 2 3 9" xfId="46038"/>
    <cellStyle name="40% - Accent3 2 3 2 2 4" xfId="16376"/>
    <cellStyle name="40% - Accent3 2 3 2 2 4 2" xfId="19219"/>
    <cellStyle name="40% - Accent3 2 3 2 2 4 2 2" xfId="24329"/>
    <cellStyle name="40% - Accent3 2 3 2 2 4 2 2 2" xfId="36726"/>
    <cellStyle name="40% - Accent3 2 3 2 2 4 2 3" xfId="33222"/>
    <cellStyle name="40% - Accent3 2 3 2 2 4 2 4" xfId="41425"/>
    <cellStyle name="40% - Accent3 2 3 2 2 4 2 5" xfId="46046"/>
    <cellStyle name="40% - Accent3 2 3 2 2 4 3" xfId="20501"/>
    <cellStyle name="40% - Accent3 2 3 2 2 4 3 2" xfId="24330"/>
    <cellStyle name="40% - Accent3 2 3 2 2 4 3 2 2" xfId="36727"/>
    <cellStyle name="40% - Accent3 2 3 2 2 4 3 3" xfId="34524"/>
    <cellStyle name="40% - Accent3 2 3 2 2 4 3 4" xfId="41426"/>
    <cellStyle name="40% - Accent3 2 3 2 2 4 3 5" xfId="46047"/>
    <cellStyle name="40% - Accent3 2 3 2 2 4 4" xfId="24328"/>
    <cellStyle name="40% - Accent3 2 3 2 2 4 4 2" xfId="36725"/>
    <cellStyle name="40% - Accent3 2 3 2 2 4 5" xfId="31922"/>
    <cellStyle name="40% - Accent3 2 3 2 2 4 6" xfId="41424"/>
    <cellStyle name="40% - Accent3 2 3 2 2 4 7" xfId="46045"/>
    <cellStyle name="40% - Accent3 2 3 2 2 5" xfId="14161"/>
    <cellStyle name="40% - Accent3 2 3 2 2 5 2" xfId="24331"/>
    <cellStyle name="40% - Accent3 2 3 2 2 5 2 2" xfId="36728"/>
    <cellStyle name="40% - Accent3 2 3 2 2 5 3" xfId="31272"/>
    <cellStyle name="40% - Accent3 2 3 2 2 5 4" xfId="41427"/>
    <cellStyle name="40% - Accent3 2 3 2 2 5 5" xfId="46048"/>
    <cellStyle name="40% - Accent3 2 3 2 2 6" xfId="18584"/>
    <cellStyle name="40% - Accent3 2 3 2 2 6 2" xfId="24332"/>
    <cellStyle name="40% - Accent3 2 3 2 2 6 2 2" xfId="36729"/>
    <cellStyle name="40% - Accent3 2 3 2 2 6 3" xfId="32573"/>
    <cellStyle name="40% - Accent3 2 3 2 2 6 4" xfId="41428"/>
    <cellStyle name="40% - Accent3 2 3 2 2 6 5" xfId="46049"/>
    <cellStyle name="40% - Accent3 2 3 2 2 7" xfId="19861"/>
    <cellStyle name="40% - Accent3 2 3 2 2 7 2" xfId="24333"/>
    <cellStyle name="40% - Accent3 2 3 2 2 7 2 2" xfId="36730"/>
    <cellStyle name="40% - Accent3 2 3 2 2 7 3" xfId="33872"/>
    <cellStyle name="40% - Accent3 2 3 2 2 7 4" xfId="41429"/>
    <cellStyle name="40% - Accent3 2 3 2 2 7 5" xfId="46050"/>
    <cellStyle name="40% - Accent3 2 3 2 2 8" xfId="24313"/>
    <cellStyle name="40% - Accent3 2 3 2 2 8 2" xfId="36710"/>
    <cellStyle name="40% - Accent3 2 3 2 2 9" xfId="30612"/>
    <cellStyle name="40% - Accent3 2 3 2 3" xfId="11057"/>
    <cellStyle name="40% - Accent3 2 3 2 3 2" xfId="16379"/>
    <cellStyle name="40% - Accent3 2 3 2 3 2 2" xfId="19222"/>
    <cellStyle name="40% - Accent3 2 3 2 3 2 2 2" xfId="24336"/>
    <cellStyle name="40% - Accent3 2 3 2 3 2 2 2 2" xfId="36733"/>
    <cellStyle name="40% - Accent3 2 3 2 3 2 2 3" xfId="33225"/>
    <cellStyle name="40% - Accent3 2 3 2 3 2 2 4" xfId="41432"/>
    <cellStyle name="40% - Accent3 2 3 2 3 2 2 5" xfId="46053"/>
    <cellStyle name="40% - Accent3 2 3 2 3 2 3" xfId="20504"/>
    <cellStyle name="40% - Accent3 2 3 2 3 2 3 2" xfId="24337"/>
    <cellStyle name="40% - Accent3 2 3 2 3 2 3 2 2" xfId="36734"/>
    <cellStyle name="40% - Accent3 2 3 2 3 2 3 3" xfId="34527"/>
    <cellStyle name="40% - Accent3 2 3 2 3 2 3 4" xfId="41433"/>
    <cellStyle name="40% - Accent3 2 3 2 3 2 3 5" xfId="46054"/>
    <cellStyle name="40% - Accent3 2 3 2 3 2 4" xfId="24335"/>
    <cellStyle name="40% - Accent3 2 3 2 3 2 4 2" xfId="36732"/>
    <cellStyle name="40% - Accent3 2 3 2 3 2 5" xfId="31925"/>
    <cellStyle name="40% - Accent3 2 3 2 3 2 6" xfId="41431"/>
    <cellStyle name="40% - Accent3 2 3 2 3 2 7" xfId="46052"/>
    <cellStyle name="40% - Accent3 2 3 2 3 3" xfId="14164"/>
    <cellStyle name="40% - Accent3 2 3 2 3 3 2" xfId="24338"/>
    <cellStyle name="40% - Accent3 2 3 2 3 3 2 2" xfId="36735"/>
    <cellStyle name="40% - Accent3 2 3 2 3 3 3" xfId="31275"/>
    <cellStyle name="40% - Accent3 2 3 2 3 3 4" xfId="41434"/>
    <cellStyle name="40% - Accent3 2 3 2 3 3 5" xfId="46055"/>
    <cellStyle name="40% - Accent3 2 3 2 3 4" xfId="18587"/>
    <cellStyle name="40% - Accent3 2 3 2 3 4 2" xfId="24339"/>
    <cellStyle name="40% - Accent3 2 3 2 3 4 2 2" xfId="36736"/>
    <cellStyle name="40% - Accent3 2 3 2 3 4 3" xfId="32576"/>
    <cellStyle name="40% - Accent3 2 3 2 3 4 4" xfId="41435"/>
    <cellStyle name="40% - Accent3 2 3 2 3 4 5" xfId="46056"/>
    <cellStyle name="40% - Accent3 2 3 2 3 5" xfId="19864"/>
    <cellStyle name="40% - Accent3 2 3 2 3 5 2" xfId="24340"/>
    <cellStyle name="40% - Accent3 2 3 2 3 5 2 2" xfId="36737"/>
    <cellStyle name="40% - Accent3 2 3 2 3 5 3" xfId="33875"/>
    <cellStyle name="40% - Accent3 2 3 2 3 5 4" xfId="41436"/>
    <cellStyle name="40% - Accent3 2 3 2 3 5 5" xfId="46057"/>
    <cellStyle name="40% - Accent3 2 3 2 3 6" xfId="24334"/>
    <cellStyle name="40% - Accent3 2 3 2 3 6 2" xfId="36731"/>
    <cellStyle name="40% - Accent3 2 3 2 3 7" xfId="30615"/>
    <cellStyle name="40% - Accent3 2 3 2 3 8" xfId="41430"/>
    <cellStyle name="40% - Accent3 2 3 2 3 9" xfId="46051"/>
    <cellStyle name="40% - Accent3 2 3 2 4" xfId="11058"/>
    <cellStyle name="40% - Accent3 2 3 2 4 2" xfId="16380"/>
    <cellStyle name="40% - Accent3 2 3 2 4 2 2" xfId="19223"/>
    <cellStyle name="40% - Accent3 2 3 2 4 2 2 2" xfId="24343"/>
    <cellStyle name="40% - Accent3 2 3 2 4 2 2 2 2" xfId="36740"/>
    <cellStyle name="40% - Accent3 2 3 2 4 2 2 3" xfId="33226"/>
    <cellStyle name="40% - Accent3 2 3 2 4 2 2 4" xfId="41439"/>
    <cellStyle name="40% - Accent3 2 3 2 4 2 2 5" xfId="46060"/>
    <cellStyle name="40% - Accent3 2 3 2 4 2 3" xfId="20505"/>
    <cellStyle name="40% - Accent3 2 3 2 4 2 3 2" xfId="24344"/>
    <cellStyle name="40% - Accent3 2 3 2 4 2 3 2 2" xfId="36741"/>
    <cellStyle name="40% - Accent3 2 3 2 4 2 3 3" xfId="34528"/>
    <cellStyle name="40% - Accent3 2 3 2 4 2 3 4" xfId="41440"/>
    <cellStyle name="40% - Accent3 2 3 2 4 2 3 5" xfId="46061"/>
    <cellStyle name="40% - Accent3 2 3 2 4 2 4" xfId="24342"/>
    <cellStyle name="40% - Accent3 2 3 2 4 2 4 2" xfId="36739"/>
    <cellStyle name="40% - Accent3 2 3 2 4 2 5" xfId="31926"/>
    <cellStyle name="40% - Accent3 2 3 2 4 2 6" xfId="41438"/>
    <cellStyle name="40% - Accent3 2 3 2 4 2 7" xfId="46059"/>
    <cellStyle name="40% - Accent3 2 3 2 4 3" xfId="14165"/>
    <cellStyle name="40% - Accent3 2 3 2 4 3 2" xfId="24345"/>
    <cellStyle name="40% - Accent3 2 3 2 4 3 2 2" xfId="36742"/>
    <cellStyle name="40% - Accent3 2 3 2 4 3 3" xfId="31276"/>
    <cellStyle name="40% - Accent3 2 3 2 4 3 4" xfId="41441"/>
    <cellStyle name="40% - Accent3 2 3 2 4 3 5" xfId="46062"/>
    <cellStyle name="40% - Accent3 2 3 2 4 4" xfId="18588"/>
    <cellStyle name="40% - Accent3 2 3 2 4 4 2" xfId="24346"/>
    <cellStyle name="40% - Accent3 2 3 2 4 4 2 2" xfId="36743"/>
    <cellStyle name="40% - Accent3 2 3 2 4 4 3" xfId="32577"/>
    <cellStyle name="40% - Accent3 2 3 2 4 4 4" xfId="41442"/>
    <cellStyle name="40% - Accent3 2 3 2 4 4 5" xfId="46063"/>
    <cellStyle name="40% - Accent3 2 3 2 4 5" xfId="19865"/>
    <cellStyle name="40% - Accent3 2 3 2 4 5 2" xfId="24347"/>
    <cellStyle name="40% - Accent3 2 3 2 4 5 2 2" xfId="36744"/>
    <cellStyle name="40% - Accent3 2 3 2 4 5 3" xfId="33876"/>
    <cellStyle name="40% - Accent3 2 3 2 4 5 4" xfId="41443"/>
    <cellStyle name="40% - Accent3 2 3 2 4 5 5" xfId="46064"/>
    <cellStyle name="40% - Accent3 2 3 2 4 6" xfId="24341"/>
    <cellStyle name="40% - Accent3 2 3 2 4 6 2" xfId="36738"/>
    <cellStyle name="40% - Accent3 2 3 2 4 7" xfId="30616"/>
    <cellStyle name="40% - Accent3 2 3 2 4 8" xfId="41437"/>
    <cellStyle name="40% - Accent3 2 3 2 4 9" xfId="46058"/>
    <cellStyle name="40% - Accent3 2 3 2 5" xfId="16375"/>
    <cellStyle name="40% - Accent3 2 3 2 5 2" xfId="19218"/>
    <cellStyle name="40% - Accent3 2 3 2 5 2 2" xfId="24349"/>
    <cellStyle name="40% - Accent3 2 3 2 5 2 2 2" xfId="36746"/>
    <cellStyle name="40% - Accent3 2 3 2 5 2 3" xfId="33221"/>
    <cellStyle name="40% - Accent3 2 3 2 5 2 4" xfId="41445"/>
    <cellStyle name="40% - Accent3 2 3 2 5 2 5" xfId="46066"/>
    <cellStyle name="40% - Accent3 2 3 2 5 3" xfId="20500"/>
    <cellStyle name="40% - Accent3 2 3 2 5 3 2" xfId="24350"/>
    <cellStyle name="40% - Accent3 2 3 2 5 3 2 2" xfId="36747"/>
    <cellStyle name="40% - Accent3 2 3 2 5 3 3" xfId="34523"/>
    <cellStyle name="40% - Accent3 2 3 2 5 3 4" xfId="41446"/>
    <cellStyle name="40% - Accent3 2 3 2 5 3 5" xfId="46067"/>
    <cellStyle name="40% - Accent3 2 3 2 5 4" xfId="24348"/>
    <cellStyle name="40% - Accent3 2 3 2 5 4 2" xfId="36745"/>
    <cellStyle name="40% - Accent3 2 3 2 5 5" xfId="31921"/>
    <cellStyle name="40% - Accent3 2 3 2 5 6" xfId="41444"/>
    <cellStyle name="40% - Accent3 2 3 2 5 7" xfId="46065"/>
    <cellStyle name="40% - Accent3 2 3 2 6" xfId="14160"/>
    <cellStyle name="40% - Accent3 2 3 2 6 2" xfId="24351"/>
    <cellStyle name="40% - Accent3 2 3 2 6 2 2" xfId="36748"/>
    <cellStyle name="40% - Accent3 2 3 2 6 3" xfId="31271"/>
    <cellStyle name="40% - Accent3 2 3 2 6 4" xfId="41447"/>
    <cellStyle name="40% - Accent3 2 3 2 6 5" xfId="46068"/>
    <cellStyle name="40% - Accent3 2 3 2 7" xfId="18583"/>
    <cellStyle name="40% - Accent3 2 3 2 7 2" xfId="24352"/>
    <cellStyle name="40% - Accent3 2 3 2 7 2 2" xfId="36749"/>
    <cellStyle name="40% - Accent3 2 3 2 7 3" xfId="32572"/>
    <cellStyle name="40% - Accent3 2 3 2 7 4" xfId="41448"/>
    <cellStyle name="40% - Accent3 2 3 2 7 5" xfId="46069"/>
    <cellStyle name="40% - Accent3 2 3 2 8" xfId="19860"/>
    <cellStyle name="40% - Accent3 2 3 2 8 2" xfId="24353"/>
    <cellStyle name="40% - Accent3 2 3 2 8 2 2" xfId="36750"/>
    <cellStyle name="40% - Accent3 2 3 2 8 3" xfId="33871"/>
    <cellStyle name="40% - Accent3 2 3 2 8 4" xfId="41449"/>
    <cellStyle name="40% - Accent3 2 3 2 8 5" xfId="46070"/>
    <cellStyle name="40% - Accent3 2 3 2 9" xfId="24312"/>
    <cellStyle name="40% - Accent3 2 3 2 9 2" xfId="36709"/>
    <cellStyle name="40% - Accent3 2 3 3" xfId="11059"/>
    <cellStyle name="40% - Accent3 2 3 3 10" xfId="41450"/>
    <cellStyle name="40% - Accent3 2 3 3 11" xfId="46071"/>
    <cellStyle name="40% - Accent3 2 3 3 2" xfId="11060"/>
    <cellStyle name="40% - Accent3 2 3 3 2 2" xfId="16382"/>
    <cellStyle name="40% - Accent3 2 3 3 2 2 2" xfId="19225"/>
    <cellStyle name="40% - Accent3 2 3 3 2 2 2 2" xfId="24357"/>
    <cellStyle name="40% - Accent3 2 3 3 2 2 2 2 2" xfId="36754"/>
    <cellStyle name="40% - Accent3 2 3 3 2 2 2 3" xfId="33228"/>
    <cellStyle name="40% - Accent3 2 3 3 2 2 2 4" xfId="41453"/>
    <cellStyle name="40% - Accent3 2 3 3 2 2 2 5" xfId="46074"/>
    <cellStyle name="40% - Accent3 2 3 3 2 2 3" xfId="20507"/>
    <cellStyle name="40% - Accent3 2 3 3 2 2 3 2" xfId="24358"/>
    <cellStyle name="40% - Accent3 2 3 3 2 2 3 2 2" xfId="36755"/>
    <cellStyle name="40% - Accent3 2 3 3 2 2 3 3" xfId="34530"/>
    <cellStyle name="40% - Accent3 2 3 3 2 2 3 4" xfId="41454"/>
    <cellStyle name="40% - Accent3 2 3 3 2 2 3 5" xfId="46075"/>
    <cellStyle name="40% - Accent3 2 3 3 2 2 4" xfId="24356"/>
    <cellStyle name="40% - Accent3 2 3 3 2 2 4 2" xfId="36753"/>
    <cellStyle name="40% - Accent3 2 3 3 2 2 5" xfId="31928"/>
    <cellStyle name="40% - Accent3 2 3 3 2 2 6" xfId="41452"/>
    <cellStyle name="40% - Accent3 2 3 3 2 2 7" xfId="46073"/>
    <cellStyle name="40% - Accent3 2 3 3 2 3" xfId="14167"/>
    <cellStyle name="40% - Accent3 2 3 3 2 3 2" xfId="24359"/>
    <cellStyle name="40% - Accent3 2 3 3 2 3 2 2" xfId="36756"/>
    <cellStyle name="40% - Accent3 2 3 3 2 3 3" xfId="31278"/>
    <cellStyle name="40% - Accent3 2 3 3 2 3 4" xfId="41455"/>
    <cellStyle name="40% - Accent3 2 3 3 2 3 5" xfId="46076"/>
    <cellStyle name="40% - Accent3 2 3 3 2 4" xfId="18590"/>
    <cellStyle name="40% - Accent3 2 3 3 2 4 2" xfId="24360"/>
    <cellStyle name="40% - Accent3 2 3 3 2 4 2 2" xfId="36757"/>
    <cellStyle name="40% - Accent3 2 3 3 2 4 3" xfId="32579"/>
    <cellStyle name="40% - Accent3 2 3 3 2 4 4" xfId="41456"/>
    <cellStyle name="40% - Accent3 2 3 3 2 4 5" xfId="46077"/>
    <cellStyle name="40% - Accent3 2 3 3 2 5" xfId="19867"/>
    <cellStyle name="40% - Accent3 2 3 3 2 5 2" xfId="24361"/>
    <cellStyle name="40% - Accent3 2 3 3 2 5 2 2" xfId="36758"/>
    <cellStyle name="40% - Accent3 2 3 3 2 5 3" xfId="33878"/>
    <cellStyle name="40% - Accent3 2 3 3 2 5 4" xfId="41457"/>
    <cellStyle name="40% - Accent3 2 3 3 2 5 5" xfId="46078"/>
    <cellStyle name="40% - Accent3 2 3 3 2 6" xfId="24355"/>
    <cellStyle name="40% - Accent3 2 3 3 2 6 2" xfId="36752"/>
    <cellStyle name="40% - Accent3 2 3 3 2 7" xfId="30618"/>
    <cellStyle name="40% - Accent3 2 3 3 2 8" xfId="41451"/>
    <cellStyle name="40% - Accent3 2 3 3 2 9" xfId="46072"/>
    <cellStyle name="40% - Accent3 2 3 3 3" xfId="11061"/>
    <cellStyle name="40% - Accent3 2 3 3 3 2" xfId="16383"/>
    <cellStyle name="40% - Accent3 2 3 3 3 2 2" xfId="19226"/>
    <cellStyle name="40% - Accent3 2 3 3 3 2 2 2" xfId="24364"/>
    <cellStyle name="40% - Accent3 2 3 3 3 2 2 2 2" xfId="36761"/>
    <cellStyle name="40% - Accent3 2 3 3 3 2 2 3" xfId="33229"/>
    <cellStyle name="40% - Accent3 2 3 3 3 2 2 4" xfId="41460"/>
    <cellStyle name="40% - Accent3 2 3 3 3 2 2 5" xfId="46081"/>
    <cellStyle name="40% - Accent3 2 3 3 3 2 3" xfId="20508"/>
    <cellStyle name="40% - Accent3 2 3 3 3 2 3 2" xfId="24365"/>
    <cellStyle name="40% - Accent3 2 3 3 3 2 3 2 2" xfId="36762"/>
    <cellStyle name="40% - Accent3 2 3 3 3 2 3 3" xfId="34531"/>
    <cellStyle name="40% - Accent3 2 3 3 3 2 3 4" xfId="41461"/>
    <cellStyle name="40% - Accent3 2 3 3 3 2 3 5" xfId="46082"/>
    <cellStyle name="40% - Accent3 2 3 3 3 2 4" xfId="24363"/>
    <cellStyle name="40% - Accent3 2 3 3 3 2 4 2" xfId="36760"/>
    <cellStyle name="40% - Accent3 2 3 3 3 2 5" xfId="31929"/>
    <cellStyle name="40% - Accent3 2 3 3 3 2 6" xfId="41459"/>
    <cellStyle name="40% - Accent3 2 3 3 3 2 7" xfId="46080"/>
    <cellStyle name="40% - Accent3 2 3 3 3 3" xfId="14168"/>
    <cellStyle name="40% - Accent3 2 3 3 3 3 2" xfId="24366"/>
    <cellStyle name="40% - Accent3 2 3 3 3 3 2 2" xfId="36763"/>
    <cellStyle name="40% - Accent3 2 3 3 3 3 3" xfId="31279"/>
    <cellStyle name="40% - Accent3 2 3 3 3 3 4" xfId="41462"/>
    <cellStyle name="40% - Accent3 2 3 3 3 3 5" xfId="46083"/>
    <cellStyle name="40% - Accent3 2 3 3 3 4" xfId="18591"/>
    <cellStyle name="40% - Accent3 2 3 3 3 4 2" xfId="24367"/>
    <cellStyle name="40% - Accent3 2 3 3 3 4 2 2" xfId="36764"/>
    <cellStyle name="40% - Accent3 2 3 3 3 4 3" xfId="32580"/>
    <cellStyle name="40% - Accent3 2 3 3 3 4 4" xfId="41463"/>
    <cellStyle name="40% - Accent3 2 3 3 3 4 5" xfId="46084"/>
    <cellStyle name="40% - Accent3 2 3 3 3 5" xfId="19868"/>
    <cellStyle name="40% - Accent3 2 3 3 3 5 2" xfId="24368"/>
    <cellStyle name="40% - Accent3 2 3 3 3 5 2 2" xfId="36765"/>
    <cellStyle name="40% - Accent3 2 3 3 3 5 3" xfId="33879"/>
    <cellStyle name="40% - Accent3 2 3 3 3 5 4" xfId="41464"/>
    <cellStyle name="40% - Accent3 2 3 3 3 5 5" xfId="46085"/>
    <cellStyle name="40% - Accent3 2 3 3 3 6" xfId="24362"/>
    <cellStyle name="40% - Accent3 2 3 3 3 6 2" xfId="36759"/>
    <cellStyle name="40% - Accent3 2 3 3 3 7" xfId="30619"/>
    <cellStyle name="40% - Accent3 2 3 3 3 8" xfId="41458"/>
    <cellStyle name="40% - Accent3 2 3 3 3 9" xfId="46079"/>
    <cellStyle name="40% - Accent3 2 3 3 4" xfId="16381"/>
    <cellStyle name="40% - Accent3 2 3 3 4 2" xfId="19224"/>
    <cellStyle name="40% - Accent3 2 3 3 4 2 2" xfId="24370"/>
    <cellStyle name="40% - Accent3 2 3 3 4 2 2 2" xfId="36767"/>
    <cellStyle name="40% - Accent3 2 3 3 4 2 3" xfId="33227"/>
    <cellStyle name="40% - Accent3 2 3 3 4 2 4" xfId="41466"/>
    <cellStyle name="40% - Accent3 2 3 3 4 2 5" xfId="46087"/>
    <cellStyle name="40% - Accent3 2 3 3 4 3" xfId="20506"/>
    <cellStyle name="40% - Accent3 2 3 3 4 3 2" xfId="24371"/>
    <cellStyle name="40% - Accent3 2 3 3 4 3 2 2" xfId="36768"/>
    <cellStyle name="40% - Accent3 2 3 3 4 3 3" xfId="34529"/>
    <cellStyle name="40% - Accent3 2 3 3 4 3 4" xfId="41467"/>
    <cellStyle name="40% - Accent3 2 3 3 4 3 5" xfId="46088"/>
    <cellStyle name="40% - Accent3 2 3 3 4 4" xfId="24369"/>
    <cellStyle name="40% - Accent3 2 3 3 4 4 2" xfId="36766"/>
    <cellStyle name="40% - Accent3 2 3 3 4 5" xfId="31927"/>
    <cellStyle name="40% - Accent3 2 3 3 4 6" xfId="41465"/>
    <cellStyle name="40% - Accent3 2 3 3 4 7" xfId="46086"/>
    <cellStyle name="40% - Accent3 2 3 3 5" xfId="14166"/>
    <cellStyle name="40% - Accent3 2 3 3 5 2" xfId="24372"/>
    <cellStyle name="40% - Accent3 2 3 3 5 2 2" xfId="36769"/>
    <cellStyle name="40% - Accent3 2 3 3 5 3" xfId="31277"/>
    <cellStyle name="40% - Accent3 2 3 3 5 4" xfId="41468"/>
    <cellStyle name="40% - Accent3 2 3 3 5 5" xfId="46089"/>
    <cellStyle name="40% - Accent3 2 3 3 6" xfId="18589"/>
    <cellStyle name="40% - Accent3 2 3 3 6 2" xfId="24373"/>
    <cellStyle name="40% - Accent3 2 3 3 6 2 2" xfId="36770"/>
    <cellStyle name="40% - Accent3 2 3 3 6 3" xfId="32578"/>
    <cellStyle name="40% - Accent3 2 3 3 6 4" xfId="41469"/>
    <cellStyle name="40% - Accent3 2 3 3 6 5" xfId="46090"/>
    <cellStyle name="40% - Accent3 2 3 3 7" xfId="19866"/>
    <cellStyle name="40% - Accent3 2 3 3 7 2" xfId="24374"/>
    <cellStyle name="40% - Accent3 2 3 3 7 2 2" xfId="36771"/>
    <cellStyle name="40% - Accent3 2 3 3 7 3" xfId="33877"/>
    <cellStyle name="40% - Accent3 2 3 3 7 4" xfId="41470"/>
    <cellStyle name="40% - Accent3 2 3 3 7 5" xfId="46091"/>
    <cellStyle name="40% - Accent3 2 3 3 8" xfId="24354"/>
    <cellStyle name="40% - Accent3 2 3 3 8 2" xfId="36751"/>
    <cellStyle name="40% - Accent3 2 3 3 9" xfId="30617"/>
    <cellStyle name="40% - Accent3 2 3 4" xfId="11062"/>
    <cellStyle name="40% - Accent3 2 3 4 2" xfId="16384"/>
    <cellStyle name="40% - Accent3 2 3 4 2 2" xfId="19227"/>
    <cellStyle name="40% - Accent3 2 3 4 2 2 2" xfId="24377"/>
    <cellStyle name="40% - Accent3 2 3 4 2 2 2 2" xfId="36774"/>
    <cellStyle name="40% - Accent3 2 3 4 2 2 3" xfId="33230"/>
    <cellStyle name="40% - Accent3 2 3 4 2 2 4" xfId="41473"/>
    <cellStyle name="40% - Accent3 2 3 4 2 2 5" xfId="46094"/>
    <cellStyle name="40% - Accent3 2 3 4 2 3" xfId="20509"/>
    <cellStyle name="40% - Accent3 2 3 4 2 3 2" xfId="24378"/>
    <cellStyle name="40% - Accent3 2 3 4 2 3 2 2" xfId="36775"/>
    <cellStyle name="40% - Accent3 2 3 4 2 3 3" xfId="34532"/>
    <cellStyle name="40% - Accent3 2 3 4 2 3 4" xfId="41474"/>
    <cellStyle name="40% - Accent3 2 3 4 2 3 5" xfId="46095"/>
    <cellStyle name="40% - Accent3 2 3 4 2 4" xfId="24376"/>
    <cellStyle name="40% - Accent3 2 3 4 2 4 2" xfId="36773"/>
    <cellStyle name="40% - Accent3 2 3 4 2 5" xfId="31930"/>
    <cellStyle name="40% - Accent3 2 3 4 2 6" xfId="41472"/>
    <cellStyle name="40% - Accent3 2 3 4 2 7" xfId="46093"/>
    <cellStyle name="40% - Accent3 2 3 4 3" xfId="14169"/>
    <cellStyle name="40% - Accent3 2 3 4 3 2" xfId="24379"/>
    <cellStyle name="40% - Accent3 2 3 4 3 2 2" xfId="36776"/>
    <cellStyle name="40% - Accent3 2 3 4 3 3" xfId="31280"/>
    <cellStyle name="40% - Accent3 2 3 4 3 4" xfId="41475"/>
    <cellStyle name="40% - Accent3 2 3 4 3 5" xfId="46096"/>
    <cellStyle name="40% - Accent3 2 3 4 4" xfId="18592"/>
    <cellStyle name="40% - Accent3 2 3 4 4 2" xfId="24380"/>
    <cellStyle name="40% - Accent3 2 3 4 4 2 2" xfId="36777"/>
    <cellStyle name="40% - Accent3 2 3 4 4 3" xfId="32581"/>
    <cellStyle name="40% - Accent3 2 3 4 4 4" xfId="41476"/>
    <cellStyle name="40% - Accent3 2 3 4 4 5" xfId="46097"/>
    <cellStyle name="40% - Accent3 2 3 4 5" xfId="19869"/>
    <cellStyle name="40% - Accent3 2 3 4 5 2" xfId="24381"/>
    <cellStyle name="40% - Accent3 2 3 4 5 2 2" xfId="36778"/>
    <cellStyle name="40% - Accent3 2 3 4 5 3" xfId="33880"/>
    <cellStyle name="40% - Accent3 2 3 4 5 4" xfId="41477"/>
    <cellStyle name="40% - Accent3 2 3 4 5 5" xfId="46098"/>
    <cellStyle name="40% - Accent3 2 3 4 6" xfId="24375"/>
    <cellStyle name="40% - Accent3 2 3 4 6 2" xfId="36772"/>
    <cellStyle name="40% - Accent3 2 3 4 7" xfId="30620"/>
    <cellStyle name="40% - Accent3 2 3 4 8" xfId="41471"/>
    <cellStyle name="40% - Accent3 2 3 4 9" xfId="46092"/>
    <cellStyle name="40% - Accent3 2 3 5" xfId="11063"/>
    <cellStyle name="40% - Accent3 2 3 5 2" xfId="16385"/>
    <cellStyle name="40% - Accent3 2 3 5 2 2" xfId="19228"/>
    <cellStyle name="40% - Accent3 2 3 5 2 2 2" xfId="24384"/>
    <cellStyle name="40% - Accent3 2 3 5 2 2 2 2" xfId="36781"/>
    <cellStyle name="40% - Accent3 2 3 5 2 2 3" xfId="33231"/>
    <cellStyle name="40% - Accent3 2 3 5 2 2 4" xfId="41480"/>
    <cellStyle name="40% - Accent3 2 3 5 2 2 5" xfId="46101"/>
    <cellStyle name="40% - Accent3 2 3 5 2 3" xfId="20510"/>
    <cellStyle name="40% - Accent3 2 3 5 2 3 2" xfId="24385"/>
    <cellStyle name="40% - Accent3 2 3 5 2 3 2 2" xfId="36782"/>
    <cellStyle name="40% - Accent3 2 3 5 2 3 3" xfId="34533"/>
    <cellStyle name="40% - Accent3 2 3 5 2 3 4" xfId="41481"/>
    <cellStyle name="40% - Accent3 2 3 5 2 3 5" xfId="46102"/>
    <cellStyle name="40% - Accent3 2 3 5 2 4" xfId="24383"/>
    <cellStyle name="40% - Accent3 2 3 5 2 4 2" xfId="36780"/>
    <cellStyle name="40% - Accent3 2 3 5 2 5" xfId="31931"/>
    <cellStyle name="40% - Accent3 2 3 5 2 6" xfId="41479"/>
    <cellStyle name="40% - Accent3 2 3 5 2 7" xfId="46100"/>
    <cellStyle name="40% - Accent3 2 3 5 3" xfId="14170"/>
    <cellStyle name="40% - Accent3 2 3 5 3 2" xfId="24386"/>
    <cellStyle name="40% - Accent3 2 3 5 3 2 2" xfId="36783"/>
    <cellStyle name="40% - Accent3 2 3 5 3 3" xfId="31281"/>
    <cellStyle name="40% - Accent3 2 3 5 3 4" xfId="41482"/>
    <cellStyle name="40% - Accent3 2 3 5 3 5" xfId="46103"/>
    <cellStyle name="40% - Accent3 2 3 5 4" xfId="18593"/>
    <cellStyle name="40% - Accent3 2 3 5 4 2" xfId="24387"/>
    <cellStyle name="40% - Accent3 2 3 5 4 2 2" xfId="36784"/>
    <cellStyle name="40% - Accent3 2 3 5 4 3" xfId="32582"/>
    <cellStyle name="40% - Accent3 2 3 5 4 4" xfId="41483"/>
    <cellStyle name="40% - Accent3 2 3 5 4 5" xfId="46104"/>
    <cellStyle name="40% - Accent3 2 3 5 5" xfId="19870"/>
    <cellStyle name="40% - Accent3 2 3 5 5 2" xfId="24388"/>
    <cellStyle name="40% - Accent3 2 3 5 5 2 2" xfId="36785"/>
    <cellStyle name="40% - Accent3 2 3 5 5 3" xfId="33881"/>
    <cellStyle name="40% - Accent3 2 3 5 5 4" xfId="41484"/>
    <cellStyle name="40% - Accent3 2 3 5 5 5" xfId="46105"/>
    <cellStyle name="40% - Accent3 2 3 5 6" xfId="24382"/>
    <cellStyle name="40% - Accent3 2 3 5 6 2" xfId="36779"/>
    <cellStyle name="40% - Accent3 2 3 5 7" xfId="30621"/>
    <cellStyle name="40% - Accent3 2 3 5 8" xfId="41478"/>
    <cellStyle name="40% - Accent3 2 3 5 9" xfId="46099"/>
    <cellStyle name="40% - Accent3 2 3 6" xfId="10127"/>
    <cellStyle name="40% - Accent3 2 4" xfId="1074"/>
    <cellStyle name="40% - Accent3 2 4 2" xfId="11064"/>
    <cellStyle name="40% - Accent3 2 4 2 10" xfId="41485"/>
    <cellStyle name="40% - Accent3 2 4 2 11" xfId="46106"/>
    <cellStyle name="40% - Accent3 2 4 2 2" xfId="11065"/>
    <cellStyle name="40% - Accent3 2 4 2 2 2" xfId="16387"/>
    <cellStyle name="40% - Accent3 2 4 2 2 2 2" xfId="19230"/>
    <cellStyle name="40% - Accent3 2 4 2 2 2 2 2" xfId="24392"/>
    <cellStyle name="40% - Accent3 2 4 2 2 2 2 2 2" xfId="36789"/>
    <cellStyle name="40% - Accent3 2 4 2 2 2 2 3" xfId="33233"/>
    <cellStyle name="40% - Accent3 2 4 2 2 2 2 4" xfId="41488"/>
    <cellStyle name="40% - Accent3 2 4 2 2 2 2 5" xfId="46109"/>
    <cellStyle name="40% - Accent3 2 4 2 2 2 3" xfId="20512"/>
    <cellStyle name="40% - Accent3 2 4 2 2 2 3 2" xfId="24393"/>
    <cellStyle name="40% - Accent3 2 4 2 2 2 3 2 2" xfId="36790"/>
    <cellStyle name="40% - Accent3 2 4 2 2 2 3 3" xfId="34535"/>
    <cellStyle name="40% - Accent3 2 4 2 2 2 3 4" xfId="41489"/>
    <cellStyle name="40% - Accent3 2 4 2 2 2 3 5" xfId="46110"/>
    <cellStyle name="40% - Accent3 2 4 2 2 2 4" xfId="24391"/>
    <cellStyle name="40% - Accent3 2 4 2 2 2 4 2" xfId="36788"/>
    <cellStyle name="40% - Accent3 2 4 2 2 2 5" xfId="31933"/>
    <cellStyle name="40% - Accent3 2 4 2 2 2 6" xfId="41487"/>
    <cellStyle name="40% - Accent3 2 4 2 2 2 7" xfId="46108"/>
    <cellStyle name="40% - Accent3 2 4 2 2 3" xfId="14172"/>
    <cellStyle name="40% - Accent3 2 4 2 2 3 2" xfId="24394"/>
    <cellStyle name="40% - Accent3 2 4 2 2 3 2 2" xfId="36791"/>
    <cellStyle name="40% - Accent3 2 4 2 2 3 3" xfId="31283"/>
    <cellStyle name="40% - Accent3 2 4 2 2 3 4" xfId="41490"/>
    <cellStyle name="40% - Accent3 2 4 2 2 3 5" xfId="46111"/>
    <cellStyle name="40% - Accent3 2 4 2 2 4" xfId="18595"/>
    <cellStyle name="40% - Accent3 2 4 2 2 4 2" xfId="24395"/>
    <cellStyle name="40% - Accent3 2 4 2 2 4 2 2" xfId="36792"/>
    <cellStyle name="40% - Accent3 2 4 2 2 4 3" xfId="32584"/>
    <cellStyle name="40% - Accent3 2 4 2 2 4 4" xfId="41491"/>
    <cellStyle name="40% - Accent3 2 4 2 2 4 5" xfId="46112"/>
    <cellStyle name="40% - Accent3 2 4 2 2 5" xfId="19872"/>
    <cellStyle name="40% - Accent3 2 4 2 2 5 2" xfId="24396"/>
    <cellStyle name="40% - Accent3 2 4 2 2 5 2 2" xfId="36793"/>
    <cellStyle name="40% - Accent3 2 4 2 2 5 3" xfId="33883"/>
    <cellStyle name="40% - Accent3 2 4 2 2 5 4" xfId="41492"/>
    <cellStyle name="40% - Accent3 2 4 2 2 5 5" xfId="46113"/>
    <cellStyle name="40% - Accent3 2 4 2 2 6" xfId="24390"/>
    <cellStyle name="40% - Accent3 2 4 2 2 6 2" xfId="36787"/>
    <cellStyle name="40% - Accent3 2 4 2 2 7" xfId="30623"/>
    <cellStyle name="40% - Accent3 2 4 2 2 8" xfId="41486"/>
    <cellStyle name="40% - Accent3 2 4 2 2 9" xfId="46107"/>
    <cellStyle name="40% - Accent3 2 4 2 3" xfId="11066"/>
    <cellStyle name="40% - Accent3 2 4 2 3 2" xfId="16388"/>
    <cellStyle name="40% - Accent3 2 4 2 3 2 2" xfId="19231"/>
    <cellStyle name="40% - Accent3 2 4 2 3 2 2 2" xfId="24399"/>
    <cellStyle name="40% - Accent3 2 4 2 3 2 2 2 2" xfId="36796"/>
    <cellStyle name="40% - Accent3 2 4 2 3 2 2 3" xfId="33234"/>
    <cellStyle name="40% - Accent3 2 4 2 3 2 2 4" xfId="41495"/>
    <cellStyle name="40% - Accent3 2 4 2 3 2 2 5" xfId="46116"/>
    <cellStyle name="40% - Accent3 2 4 2 3 2 3" xfId="20513"/>
    <cellStyle name="40% - Accent3 2 4 2 3 2 3 2" xfId="24400"/>
    <cellStyle name="40% - Accent3 2 4 2 3 2 3 2 2" xfId="36797"/>
    <cellStyle name="40% - Accent3 2 4 2 3 2 3 3" xfId="34536"/>
    <cellStyle name="40% - Accent3 2 4 2 3 2 3 4" xfId="41496"/>
    <cellStyle name="40% - Accent3 2 4 2 3 2 3 5" xfId="46117"/>
    <cellStyle name="40% - Accent3 2 4 2 3 2 4" xfId="24398"/>
    <cellStyle name="40% - Accent3 2 4 2 3 2 4 2" xfId="36795"/>
    <cellStyle name="40% - Accent3 2 4 2 3 2 5" xfId="31934"/>
    <cellStyle name="40% - Accent3 2 4 2 3 2 6" xfId="41494"/>
    <cellStyle name="40% - Accent3 2 4 2 3 2 7" xfId="46115"/>
    <cellStyle name="40% - Accent3 2 4 2 3 3" xfId="14173"/>
    <cellStyle name="40% - Accent3 2 4 2 3 3 2" xfId="24401"/>
    <cellStyle name="40% - Accent3 2 4 2 3 3 2 2" xfId="36798"/>
    <cellStyle name="40% - Accent3 2 4 2 3 3 3" xfId="31284"/>
    <cellStyle name="40% - Accent3 2 4 2 3 3 4" xfId="41497"/>
    <cellStyle name="40% - Accent3 2 4 2 3 3 5" xfId="46118"/>
    <cellStyle name="40% - Accent3 2 4 2 3 4" xfId="18596"/>
    <cellStyle name="40% - Accent3 2 4 2 3 4 2" xfId="24402"/>
    <cellStyle name="40% - Accent3 2 4 2 3 4 2 2" xfId="36799"/>
    <cellStyle name="40% - Accent3 2 4 2 3 4 3" xfId="32585"/>
    <cellStyle name="40% - Accent3 2 4 2 3 4 4" xfId="41498"/>
    <cellStyle name="40% - Accent3 2 4 2 3 4 5" xfId="46119"/>
    <cellStyle name="40% - Accent3 2 4 2 3 5" xfId="19873"/>
    <cellStyle name="40% - Accent3 2 4 2 3 5 2" xfId="24403"/>
    <cellStyle name="40% - Accent3 2 4 2 3 5 2 2" xfId="36800"/>
    <cellStyle name="40% - Accent3 2 4 2 3 5 3" xfId="33884"/>
    <cellStyle name="40% - Accent3 2 4 2 3 5 4" xfId="41499"/>
    <cellStyle name="40% - Accent3 2 4 2 3 5 5" xfId="46120"/>
    <cellStyle name="40% - Accent3 2 4 2 3 6" xfId="24397"/>
    <cellStyle name="40% - Accent3 2 4 2 3 6 2" xfId="36794"/>
    <cellStyle name="40% - Accent3 2 4 2 3 7" xfId="30624"/>
    <cellStyle name="40% - Accent3 2 4 2 3 8" xfId="41493"/>
    <cellStyle name="40% - Accent3 2 4 2 3 9" xfId="46114"/>
    <cellStyle name="40% - Accent3 2 4 2 4" xfId="16386"/>
    <cellStyle name="40% - Accent3 2 4 2 4 2" xfId="19229"/>
    <cellStyle name="40% - Accent3 2 4 2 4 2 2" xfId="24405"/>
    <cellStyle name="40% - Accent3 2 4 2 4 2 2 2" xfId="36802"/>
    <cellStyle name="40% - Accent3 2 4 2 4 2 3" xfId="33232"/>
    <cellStyle name="40% - Accent3 2 4 2 4 2 4" xfId="41501"/>
    <cellStyle name="40% - Accent3 2 4 2 4 2 5" xfId="46122"/>
    <cellStyle name="40% - Accent3 2 4 2 4 3" xfId="20511"/>
    <cellStyle name="40% - Accent3 2 4 2 4 3 2" xfId="24406"/>
    <cellStyle name="40% - Accent3 2 4 2 4 3 2 2" xfId="36803"/>
    <cellStyle name="40% - Accent3 2 4 2 4 3 3" xfId="34534"/>
    <cellStyle name="40% - Accent3 2 4 2 4 3 4" xfId="41502"/>
    <cellStyle name="40% - Accent3 2 4 2 4 3 5" xfId="46123"/>
    <cellStyle name="40% - Accent3 2 4 2 4 4" xfId="24404"/>
    <cellStyle name="40% - Accent3 2 4 2 4 4 2" xfId="36801"/>
    <cellStyle name="40% - Accent3 2 4 2 4 5" xfId="31932"/>
    <cellStyle name="40% - Accent3 2 4 2 4 6" xfId="41500"/>
    <cellStyle name="40% - Accent3 2 4 2 4 7" xfId="46121"/>
    <cellStyle name="40% - Accent3 2 4 2 5" xfId="14171"/>
    <cellStyle name="40% - Accent3 2 4 2 5 2" xfId="24407"/>
    <cellStyle name="40% - Accent3 2 4 2 5 2 2" xfId="36804"/>
    <cellStyle name="40% - Accent3 2 4 2 5 3" xfId="31282"/>
    <cellStyle name="40% - Accent3 2 4 2 5 4" xfId="41503"/>
    <cellStyle name="40% - Accent3 2 4 2 5 5" xfId="46124"/>
    <cellStyle name="40% - Accent3 2 4 2 6" xfId="18594"/>
    <cellStyle name="40% - Accent3 2 4 2 6 2" xfId="24408"/>
    <cellStyle name="40% - Accent3 2 4 2 6 2 2" xfId="36805"/>
    <cellStyle name="40% - Accent3 2 4 2 6 3" xfId="32583"/>
    <cellStyle name="40% - Accent3 2 4 2 6 4" xfId="41504"/>
    <cellStyle name="40% - Accent3 2 4 2 6 5" xfId="46125"/>
    <cellStyle name="40% - Accent3 2 4 2 7" xfId="19871"/>
    <cellStyle name="40% - Accent3 2 4 2 7 2" xfId="24409"/>
    <cellStyle name="40% - Accent3 2 4 2 7 2 2" xfId="36806"/>
    <cellStyle name="40% - Accent3 2 4 2 7 3" xfId="33882"/>
    <cellStyle name="40% - Accent3 2 4 2 7 4" xfId="41505"/>
    <cellStyle name="40% - Accent3 2 4 2 7 5" xfId="46126"/>
    <cellStyle name="40% - Accent3 2 4 2 8" xfId="24389"/>
    <cellStyle name="40% - Accent3 2 4 2 8 2" xfId="36786"/>
    <cellStyle name="40% - Accent3 2 4 2 9" xfId="30622"/>
    <cellStyle name="40% - Accent3 2 4 3" xfId="11067"/>
    <cellStyle name="40% - Accent3 2 4 3 10" xfId="41506"/>
    <cellStyle name="40% - Accent3 2 4 3 11" xfId="46127"/>
    <cellStyle name="40% - Accent3 2 4 3 2" xfId="11068"/>
    <cellStyle name="40% - Accent3 2 4 3 2 2" xfId="16390"/>
    <cellStyle name="40% - Accent3 2 4 3 2 2 2" xfId="19233"/>
    <cellStyle name="40% - Accent3 2 4 3 2 2 2 2" xfId="24413"/>
    <cellStyle name="40% - Accent3 2 4 3 2 2 2 2 2" xfId="36810"/>
    <cellStyle name="40% - Accent3 2 4 3 2 2 2 3" xfId="33236"/>
    <cellStyle name="40% - Accent3 2 4 3 2 2 2 4" xfId="41509"/>
    <cellStyle name="40% - Accent3 2 4 3 2 2 2 5" xfId="46130"/>
    <cellStyle name="40% - Accent3 2 4 3 2 2 3" xfId="20515"/>
    <cellStyle name="40% - Accent3 2 4 3 2 2 3 2" xfId="24414"/>
    <cellStyle name="40% - Accent3 2 4 3 2 2 3 2 2" xfId="36811"/>
    <cellStyle name="40% - Accent3 2 4 3 2 2 3 3" xfId="34538"/>
    <cellStyle name="40% - Accent3 2 4 3 2 2 3 4" xfId="41510"/>
    <cellStyle name="40% - Accent3 2 4 3 2 2 3 5" xfId="46131"/>
    <cellStyle name="40% - Accent3 2 4 3 2 2 4" xfId="24412"/>
    <cellStyle name="40% - Accent3 2 4 3 2 2 4 2" xfId="36809"/>
    <cellStyle name="40% - Accent3 2 4 3 2 2 5" xfId="31936"/>
    <cellStyle name="40% - Accent3 2 4 3 2 2 6" xfId="41508"/>
    <cellStyle name="40% - Accent3 2 4 3 2 2 7" xfId="46129"/>
    <cellStyle name="40% - Accent3 2 4 3 2 3" xfId="14175"/>
    <cellStyle name="40% - Accent3 2 4 3 2 3 2" xfId="24415"/>
    <cellStyle name="40% - Accent3 2 4 3 2 3 2 2" xfId="36812"/>
    <cellStyle name="40% - Accent3 2 4 3 2 3 3" xfId="31286"/>
    <cellStyle name="40% - Accent3 2 4 3 2 3 4" xfId="41511"/>
    <cellStyle name="40% - Accent3 2 4 3 2 3 5" xfId="46132"/>
    <cellStyle name="40% - Accent3 2 4 3 2 4" xfId="18598"/>
    <cellStyle name="40% - Accent3 2 4 3 2 4 2" xfId="24416"/>
    <cellStyle name="40% - Accent3 2 4 3 2 4 2 2" xfId="36813"/>
    <cellStyle name="40% - Accent3 2 4 3 2 4 3" xfId="32587"/>
    <cellStyle name="40% - Accent3 2 4 3 2 4 4" xfId="41512"/>
    <cellStyle name="40% - Accent3 2 4 3 2 4 5" xfId="46133"/>
    <cellStyle name="40% - Accent3 2 4 3 2 5" xfId="19875"/>
    <cellStyle name="40% - Accent3 2 4 3 2 5 2" xfId="24417"/>
    <cellStyle name="40% - Accent3 2 4 3 2 5 2 2" xfId="36814"/>
    <cellStyle name="40% - Accent3 2 4 3 2 5 3" xfId="33886"/>
    <cellStyle name="40% - Accent3 2 4 3 2 5 4" xfId="41513"/>
    <cellStyle name="40% - Accent3 2 4 3 2 5 5" xfId="46134"/>
    <cellStyle name="40% - Accent3 2 4 3 2 6" xfId="24411"/>
    <cellStyle name="40% - Accent3 2 4 3 2 6 2" xfId="36808"/>
    <cellStyle name="40% - Accent3 2 4 3 2 7" xfId="30626"/>
    <cellStyle name="40% - Accent3 2 4 3 2 8" xfId="41507"/>
    <cellStyle name="40% - Accent3 2 4 3 2 9" xfId="46128"/>
    <cellStyle name="40% - Accent3 2 4 3 3" xfId="11069"/>
    <cellStyle name="40% - Accent3 2 4 3 3 2" xfId="16391"/>
    <cellStyle name="40% - Accent3 2 4 3 3 2 2" xfId="19234"/>
    <cellStyle name="40% - Accent3 2 4 3 3 2 2 2" xfId="24420"/>
    <cellStyle name="40% - Accent3 2 4 3 3 2 2 2 2" xfId="36817"/>
    <cellStyle name="40% - Accent3 2 4 3 3 2 2 3" xfId="33237"/>
    <cellStyle name="40% - Accent3 2 4 3 3 2 2 4" xfId="41516"/>
    <cellStyle name="40% - Accent3 2 4 3 3 2 2 5" xfId="46137"/>
    <cellStyle name="40% - Accent3 2 4 3 3 2 3" xfId="20516"/>
    <cellStyle name="40% - Accent3 2 4 3 3 2 3 2" xfId="24421"/>
    <cellStyle name="40% - Accent3 2 4 3 3 2 3 2 2" xfId="36818"/>
    <cellStyle name="40% - Accent3 2 4 3 3 2 3 3" xfId="34539"/>
    <cellStyle name="40% - Accent3 2 4 3 3 2 3 4" xfId="41517"/>
    <cellStyle name="40% - Accent3 2 4 3 3 2 3 5" xfId="46138"/>
    <cellStyle name="40% - Accent3 2 4 3 3 2 4" xfId="24419"/>
    <cellStyle name="40% - Accent3 2 4 3 3 2 4 2" xfId="36816"/>
    <cellStyle name="40% - Accent3 2 4 3 3 2 5" xfId="31937"/>
    <cellStyle name="40% - Accent3 2 4 3 3 2 6" xfId="41515"/>
    <cellStyle name="40% - Accent3 2 4 3 3 2 7" xfId="46136"/>
    <cellStyle name="40% - Accent3 2 4 3 3 3" xfId="14176"/>
    <cellStyle name="40% - Accent3 2 4 3 3 3 2" xfId="24422"/>
    <cellStyle name="40% - Accent3 2 4 3 3 3 2 2" xfId="36819"/>
    <cellStyle name="40% - Accent3 2 4 3 3 3 3" xfId="31287"/>
    <cellStyle name="40% - Accent3 2 4 3 3 3 4" xfId="41518"/>
    <cellStyle name="40% - Accent3 2 4 3 3 3 5" xfId="46139"/>
    <cellStyle name="40% - Accent3 2 4 3 3 4" xfId="18599"/>
    <cellStyle name="40% - Accent3 2 4 3 3 4 2" xfId="24423"/>
    <cellStyle name="40% - Accent3 2 4 3 3 4 2 2" xfId="36820"/>
    <cellStyle name="40% - Accent3 2 4 3 3 4 3" xfId="32588"/>
    <cellStyle name="40% - Accent3 2 4 3 3 4 4" xfId="41519"/>
    <cellStyle name="40% - Accent3 2 4 3 3 4 5" xfId="46140"/>
    <cellStyle name="40% - Accent3 2 4 3 3 5" xfId="19876"/>
    <cellStyle name="40% - Accent3 2 4 3 3 5 2" xfId="24424"/>
    <cellStyle name="40% - Accent3 2 4 3 3 5 2 2" xfId="36821"/>
    <cellStyle name="40% - Accent3 2 4 3 3 5 3" xfId="33887"/>
    <cellStyle name="40% - Accent3 2 4 3 3 5 4" xfId="41520"/>
    <cellStyle name="40% - Accent3 2 4 3 3 5 5" xfId="46141"/>
    <cellStyle name="40% - Accent3 2 4 3 3 6" xfId="24418"/>
    <cellStyle name="40% - Accent3 2 4 3 3 6 2" xfId="36815"/>
    <cellStyle name="40% - Accent3 2 4 3 3 7" xfId="30627"/>
    <cellStyle name="40% - Accent3 2 4 3 3 8" xfId="41514"/>
    <cellStyle name="40% - Accent3 2 4 3 3 9" xfId="46135"/>
    <cellStyle name="40% - Accent3 2 4 3 4" xfId="16389"/>
    <cellStyle name="40% - Accent3 2 4 3 4 2" xfId="19232"/>
    <cellStyle name="40% - Accent3 2 4 3 4 2 2" xfId="24426"/>
    <cellStyle name="40% - Accent3 2 4 3 4 2 2 2" xfId="36823"/>
    <cellStyle name="40% - Accent3 2 4 3 4 2 3" xfId="33235"/>
    <cellStyle name="40% - Accent3 2 4 3 4 2 4" xfId="41522"/>
    <cellStyle name="40% - Accent3 2 4 3 4 2 5" xfId="46143"/>
    <cellStyle name="40% - Accent3 2 4 3 4 3" xfId="20514"/>
    <cellStyle name="40% - Accent3 2 4 3 4 3 2" xfId="24427"/>
    <cellStyle name="40% - Accent3 2 4 3 4 3 2 2" xfId="36824"/>
    <cellStyle name="40% - Accent3 2 4 3 4 3 3" xfId="34537"/>
    <cellStyle name="40% - Accent3 2 4 3 4 3 4" xfId="41523"/>
    <cellStyle name="40% - Accent3 2 4 3 4 3 5" xfId="46144"/>
    <cellStyle name="40% - Accent3 2 4 3 4 4" xfId="24425"/>
    <cellStyle name="40% - Accent3 2 4 3 4 4 2" xfId="36822"/>
    <cellStyle name="40% - Accent3 2 4 3 4 5" xfId="31935"/>
    <cellStyle name="40% - Accent3 2 4 3 4 6" xfId="41521"/>
    <cellStyle name="40% - Accent3 2 4 3 4 7" xfId="46142"/>
    <cellStyle name="40% - Accent3 2 4 3 5" xfId="14174"/>
    <cellStyle name="40% - Accent3 2 4 3 5 2" xfId="24428"/>
    <cellStyle name="40% - Accent3 2 4 3 5 2 2" xfId="36825"/>
    <cellStyle name="40% - Accent3 2 4 3 5 3" xfId="31285"/>
    <cellStyle name="40% - Accent3 2 4 3 5 4" xfId="41524"/>
    <cellStyle name="40% - Accent3 2 4 3 5 5" xfId="46145"/>
    <cellStyle name="40% - Accent3 2 4 3 6" xfId="18597"/>
    <cellStyle name="40% - Accent3 2 4 3 6 2" xfId="24429"/>
    <cellStyle name="40% - Accent3 2 4 3 6 2 2" xfId="36826"/>
    <cellStyle name="40% - Accent3 2 4 3 6 3" xfId="32586"/>
    <cellStyle name="40% - Accent3 2 4 3 6 4" xfId="41525"/>
    <cellStyle name="40% - Accent3 2 4 3 6 5" xfId="46146"/>
    <cellStyle name="40% - Accent3 2 4 3 7" xfId="19874"/>
    <cellStyle name="40% - Accent3 2 4 3 7 2" xfId="24430"/>
    <cellStyle name="40% - Accent3 2 4 3 7 2 2" xfId="36827"/>
    <cellStyle name="40% - Accent3 2 4 3 7 3" xfId="33885"/>
    <cellStyle name="40% - Accent3 2 4 3 7 4" xfId="41526"/>
    <cellStyle name="40% - Accent3 2 4 3 7 5" xfId="46147"/>
    <cellStyle name="40% - Accent3 2 4 3 8" xfId="24410"/>
    <cellStyle name="40% - Accent3 2 4 3 8 2" xfId="36807"/>
    <cellStyle name="40% - Accent3 2 4 3 9" xfId="30625"/>
    <cellStyle name="40% - Accent3 2 4 4" xfId="11070"/>
    <cellStyle name="40% - Accent3 2 4 4 2" xfId="16392"/>
    <cellStyle name="40% - Accent3 2 4 4 2 2" xfId="19235"/>
    <cellStyle name="40% - Accent3 2 4 4 2 2 2" xfId="24433"/>
    <cellStyle name="40% - Accent3 2 4 4 2 2 2 2" xfId="36830"/>
    <cellStyle name="40% - Accent3 2 4 4 2 2 3" xfId="33238"/>
    <cellStyle name="40% - Accent3 2 4 4 2 2 4" xfId="41529"/>
    <cellStyle name="40% - Accent3 2 4 4 2 2 5" xfId="46150"/>
    <cellStyle name="40% - Accent3 2 4 4 2 3" xfId="20517"/>
    <cellStyle name="40% - Accent3 2 4 4 2 3 2" xfId="24434"/>
    <cellStyle name="40% - Accent3 2 4 4 2 3 2 2" xfId="36831"/>
    <cellStyle name="40% - Accent3 2 4 4 2 3 3" xfId="34540"/>
    <cellStyle name="40% - Accent3 2 4 4 2 3 4" xfId="41530"/>
    <cellStyle name="40% - Accent3 2 4 4 2 3 5" xfId="46151"/>
    <cellStyle name="40% - Accent3 2 4 4 2 4" xfId="24432"/>
    <cellStyle name="40% - Accent3 2 4 4 2 4 2" xfId="36829"/>
    <cellStyle name="40% - Accent3 2 4 4 2 5" xfId="31938"/>
    <cellStyle name="40% - Accent3 2 4 4 2 6" xfId="41528"/>
    <cellStyle name="40% - Accent3 2 4 4 2 7" xfId="46149"/>
    <cellStyle name="40% - Accent3 2 4 4 3" xfId="14177"/>
    <cellStyle name="40% - Accent3 2 4 4 3 2" xfId="24435"/>
    <cellStyle name="40% - Accent3 2 4 4 3 2 2" xfId="36832"/>
    <cellStyle name="40% - Accent3 2 4 4 3 3" xfId="31288"/>
    <cellStyle name="40% - Accent3 2 4 4 3 4" xfId="41531"/>
    <cellStyle name="40% - Accent3 2 4 4 3 5" xfId="46152"/>
    <cellStyle name="40% - Accent3 2 4 4 4" xfId="18600"/>
    <cellStyle name="40% - Accent3 2 4 4 4 2" xfId="24436"/>
    <cellStyle name="40% - Accent3 2 4 4 4 2 2" xfId="36833"/>
    <cellStyle name="40% - Accent3 2 4 4 4 3" xfId="32589"/>
    <cellStyle name="40% - Accent3 2 4 4 4 4" xfId="41532"/>
    <cellStyle name="40% - Accent3 2 4 4 4 5" xfId="46153"/>
    <cellStyle name="40% - Accent3 2 4 4 5" xfId="19877"/>
    <cellStyle name="40% - Accent3 2 4 4 5 2" xfId="24437"/>
    <cellStyle name="40% - Accent3 2 4 4 5 2 2" xfId="36834"/>
    <cellStyle name="40% - Accent3 2 4 4 5 3" xfId="33888"/>
    <cellStyle name="40% - Accent3 2 4 4 5 4" xfId="41533"/>
    <cellStyle name="40% - Accent3 2 4 4 5 5" xfId="46154"/>
    <cellStyle name="40% - Accent3 2 4 4 6" xfId="24431"/>
    <cellStyle name="40% - Accent3 2 4 4 6 2" xfId="36828"/>
    <cellStyle name="40% - Accent3 2 4 4 7" xfId="30628"/>
    <cellStyle name="40% - Accent3 2 4 4 8" xfId="41527"/>
    <cellStyle name="40% - Accent3 2 4 4 9" xfId="46148"/>
    <cellStyle name="40% - Accent3 2 4 5" xfId="11071"/>
    <cellStyle name="40% - Accent3 2 4 5 2" xfId="16393"/>
    <cellStyle name="40% - Accent3 2 4 5 2 2" xfId="19236"/>
    <cellStyle name="40% - Accent3 2 4 5 2 2 2" xfId="24440"/>
    <cellStyle name="40% - Accent3 2 4 5 2 2 2 2" xfId="36837"/>
    <cellStyle name="40% - Accent3 2 4 5 2 2 3" xfId="33239"/>
    <cellStyle name="40% - Accent3 2 4 5 2 2 4" xfId="41536"/>
    <cellStyle name="40% - Accent3 2 4 5 2 2 5" xfId="46157"/>
    <cellStyle name="40% - Accent3 2 4 5 2 3" xfId="20518"/>
    <cellStyle name="40% - Accent3 2 4 5 2 3 2" xfId="24441"/>
    <cellStyle name="40% - Accent3 2 4 5 2 3 2 2" xfId="36838"/>
    <cellStyle name="40% - Accent3 2 4 5 2 3 3" xfId="34541"/>
    <cellStyle name="40% - Accent3 2 4 5 2 3 4" xfId="41537"/>
    <cellStyle name="40% - Accent3 2 4 5 2 3 5" xfId="46158"/>
    <cellStyle name="40% - Accent3 2 4 5 2 4" xfId="24439"/>
    <cellStyle name="40% - Accent3 2 4 5 2 4 2" xfId="36836"/>
    <cellStyle name="40% - Accent3 2 4 5 2 5" xfId="31939"/>
    <cellStyle name="40% - Accent3 2 4 5 2 6" xfId="41535"/>
    <cellStyle name="40% - Accent3 2 4 5 2 7" xfId="46156"/>
    <cellStyle name="40% - Accent3 2 4 5 3" xfId="14178"/>
    <cellStyle name="40% - Accent3 2 4 5 3 2" xfId="24442"/>
    <cellStyle name="40% - Accent3 2 4 5 3 2 2" xfId="36839"/>
    <cellStyle name="40% - Accent3 2 4 5 3 3" xfId="31289"/>
    <cellStyle name="40% - Accent3 2 4 5 3 4" xfId="41538"/>
    <cellStyle name="40% - Accent3 2 4 5 3 5" xfId="46159"/>
    <cellStyle name="40% - Accent3 2 4 5 4" xfId="18601"/>
    <cellStyle name="40% - Accent3 2 4 5 4 2" xfId="24443"/>
    <cellStyle name="40% - Accent3 2 4 5 4 2 2" xfId="36840"/>
    <cellStyle name="40% - Accent3 2 4 5 4 3" xfId="32590"/>
    <cellStyle name="40% - Accent3 2 4 5 4 4" xfId="41539"/>
    <cellStyle name="40% - Accent3 2 4 5 4 5" xfId="46160"/>
    <cellStyle name="40% - Accent3 2 4 5 5" xfId="19878"/>
    <cellStyle name="40% - Accent3 2 4 5 5 2" xfId="24444"/>
    <cellStyle name="40% - Accent3 2 4 5 5 2 2" xfId="36841"/>
    <cellStyle name="40% - Accent3 2 4 5 5 3" xfId="33889"/>
    <cellStyle name="40% - Accent3 2 4 5 5 4" xfId="41540"/>
    <cellStyle name="40% - Accent3 2 4 5 5 5" xfId="46161"/>
    <cellStyle name="40% - Accent3 2 4 5 6" xfId="24438"/>
    <cellStyle name="40% - Accent3 2 4 5 6 2" xfId="36835"/>
    <cellStyle name="40% - Accent3 2 4 5 7" xfId="30629"/>
    <cellStyle name="40% - Accent3 2 4 5 8" xfId="41534"/>
    <cellStyle name="40% - Accent3 2 4 5 9" xfId="46155"/>
    <cellStyle name="40% - Accent3 2 4 6" xfId="10128"/>
    <cellStyle name="40% - Accent3 2 5" xfId="1075"/>
    <cellStyle name="40% - Accent3 2 5 2" xfId="11072"/>
    <cellStyle name="40% - Accent3 2 5 2 10" xfId="41541"/>
    <cellStyle name="40% - Accent3 2 5 2 11" xfId="46162"/>
    <cellStyle name="40% - Accent3 2 5 2 2" xfId="11073"/>
    <cellStyle name="40% - Accent3 2 5 2 2 2" xfId="16395"/>
    <cellStyle name="40% - Accent3 2 5 2 2 2 2" xfId="19238"/>
    <cellStyle name="40% - Accent3 2 5 2 2 2 2 2" xfId="24448"/>
    <cellStyle name="40% - Accent3 2 5 2 2 2 2 2 2" xfId="36845"/>
    <cellStyle name="40% - Accent3 2 5 2 2 2 2 3" xfId="33241"/>
    <cellStyle name="40% - Accent3 2 5 2 2 2 2 4" xfId="41544"/>
    <cellStyle name="40% - Accent3 2 5 2 2 2 2 5" xfId="46165"/>
    <cellStyle name="40% - Accent3 2 5 2 2 2 3" xfId="20520"/>
    <cellStyle name="40% - Accent3 2 5 2 2 2 3 2" xfId="24449"/>
    <cellStyle name="40% - Accent3 2 5 2 2 2 3 2 2" xfId="36846"/>
    <cellStyle name="40% - Accent3 2 5 2 2 2 3 3" xfId="34543"/>
    <cellStyle name="40% - Accent3 2 5 2 2 2 3 4" xfId="41545"/>
    <cellStyle name="40% - Accent3 2 5 2 2 2 3 5" xfId="46166"/>
    <cellStyle name="40% - Accent3 2 5 2 2 2 4" xfId="24447"/>
    <cellStyle name="40% - Accent3 2 5 2 2 2 4 2" xfId="36844"/>
    <cellStyle name="40% - Accent3 2 5 2 2 2 5" xfId="31941"/>
    <cellStyle name="40% - Accent3 2 5 2 2 2 6" xfId="41543"/>
    <cellStyle name="40% - Accent3 2 5 2 2 2 7" xfId="46164"/>
    <cellStyle name="40% - Accent3 2 5 2 2 3" xfId="14180"/>
    <cellStyle name="40% - Accent3 2 5 2 2 3 2" xfId="24450"/>
    <cellStyle name="40% - Accent3 2 5 2 2 3 2 2" xfId="36847"/>
    <cellStyle name="40% - Accent3 2 5 2 2 3 3" xfId="31291"/>
    <cellStyle name="40% - Accent3 2 5 2 2 3 4" xfId="41546"/>
    <cellStyle name="40% - Accent3 2 5 2 2 3 5" xfId="46167"/>
    <cellStyle name="40% - Accent3 2 5 2 2 4" xfId="18603"/>
    <cellStyle name="40% - Accent3 2 5 2 2 4 2" xfId="24451"/>
    <cellStyle name="40% - Accent3 2 5 2 2 4 2 2" xfId="36848"/>
    <cellStyle name="40% - Accent3 2 5 2 2 4 3" xfId="32592"/>
    <cellStyle name="40% - Accent3 2 5 2 2 4 4" xfId="41547"/>
    <cellStyle name="40% - Accent3 2 5 2 2 4 5" xfId="46168"/>
    <cellStyle name="40% - Accent3 2 5 2 2 5" xfId="19880"/>
    <cellStyle name="40% - Accent3 2 5 2 2 5 2" xfId="24452"/>
    <cellStyle name="40% - Accent3 2 5 2 2 5 2 2" xfId="36849"/>
    <cellStyle name="40% - Accent3 2 5 2 2 5 3" xfId="33891"/>
    <cellStyle name="40% - Accent3 2 5 2 2 5 4" xfId="41548"/>
    <cellStyle name="40% - Accent3 2 5 2 2 5 5" xfId="46169"/>
    <cellStyle name="40% - Accent3 2 5 2 2 6" xfId="24446"/>
    <cellStyle name="40% - Accent3 2 5 2 2 6 2" xfId="36843"/>
    <cellStyle name="40% - Accent3 2 5 2 2 7" xfId="30631"/>
    <cellStyle name="40% - Accent3 2 5 2 2 8" xfId="41542"/>
    <cellStyle name="40% - Accent3 2 5 2 2 9" xfId="46163"/>
    <cellStyle name="40% - Accent3 2 5 2 3" xfId="11074"/>
    <cellStyle name="40% - Accent3 2 5 2 3 2" xfId="16396"/>
    <cellStyle name="40% - Accent3 2 5 2 3 2 2" xfId="19239"/>
    <cellStyle name="40% - Accent3 2 5 2 3 2 2 2" xfId="24455"/>
    <cellStyle name="40% - Accent3 2 5 2 3 2 2 2 2" xfId="36852"/>
    <cellStyle name="40% - Accent3 2 5 2 3 2 2 3" xfId="33242"/>
    <cellStyle name="40% - Accent3 2 5 2 3 2 2 4" xfId="41551"/>
    <cellStyle name="40% - Accent3 2 5 2 3 2 2 5" xfId="46172"/>
    <cellStyle name="40% - Accent3 2 5 2 3 2 3" xfId="20521"/>
    <cellStyle name="40% - Accent3 2 5 2 3 2 3 2" xfId="24456"/>
    <cellStyle name="40% - Accent3 2 5 2 3 2 3 2 2" xfId="36853"/>
    <cellStyle name="40% - Accent3 2 5 2 3 2 3 3" xfId="34544"/>
    <cellStyle name="40% - Accent3 2 5 2 3 2 3 4" xfId="41552"/>
    <cellStyle name="40% - Accent3 2 5 2 3 2 3 5" xfId="46173"/>
    <cellStyle name="40% - Accent3 2 5 2 3 2 4" xfId="24454"/>
    <cellStyle name="40% - Accent3 2 5 2 3 2 4 2" xfId="36851"/>
    <cellStyle name="40% - Accent3 2 5 2 3 2 5" xfId="31942"/>
    <cellStyle name="40% - Accent3 2 5 2 3 2 6" xfId="41550"/>
    <cellStyle name="40% - Accent3 2 5 2 3 2 7" xfId="46171"/>
    <cellStyle name="40% - Accent3 2 5 2 3 3" xfId="14181"/>
    <cellStyle name="40% - Accent3 2 5 2 3 3 2" xfId="24457"/>
    <cellStyle name="40% - Accent3 2 5 2 3 3 2 2" xfId="36854"/>
    <cellStyle name="40% - Accent3 2 5 2 3 3 3" xfId="31292"/>
    <cellStyle name="40% - Accent3 2 5 2 3 3 4" xfId="41553"/>
    <cellStyle name="40% - Accent3 2 5 2 3 3 5" xfId="46174"/>
    <cellStyle name="40% - Accent3 2 5 2 3 4" xfId="18604"/>
    <cellStyle name="40% - Accent3 2 5 2 3 4 2" xfId="24458"/>
    <cellStyle name="40% - Accent3 2 5 2 3 4 2 2" xfId="36855"/>
    <cellStyle name="40% - Accent3 2 5 2 3 4 3" xfId="32593"/>
    <cellStyle name="40% - Accent3 2 5 2 3 4 4" xfId="41554"/>
    <cellStyle name="40% - Accent3 2 5 2 3 4 5" xfId="46175"/>
    <cellStyle name="40% - Accent3 2 5 2 3 5" xfId="19881"/>
    <cellStyle name="40% - Accent3 2 5 2 3 5 2" xfId="24459"/>
    <cellStyle name="40% - Accent3 2 5 2 3 5 2 2" xfId="36856"/>
    <cellStyle name="40% - Accent3 2 5 2 3 5 3" xfId="33892"/>
    <cellStyle name="40% - Accent3 2 5 2 3 5 4" xfId="41555"/>
    <cellStyle name="40% - Accent3 2 5 2 3 5 5" xfId="46176"/>
    <cellStyle name="40% - Accent3 2 5 2 3 6" xfId="24453"/>
    <cellStyle name="40% - Accent3 2 5 2 3 6 2" xfId="36850"/>
    <cellStyle name="40% - Accent3 2 5 2 3 7" xfId="30632"/>
    <cellStyle name="40% - Accent3 2 5 2 3 8" xfId="41549"/>
    <cellStyle name="40% - Accent3 2 5 2 3 9" xfId="46170"/>
    <cellStyle name="40% - Accent3 2 5 2 4" xfId="16394"/>
    <cellStyle name="40% - Accent3 2 5 2 4 2" xfId="19237"/>
    <cellStyle name="40% - Accent3 2 5 2 4 2 2" xfId="24461"/>
    <cellStyle name="40% - Accent3 2 5 2 4 2 2 2" xfId="36858"/>
    <cellStyle name="40% - Accent3 2 5 2 4 2 3" xfId="33240"/>
    <cellStyle name="40% - Accent3 2 5 2 4 2 4" xfId="41557"/>
    <cellStyle name="40% - Accent3 2 5 2 4 2 5" xfId="46178"/>
    <cellStyle name="40% - Accent3 2 5 2 4 3" xfId="20519"/>
    <cellStyle name="40% - Accent3 2 5 2 4 3 2" xfId="24462"/>
    <cellStyle name="40% - Accent3 2 5 2 4 3 2 2" xfId="36859"/>
    <cellStyle name="40% - Accent3 2 5 2 4 3 3" xfId="34542"/>
    <cellStyle name="40% - Accent3 2 5 2 4 3 4" xfId="41558"/>
    <cellStyle name="40% - Accent3 2 5 2 4 3 5" xfId="46179"/>
    <cellStyle name="40% - Accent3 2 5 2 4 4" xfId="24460"/>
    <cellStyle name="40% - Accent3 2 5 2 4 4 2" xfId="36857"/>
    <cellStyle name="40% - Accent3 2 5 2 4 5" xfId="31940"/>
    <cellStyle name="40% - Accent3 2 5 2 4 6" xfId="41556"/>
    <cellStyle name="40% - Accent3 2 5 2 4 7" xfId="46177"/>
    <cellStyle name="40% - Accent3 2 5 2 5" xfId="14179"/>
    <cellStyle name="40% - Accent3 2 5 2 5 2" xfId="24463"/>
    <cellStyle name="40% - Accent3 2 5 2 5 2 2" xfId="36860"/>
    <cellStyle name="40% - Accent3 2 5 2 5 3" xfId="31290"/>
    <cellStyle name="40% - Accent3 2 5 2 5 4" xfId="41559"/>
    <cellStyle name="40% - Accent3 2 5 2 5 5" xfId="46180"/>
    <cellStyle name="40% - Accent3 2 5 2 6" xfId="18602"/>
    <cellStyle name="40% - Accent3 2 5 2 6 2" xfId="24464"/>
    <cellStyle name="40% - Accent3 2 5 2 6 2 2" xfId="36861"/>
    <cellStyle name="40% - Accent3 2 5 2 6 3" xfId="32591"/>
    <cellStyle name="40% - Accent3 2 5 2 6 4" xfId="41560"/>
    <cellStyle name="40% - Accent3 2 5 2 6 5" xfId="46181"/>
    <cellStyle name="40% - Accent3 2 5 2 7" xfId="19879"/>
    <cellStyle name="40% - Accent3 2 5 2 7 2" xfId="24465"/>
    <cellStyle name="40% - Accent3 2 5 2 7 2 2" xfId="36862"/>
    <cellStyle name="40% - Accent3 2 5 2 7 3" xfId="33890"/>
    <cellStyle name="40% - Accent3 2 5 2 7 4" xfId="41561"/>
    <cellStyle name="40% - Accent3 2 5 2 7 5" xfId="46182"/>
    <cellStyle name="40% - Accent3 2 5 2 8" xfId="24445"/>
    <cellStyle name="40% - Accent3 2 5 2 8 2" xfId="36842"/>
    <cellStyle name="40% - Accent3 2 5 2 9" xfId="30630"/>
    <cellStyle name="40% - Accent3 2 5 3" xfId="11075"/>
    <cellStyle name="40% - Accent3 2 5 3 2" xfId="16397"/>
    <cellStyle name="40% - Accent3 2 5 3 2 2" xfId="19240"/>
    <cellStyle name="40% - Accent3 2 5 3 2 2 2" xfId="24468"/>
    <cellStyle name="40% - Accent3 2 5 3 2 2 2 2" xfId="36865"/>
    <cellStyle name="40% - Accent3 2 5 3 2 2 3" xfId="33243"/>
    <cellStyle name="40% - Accent3 2 5 3 2 2 4" xfId="41564"/>
    <cellStyle name="40% - Accent3 2 5 3 2 2 5" xfId="46185"/>
    <cellStyle name="40% - Accent3 2 5 3 2 3" xfId="20522"/>
    <cellStyle name="40% - Accent3 2 5 3 2 3 2" xfId="24469"/>
    <cellStyle name="40% - Accent3 2 5 3 2 3 2 2" xfId="36866"/>
    <cellStyle name="40% - Accent3 2 5 3 2 3 3" xfId="34545"/>
    <cellStyle name="40% - Accent3 2 5 3 2 3 4" xfId="41565"/>
    <cellStyle name="40% - Accent3 2 5 3 2 3 5" xfId="46186"/>
    <cellStyle name="40% - Accent3 2 5 3 2 4" xfId="24467"/>
    <cellStyle name="40% - Accent3 2 5 3 2 4 2" xfId="36864"/>
    <cellStyle name="40% - Accent3 2 5 3 2 5" xfId="31943"/>
    <cellStyle name="40% - Accent3 2 5 3 2 6" xfId="41563"/>
    <cellStyle name="40% - Accent3 2 5 3 2 7" xfId="46184"/>
    <cellStyle name="40% - Accent3 2 5 3 3" xfId="14182"/>
    <cellStyle name="40% - Accent3 2 5 3 3 2" xfId="24470"/>
    <cellStyle name="40% - Accent3 2 5 3 3 2 2" xfId="36867"/>
    <cellStyle name="40% - Accent3 2 5 3 3 3" xfId="31293"/>
    <cellStyle name="40% - Accent3 2 5 3 3 4" xfId="41566"/>
    <cellStyle name="40% - Accent3 2 5 3 3 5" xfId="46187"/>
    <cellStyle name="40% - Accent3 2 5 3 4" xfId="18605"/>
    <cellStyle name="40% - Accent3 2 5 3 4 2" xfId="24471"/>
    <cellStyle name="40% - Accent3 2 5 3 4 2 2" xfId="36868"/>
    <cellStyle name="40% - Accent3 2 5 3 4 3" xfId="32594"/>
    <cellStyle name="40% - Accent3 2 5 3 4 4" xfId="41567"/>
    <cellStyle name="40% - Accent3 2 5 3 4 5" xfId="46188"/>
    <cellStyle name="40% - Accent3 2 5 3 5" xfId="19882"/>
    <cellStyle name="40% - Accent3 2 5 3 5 2" xfId="24472"/>
    <cellStyle name="40% - Accent3 2 5 3 5 2 2" xfId="36869"/>
    <cellStyle name="40% - Accent3 2 5 3 5 3" xfId="33893"/>
    <cellStyle name="40% - Accent3 2 5 3 5 4" xfId="41568"/>
    <cellStyle name="40% - Accent3 2 5 3 5 5" xfId="46189"/>
    <cellStyle name="40% - Accent3 2 5 3 6" xfId="24466"/>
    <cellStyle name="40% - Accent3 2 5 3 6 2" xfId="36863"/>
    <cellStyle name="40% - Accent3 2 5 3 7" xfId="30633"/>
    <cellStyle name="40% - Accent3 2 5 3 8" xfId="41562"/>
    <cellStyle name="40% - Accent3 2 5 3 9" xfId="46183"/>
    <cellStyle name="40% - Accent3 2 5 4" xfId="11076"/>
    <cellStyle name="40% - Accent3 2 5 4 2" xfId="16398"/>
    <cellStyle name="40% - Accent3 2 5 4 2 2" xfId="19241"/>
    <cellStyle name="40% - Accent3 2 5 4 2 2 2" xfId="24475"/>
    <cellStyle name="40% - Accent3 2 5 4 2 2 2 2" xfId="36872"/>
    <cellStyle name="40% - Accent3 2 5 4 2 2 3" xfId="33244"/>
    <cellStyle name="40% - Accent3 2 5 4 2 2 4" xfId="41571"/>
    <cellStyle name="40% - Accent3 2 5 4 2 2 5" xfId="46192"/>
    <cellStyle name="40% - Accent3 2 5 4 2 3" xfId="20523"/>
    <cellStyle name="40% - Accent3 2 5 4 2 3 2" xfId="24476"/>
    <cellStyle name="40% - Accent3 2 5 4 2 3 2 2" xfId="36873"/>
    <cellStyle name="40% - Accent3 2 5 4 2 3 3" xfId="34546"/>
    <cellStyle name="40% - Accent3 2 5 4 2 3 4" xfId="41572"/>
    <cellStyle name="40% - Accent3 2 5 4 2 3 5" xfId="46193"/>
    <cellStyle name="40% - Accent3 2 5 4 2 4" xfId="24474"/>
    <cellStyle name="40% - Accent3 2 5 4 2 4 2" xfId="36871"/>
    <cellStyle name="40% - Accent3 2 5 4 2 5" xfId="31944"/>
    <cellStyle name="40% - Accent3 2 5 4 2 6" xfId="41570"/>
    <cellStyle name="40% - Accent3 2 5 4 2 7" xfId="46191"/>
    <cellStyle name="40% - Accent3 2 5 4 3" xfId="14183"/>
    <cellStyle name="40% - Accent3 2 5 4 3 2" xfId="24477"/>
    <cellStyle name="40% - Accent3 2 5 4 3 2 2" xfId="36874"/>
    <cellStyle name="40% - Accent3 2 5 4 3 3" xfId="31294"/>
    <cellStyle name="40% - Accent3 2 5 4 3 4" xfId="41573"/>
    <cellStyle name="40% - Accent3 2 5 4 3 5" xfId="46194"/>
    <cellStyle name="40% - Accent3 2 5 4 4" xfId="18606"/>
    <cellStyle name="40% - Accent3 2 5 4 4 2" xfId="24478"/>
    <cellStyle name="40% - Accent3 2 5 4 4 2 2" xfId="36875"/>
    <cellStyle name="40% - Accent3 2 5 4 4 3" xfId="32595"/>
    <cellStyle name="40% - Accent3 2 5 4 4 4" xfId="41574"/>
    <cellStyle name="40% - Accent3 2 5 4 4 5" xfId="46195"/>
    <cellStyle name="40% - Accent3 2 5 4 5" xfId="19883"/>
    <cellStyle name="40% - Accent3 2 5 4 5 2" xfId="24479"/>
    <cellStyle name="40% - Accent3 2 5 4 5 2 2" xfId="36876"/>
    <cellStyle name="40% - Accent3 2 5 4 5 3" xfId="33894"/>
    <cellStyle name="40% - Accent3 2 5 4 5 4" xfId="41575"/>
    <cellStyle name="40% - Accent3 2 5 4 5 5" xfId="46196"/>
    <cellStyle name="40% - Accent3 2 5 4 6" xfId="24473"/>
    <cellStyle name="40% - Accent3 2 5 4 6 2" xfId="36870"/>
    <cellStyle name="40% - Accent3 2 5 4 7" xfId="30634"/>
    <cellStyle name="40% - Accent3 2 5 4 8" xfId="41569"/>
    <cellStyle name="40% - Accent3 2 5 4 9" xfId="46190"/>
    <cellStyle name="40% - Accent3 2 5 5" xfId="10129"/>
    <cellStyle name="40% - Accent3 2 6" xfId="1076"/>
    <cellStyle name="40% - Accent3 2 6 2" xfId="11077"/>
    <cellStyle name="40% - Accent3 2 6 2 2" xfId="16399"/>
    <cellStyle name="40% - Accent3 2 6 2 2 2" xfId="19242"/>
    <cellStyle name="40% - Accent3 2 6 2 2 2 2" xfId="24482"/>
    <cellStyle name="40% - Accent3 2 6 2 2 2 2 2" xfId="36879"/>
    <cellStyle name="40% - Accent3 2 6 2 2 2 3" xfId="33245"/>
    <cellStyle name="40% - Accent3 2 6 2 2 2 4" xfId="41578"/>
    <cellStyle name="40% - Accent3 2 6 2 2 2 5" xfId="46199"/>
    <cellStyle name="40% - Accent3 2 6 2 2 3" xfId="20524"/>
    <cellStyle name="40% - Accent3 2 6 2 2 3 2" xfId="24483"/>
    <cellStyle name="40% - Accent3 2 6 2 2 3 2 2" xfId="36880"/>
    <cellStyle name="40% - Accent3 2 6 2 2 3 3" xfId="34547"/>
    <cellStyle name="40% - Accent3 2 6 2 2 3 4" xfId="41579"/>
    <cellStyle name="40% - Accent3 2 6 2 2 3 5" xfId="46200"/>
    <cellStyle name="40% - Accent3 2 6 2 2 4" xfId="24481"/>
    <cellStyle name="40% - Accent3 2 6 2 2 4 2" xfId="36878"/>
    <cellStyle name="40% - Accent3 2 6 2 2 5" xfId="31945"/>
    <cellStyle name="40% - Accent3 2 6 2 2 6" xfId="41577"/>
    <cellStyle name="40% - Accent3 2 6 2 2 7" xfId="46198"/>
    <cellStyle name="40% - Accent3 2 6 2 3" xfId="14184"/>
    <cellStyle name="40% - Accent3 2 6 2 3 2" xfId="24484"/>
    <cellStyle name="40% - Accent3 2 6 2 3 2 2" xfId="36881"/>
    <cellStyle name="40% - Accent3 2 6 2 3 3" xfId="31295"/>
    <cellStyle name="40% - Accent3 2 6 2 3 4" xfId="41580"/>
    <cellStyle name="40% - Accent3 2 6 2 3 5" xfId="46201"/>
    <cellStyle name="40% - Accent3 2 6 2 4" xfId="18607"/>
    <cellStyle name="40% - Accent3 2 6 2 4 2" xfId="24485"/>
    <cellStyle name="40% - Accent3 2 6 2 4 2 2" xfId="36882"/>
    <cellStyle name="40% - Accent3 2 6 2 4 3" xfId="32596"/>
    <cellStyle name="40% - Accent3 2 6 2 4 4" xfId="41581"/>
    <cellStyle name="40% - Accent3 2 6 2 4 5" xfId="46202"/>
    <cellStyle name="40% - Accent3 2 6 2 5" xfId="19884"/>
    <cellStyle name="40% - Accent3 2 6 2 5 2" xfId="24486"/>
    <cellStyle name="40% - Accent3 2 6 2 5 2 2" xfId="36883"/>
    <cellStyle name="40% - Accent3 2 6 2 5 3" xfId="33895"/>
    <cellStyle name="40% - Accent3 2 6 2 5 4" xfId="41582"/>
    <cellStyle name="40% - Accent3 2 6 2 5 5" xfId="46203"/>
    <cellStyle name="40% - Accent3 2 6 2 6" xfId="24480"/>
    <cellStyle name="40% - Accent3 2 6 2 6 2" xfId="36877"/>
    <cellStyle name="40% - Accent3 2 6 2 7" xfId="30635"/>
    <cellStyle name="40% - Accent3 2 6 2 8" xfId="41576"/>
    <cellStyle name="40% - Accent3 2 6 2 9" xfId="46197"/>
    <cellStyle name="40% - Accent3 2 6 3" xfId="11078"/>
    <cellStyle name="40% - Accent3 2 6 3 2" xfId="16400"/>
    <cellStyle name="40% - Accent3 2 6 3 2 2" xfId="19243"/>
    <cellStyle name="40% - Accent3 2 6 3 2 2 2" xfId="24489"/>
    <cellStyle name="40% - Accent3 2 6 3 2 2 2 2" xfId="36886"/>
    <cellStyle name="40% - Accent3 2 6 3 2 2 3" xfId="33246"/>
    <cellStyle name="40% - Accent3 2 6 3 2 2 4" xfId="41585"/>
    <cellStyle name="40% - Accent3 2 6 3 2 2 5" xfId="46206"/>
    <cellStyle name="40% - Accent3 2 6 3 2 3" xfId="20525"/>
    <cellStyle name="40% - Accent3 2 6 3 2 3 2" xfId="24490"/>
    <cellStyle name="40% - Accent3 2 6 3 2 3 2 2" xfId="36887"/>
    <cellStyle name="40% - Accent3 2 6 3 2 3 3" xfId="34548"/>
    <cellStyle name="40% - Accent3 2 6 3 2 3 4" xfId="41586"/>
    <cellStyle name="40% - Accent3 2 6 3 2 3 5" xfId="46207"/>
    <cellStyle name="40% - Accent3 2 6 3 2 4" xfId="24488"/>
    <cellStyle name="40% - Accent3 2 6 3 2 4 2" xfId="36885"/>
    <cellStyle name="40% - Accent3 2 6 3 2 5" xfId="31946"/>
    <cellStyle name="40% - Accent3 2 6 3 2 6" xfId="41584"/>
    <cellStyle name="40% - Accent3 2 6 3 2 7" xfId="46205"/>
    <cellStyle name="40% - Accent3 2 6 3 3" xfId="14185"/>
    <cellStyle name="40% - Accent3 2 6 3 3 2" xfId="24491"/>
    <cellStyle name="40% - Accent3 2 6 3 3 2 2" xfId="36888"/>
    <cellStyle name="40% - Accent3 2 6 3 3 3" xfId="31296"/>
    <cellStyle name="40% - Accent3 2 6 3 3 4" xfId="41587"/>
    <cellStyle name="40% - Accent3 2 6 3 3 5" xfId="46208"/>
    <cellStyle name="40% - Accent3 2 6 3 4" xfId="18608"/>
    <cellStyle name="40% - Accent3 2 6 3 4 2" xfId="24492"/>
    <cellStyle name="40% - Accent3 2 6 3 4 2 2" xfId="36889"/>
    <cellStyle name="40% - Accent3 2 6 3 4 3" xfId="32597"/>
    <cellStyle name="40% - Accent3 2 6 3 4 4" xfId="41588"/>
    <cellStyle name="40% - Accent3 2 6 3 4 5" xfId="46209"/>
    <cellStyle name="40% - Accent3 2 6 3 5" xfId="19885"/>
    <cellStyle name="40% - Accent3 2 6 3 5 2" xfId="24493"/>
    <cellStyle name="40% - Accent3 2 6 3 5 2 2" xfId="36890"/>
    <cellStyle name="40% - Accent3 2 6 3 5 3" xfId="33896"/>
    <cellStyle name="40% - Accent3 2 6 3 5 4" xfId="41589"/>
    <cellStyle name="40% - Accent3 2 6 3 5 5" xfId="46210"/>
    <cellStyle name="40% - Accent3 2 6 3 6" xfId="24487"/>
    <cellStyle name="40% - Accent3 2 6 3 6 2" xfId="36884"/>
    <cellStyle name="40% - Accent3 2 6 3 7" xfId="30636"/>
    <cellStyle name="40% - Accent3 2 6 3 8" xfId="41583"/>
    <cellStyle name="40% - Accent3 2 6 3 9" xfId="46204"/>
    <cellStyle name="40% - Accent3 2 6 4" xfId="10130"/>
    <cellStyle name="40% - Accent3 2 7" xfId="1077"/>
    <cellStyle name="40% - Accent3 2 7 10" xfId="10569"/>
    <cellStyle name="40% - Accent3 2 7 2" xfId="16119"/>
    <cellStyle name="40% - Accent3 2 7 2 2" xfId="18964"/>
    <cellStyle name="40% - Accent3 2 7 2 2 2" xfId="24496"/>
    <cellStyle name="40% - Accent3 2 7 2 2 2 2" xfId="36893"/>
    <cellStyle name="40% - Accent3 2 7 2 2 3" xfId="32964"/>
    <cellStyle name="40% - Accent3 2 7 2 2 4" xfId="41592"/>
    <cellStyle name="40% - Accent3 2 7 2 2 5" xfId="46213"/>
    <cellStyle name="40% - Accent3 2 7 2 3" xfId="20244"/>
    <cellStyle name="40% - Accent3 2 7 2 3 2" xfId="24497"/>
    <cellStyle name="40% - Accent3 2 7 2 3 2 2" xfId="36894"/>
    <cellStyle name="40% - Accent3 2 7 2 3 3" xfId="34265"/>
    <cellStyle name="40% - Accent3 2 7 2 3 4" xfId="41593"/>
    <cellStyle name="40% - Accent3 2 7 2 3 5" xfId="46214"/>
    <cellStyle name="40% - Accent3 2 7 2 4" xfId="24495"/>
    <cellStyle name="40% - Accent3 2 7 2 4 2" xfId="36892"/>
    <cellStyle name="40% - Accent3 2 7 2 5" xfId="31663"/>
    <cellStyle name="40% - Accent3 2 7 2 6" xfId="41591"/>
    <cellStyle name="40% - Accent3 2 7 2 7" xfId="46212"/>
    <cellStyle name="40% - Accent3 2 7 3" xfId="13904"/>
    <cellStyle name="40% - Accent3 2 7 3 2" xfId="24498"/>
    <cellStyle name="40% - Accent3 2 7 3 2 2" xfId="36895"/>
    <cellStyle name="40% - Accent3 2 7 3 3" xfId="31014"/>
    <cellStyle name="40% - Accent3 2 7 3 4" xfId="41594"/>
    <cellStyle name="40% - Accent3 2 7 3 5" xfId="46215"/>
    <cellStyle name="40% - Accent3 2 7 4" xfId="18327"/>
    <cellStyle name="40% - Accent3 2 7 4 2" xfId="24499"/>
    <cellStyle name="40% - Accent3 2 7 4 2 2" xfId="36896"/>
    <cellStyle name="40% - Accent3 2 7 4 3" xfId="32315"/>
    <cellStyle name="40% - Accent3 2 7 4 4" xfId="41595"/>
    <cellStyle name="40% - Accent3 2 7 4 5" xfId="46216"/>
    <cellStyle name="40% - Accent3 2 7 5" xfId="19603"/>
    <cellStyle name="40% - Accent3 2 7 5 2" xfId="24500"/>
    <cellStyle name="40% - Accent3 2 7 5 2 2" xfId="36897"/>
    <cellStyle name="40% - Accent3 2 7 5 3" xfId="33613"/>
    <cellStyle name="40% - Accent3 2 7 5 4" xfId="41596"/>
    <cellStyle name="40% - Accent3 2 7 5 5" xfId="46217"/>
    <cellStyle name="40% - Accent3 2 7 6" xfId="24494"/>
    <cellStyle name="40% - Accent3 2 7 6 2" xfId="36891"/>
    <cellStyle name="40% - Accent3 2 7 7" xfId="30353"/>
    <cellStyle name="40% - Accent3 2 7 8" xfId="41590"/>
    <cellStyle name="40% - Accent3 2 7 9" xfId="46211"/>
    <cellStyle name="40% - Accent3 2 8" xfId="1078"/>
    <cellStyle name="40% - Accent3 2 8 10" xfId="10672"/>
    <cellStyle name="40% - Accent3 2 8 2" xfId="16137"/>
    <cellStyle name="40% - Accent3 2 8 2 2" xfId="18981"/>
    <cellStyle name="40% - Accent3 2 8 2 2 2" xfId="24503"/>
    <cellStyle name="40% - Accent3 2 8 2 2 2 2" xfId="36900"/>
    <cellStyle name="40% - Accent3 2 8 2 2 3" xfId="32981"/>
    <cellStyle name="40% - Accent3 2 8 2 2 4" xfId="41599"/>
    <cellStyle name="40% - Accent3 2 8 2 2 5" xfId="46220"/>
    <cellStyle name="40% - Accent3 2 8 2 3" xfId="20261"/>
    <cellStyle name="40% - Accent3 2 8 2 3 2" xfId="24504"/>
    <cellStyle name="40% - Accent3 2 8 2 3 2 2" xfId="36901"/>
    <cellStyle name="40% - Accent3 2 8 2 3 3" xfId="34282"/>
    <cellStyle name="40% - Accent3 2 8 2 3 4" xfId="41600"/>
    <cellStyle name="40% - Accent3 2 8 2 3 5" xfId="46221"/>
    <cellStyle name="40% - Accent3 2 8 2 4" xfId="24502"/>
    <cellStyle name="40% - Accent3 2 8 2 4 2" xfId="36899"/>
    <cellStyle name="40% - Accent3 2 8 2 5" xfId="31680"/>
    <cellStyle name="40% - Accent3 2 8 2 6" xfId="41598"/>
    <cellStyle name="40% - Accent3 2 8 2 7" xfId="46219"/>
    <cellStyle name="40% - Accent3 2 8 3" xfId="13922"/>
    <cellStyle name="40% - Accent3 2 8 3 2" xfId="24505"/>
    <cellStyle name="40% - Accent3 2 8 3 2 2" xfId="36902"/>
    <cellStyle name="40% - Accent3 2 8 3 3" xfId="31031"/>
    <cellStyle name="40% - Accent3 2 8 3 4" xfId="41601"/>
    <cellStyle name="40% - Accent3 2 8 3 5" xfId="46222"/>
    <cellStyle name="40% - Accent3 2 8 4" xfId="18344"/>
    <cellStyle name="40% - Accent3 2 8 4 2" xfId="24506"/>
    <cellStyle name="40% - Accent3 2 8 4 2 2" xfId="36903"/>
    <cellStyle name="40% - Accent3 2 8 4 3" xfId="32332"/>
    <cellStyle name="40% - Accent3 2 8 4 4" xfId="41602"/>
    <cellStyle name="40% - Accent3 2 8 4 5" xfId="46223"/>
    <cellStyle name="40% - Accent3 2 8 5" xfId="19620"/>
    <cellStyle name="40% - Accent3 2 8 5 2" xfId="24507"/>
    <cellStyle name="40% - Accent3 2 8 5 2 2" xfId="36904"/>
    <cellStyle name="40% - Accent3 2 8 5 3" xfId="33630"/>
    <cellStyle name="40% - Accent3 2 8 5 4" xfId="41603"/>
    <cellStyle name="40% - Accent3 2 8 5 5" xfId="46224"/>
    <cellStyle name="40% - Accent3 2 8 6" xfId="24501"/>
    <cellStyle name="40% - Accent3 2 8 6 2" xfId="36898"/>
    <cellStyle name="40% - Accent3 2 8 7" xfId="30370"/>
    <cellStyle name="40% - Accent3 2 8 8" xfId="41597"/>
    <cellStyle name="40% - Accent3 2 8 9" xfId="46218"/>
    <cellStyle name="40% - Accent3 2 9" xfId="1079"/>
    <cellStyle name="40% - Accent3 2 9 2" xfId="1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2 5" xfId="11080"/>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3 5" xfId="11761"/>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3 7" xfId="10131"/>
    <cellStyle name="40% - Accent3 4" xfId="1104"/>
    <cellStyle name="40% - Accent3 4 2" xfId="11918"/>
    <cellStyle name="40% - Accent3 4 3" xfId="10132"/>
    <cellStyle name="40% - Accent3 5" xfId="1105"/>
    <cellStyle name="40% - Accent3 5 2" xfId="10508"/>
    <cellStyle name="40% - Accent3 6" xfId="1106"/>
    <cellStyle name="40% - Accent3 6 2" xfId="10671"/>
    <cellStyle name="40% - Accent3 7" xfId="1107"/>
    <cellStyle name="40% - Accent3 7 2" xfId="11081"/>
    <cellStyle name="40% - Accent3 8" xfId="1108"/>
    <cellStyle name="40% - Accent3 8 2" xfId="11082"/>
    <cellStyle name="40% - Accent3 9" xfId="1109"/>
    <cellStyle name="40% - Accent3 9 2" xfId="11083"/>
    <cellStyle name="40% - Accent4" xfId="9802" builtinId="43" customBuiltin="1"/>
    <cellStyle name="40% - Accent4 10" xfId="11084"/>
    <cellStyle name="40% - Accent4 11" xfId="11085"/>
    <cellStyle name="40% - Accent4 12" xfId="11086"/>
    <cellStyle name="40% - Accent4 13" xfId="11087"/>
    <cellStyle name="40% - Accent4 14" xfId="11088"/>
    <cellStyle name="40% - Accent4 15" xfId="11089"/>
    <cellStyle name="40% - Accent4 16" xfId="39587"/>
    <cellStyle name="40% - Accent4 17" xfId="39625"/>
    <cellStyle name="40% - Accent4 2" xfId="20"/>
    <cellStyle name="40% - Accent4 2 10" xfId="1110"/>
    <cellStyle name="40% - Accent4 2 10 2" xfId="16401"/>
    <cellStyle name="40% - Accent4 2 10 2 2" xfId="19244"/>
    <cellStyle name="40% - Accent4 2 10 2 2 2" xfId="24510"/>
    <cellStyle name="40% - Accent4 2 10 2 2 2 2" xfId="36907"/>
    <cellStyle name="40% - Accent4 2 10 2 2 3" xfId="33247"/>
    <cellStyle name="40% - Accent4 2 10 2 2 4" xfId="41606"/>
    <cellStyle name="40% - Accent4 2 10 2 2 5" xfId="46227"/>
    <cellStyle name="40% - Accent4 2 10 2 3" xfId="20526"/>
    <cellStyle name="40% - Accent4 2 10 2 3 2" xfId="24511"/>
    <cellStyle name="40% - Accent4 2 10 2 3 2 2" xfId="36908"/>
    <cellStyle name="40% - Accent4 2 10 2 3 3" xfId="34549"/>
    <cellStyle name="40% - Accent4 2 10 2 3 4" xfId="41607"/>
    <cellStyle name="40% - Accent4 2 10 2 3 5" xfId="46228"/>
    <cellStyle name="40% - Accent4 2 10 2 4" xfId="24509"/>
    <cellStyle name="40% - Accent4 2 10 2 4 2" xfId="36906"/>
    <cellStyle name="40% - Accent4 2 10 2 5" xfId="31947"/>
    <cellStyle name="40% - Accent4 2 10 2 6" xfId="41605"/>
    <cellStyle name="40% - Accent4 2 10 2 7" xfId="46226"/>
    <cellStyle name="40% - Accent4 2 10 3" xfId="14186"/>
    <cellStyle name="40% - Accent4 2 10 3 2" xfId="24512"/>
    <cellStyle name="40% - Accent4 2 10 3 2 2" xfId="36909"/>
    <cellStyle name="40% - Accent4 2 10 3 3" xfId="31297"/>
    <cellStyle name="40% - Accent4 2 10 3 4" xfId="41608"/>
    <cellStyle name="40% - Accent4 2 10 3 5" xfId="46229"/>
    <cellStyle name="40% - Accent4 2 10 4" xfId="18609"/>
    <cellStyle name="40% - Accent4 2 10 4 2" xfId="24513"/>
    <cellStyle name="40% - Accent4 2 10 4 2 2" xfId="36910"/>
    <cellStyle name="40% - Accent4 2 10 4 3" xfId="32598"/>
    <cellStyle name="40% - Accent4 2 10 4 4" xfId="41609"/>
    <cellStyle name="40% - Accent4 2 10 4 5" xfId="46230"/>
    <cellStyle name="40% - Accent4 2 10 5" xfId="19886"/>
    <cellStyle name="40% - Accent4 2 10 5 2" xfId="24514"/>
    <cellStyle name="40% - Accent4 2 10 5 2 2" xfId="36911"/>
    <cellStyle name="40% - Accent4 2 10 5 3" xfId="33897"/>
    <cellStyle name="40% - Accent4 2 10 5 4" xfId="41610"/>
    <cellStyle name="40% - Accent4 2 10 5 5" xfId="46231"/>
    <cellStyle name="40% - Accent4 2 10 6" xfId="24508"/>
    <cellStyle name="40% - Accent4 2 10 6 2" xfId="36905"/>
    <cellStyle name="40% - Accent4 2 10 7" xfId="30637"/>
    <cellStyle name="40% - Accent4 2 10 8" xfId="41604"/>
    <cellStyle name="40% - Accent4 2 10 9" xfId="46225"/>
    <cellStyle name="40% - Accent4 2 11" xfId="12032"/>
    <cellStyle name="40% - Accent4 2 11 2" xfId="16671"/>
    <cellStyle name="40% - Accent4 2 11 2 2" xfId="19507"/>
    <cellStyle name="40% - Accent4 2 11 2 2 2" xfId="24517"/>
    <cellStyle name="40% - Accent4 2 11 2 2 2 2" xfId="36914"/>
    <cellStyle name="40% - Accent4 2 11 2 2 3" xfId="33516"/>
    <cellStyle name="40% - Accent4 2 11 2 2 4" xfId="41613"/>
    <cellStyle name="40% - Accent4 2 11 2 2 5" xfId="46234"/>
    <cellStyle name="40% - Accent4 2 11 2 3" xfId="20792"/>
    <cellStyle name="40% - Accent4 2 11 2 3 2" xfId="24518"/>
    <cellStyle name="40% - Accent4 2 11 2 3 2 2" xfId="36915"/>
    <cellStyle name="40% - Accent4 2 11 2 3 3" xfId="34818"/>
    <cellStyle name="40% - Accent4 2 11 2 3 4" xfId="41614"/>
    <cellStyle name="40% - Accent4 2 11 2 3 5" xfId="46235"/>
    <cellStyle name="40% - Accent4 2 11 2 4" xfId="24516"/>
    <cellStyle name="40% - Accent4 2 11 2 4 2" xfId="36913"/>
    <cellStyle name="40% - Accent4 2 11 2 5" xfId="32216"/>
    <cellStyle name="40% - Accent4 2 11 2 6" xfId="41612"/>
    <cellStyle name="40% - Accent4 2 11 2 7" xfId="46233"/>
    <cellStyle name="40% - Accent4 2 11 3" xfId="14458"/>
    <cellStyle name="40% - Accent4 2 11 3 2" xfId="24519"/>
    <cellStyle name="40% - Accent4 2 11 3 2 2" xfId="36916"/>
    <cellStyle name="40% - Accent4 2 11 3 3" xfId="31566"/>
    <cellStyle name="40% - Accent4 2 11 3 4" xfId="41615"/>
    <cellStyle name="40% - Accent4 2 11 3 5" xfId="46236"/>
    <cellStyle name="40% - Accent4 2 11 4" xfId="18875"/>
    <cellStyle name="40% - Accent4 2 11 4 2" xfId="24520"/>
    <cellStyle name="40% - Accent4 2 11 4 2 2" xfId="36917"/>
    <cellStyle name="40% - Accent4 2 11 4 3" xfId="32867"/>
    <cellStyle name="40% - Accent4 2 11 4 4" xfId="41616"/>
    <cellStyle name="40% - Accent4 2 11 4 5" xfId="46237"/>
    <cellStyle name="40% - Accent4 2 11 5" xfId="20155"/>
    <cellStyle name="40% - Accent4 2 11 5 2" xfId="24521"/>
    <cellStyle name="40% - Accent4 2 11 5 2 2" xfId="36918"/>
    <cellStyle name="40% - Accent4 2 11 5 3" xfId="34166"/>
    <cellStyle name="40% - Accent4 2 11 5 4" xfId="41617"/>
    <cellStyle name="40% - Accent4 2 11 5 5" xfId="46238"/>
    <cellStyle name="40% - Accent4 2 11 6" xfId="24515"/>
    <cellStyle name="40% - Accent4 2 11 6 2" xfId="36912"/>
    <cellStyle name="40% - Accent4 2 11 7" xfId="30906"/>
    <cellStyle name="40% - Accent4 2 11 8" xfId="41611"/>
    <cellStyle name="40% - Accent4 2 11 9" xfId="46232"/>
    <cellStyle name="40% - Accent4 2 12" xfId="12111"/>
    <cellStyle name="40% - Accent4 2 13" xfId="12136"/>
    <cellStyle name="40% - Accent4 2 13 2" xfId="16738"/>
    <cellStyle name="40% - Accent4 2 13 2 2" xfId="19573"/>
    <cellStyle name="40% - Accent4 2 13 2 2 2" xfId="24524"/>
    <cellStyle name="40% - Accent4 2 13 2 2 2 2" xfId="36921"/>
    <cellStyle name="40% - Accent4 2 13 2 2 3" xfId="33583"/>
    <cellStyle name="40% - Accent4 2 13 2 2 4" xfId="41620"/>
    <cellStyle name="40% - Accent4 2 13 2 2 5" xfId="46241"/>
    <cellStyle name="40% - Accent4 2 13 2 3" xfId="20859"/>
    <cellStyle name="40% - Accent4 2 13 2 3 2" xfId="24525"/>
    <cellStyle name="40% - Accent4 2 13 2 3 2 2" xfId="36922"/>
    <cellStyle name="40% - Accent4 2 13 2 3 3" xfId="34887"/>
    <cellStyle name="40% - Accent4 2 13 2 3 4" xfId="41621"/>
    <cellStyle name="40% - Accent4 2 13 2 3 5" xfId="46242"/>
    <cellStyle name="40% - Accent4 2 13 2 4" xfId="24523"/>
    <cellStyle name="40% - Accent4 2 13 2 4 2" xfId="36920"/>
    <cellStyle name="40% - Accent4 2 13 2 5" xfId="32285"/>
    <cellStyle name="40% - Accent4 2 13 2 6" xfId="41619"/>
    <cellStyle name="40% - Accent4 2 13 2 7" xfId="46240"/>
    <cellStyle name="40% - Accent4 2 13 3" xfId="14525"/>
    <cellStyle name="40% - Accent4 2 13 3 2" xfId="24526"/>
    <cellStyle name="40% - Accent4 2 13 3 2 2" xfId="36923"/>
    <cellStyle name="40% - Accent4 2 13 3 3" xfId="31633"/>
    <cellStyle name="40% - Accent4 2 13 3 4" xfId="41622"/>
    <cellStyle name="40% - Accent4 2 13 3 5" xfId="46243"/>
    <cellStyle name="40% - Accent4 2 13 4" xfId="18940"/>
    <cellStyle name="40% - Accent4 2 13 4 2" xfId="24527"/>
    <cellStyle name="40% - Accent4 2 13 4 2 2" xfId="36924"/>
    <cellStyle name="40% - Accent4 2 13 4 3" xfId="32934"/>
    <cellStyle name="40% - Accent4 2 13 4 4" xfId="41623"/>
    <cellStyle name="40% - Accent4 2 13 4 5" xfId="46244"/>
    <cellStyle name="40% - Accent4 2 13 5" xfId="20220"/>
    <cellStyle name="40% - Accent4 2 13 5 2" xfId="24528"/>
    <cellStyle name="40% - Accent4 2 13 5 2 2" xfId="36925"/>
    <cellStyle name="40% - Accent4 2 13 5 3" xfId="34235"/>
    <cellStyle name="40% - Accent4 2 13 5 4" xfId="41624"/>
    <cellStyle name="40% - Accent4 2 13 5 5" xfId="46245"/>
    <cellStyle name="40% - Accent4 2 13 6" xfId="24522"/>
    <cellStyle name="40% - Accent4 2 13 6 2" xfId="36919"/>
    <cellStyle name="40% - Accent4 2 13 7" xfId="30973"/>
    <cellStyle name="40% - Accent4 2 13 8" xfId="41618"/>
    <cellStyle name="40% - Accent4 2 13 9" xfId="46239"/>
    <cellStyle name="40% - Accent4 2 14" xfId="20915"/>
    <cellStyle name="40% - Accent4 2 14 2" xfId="24529"/>
    <cellStyle name="40% - Accent4 2 14 2 2" xfId="36926"/>
    <cellStyle name="40% - Accent4 2 14 3" xfId="34929"/>
    <cellStyle name="40% - Accent4 2 14 4" xfId="41625"/>
    <cellStyle name="40% - Accent4 2 14 5" xfId="46246"/>
    <cellStyle name="40% - Accent4 2 15" xfId="10133"/>
    <cellStyle name="40% - Accent4 2 2" xfId="1111"/>
    <cellStyle name="40% - Accent4 2 2 2" xfId="1112"/>
    <cellStyle name="40% - Accent4 2 2 2 2" xfId="10592"/>
    <cellStyle name="40% - Accent4 2 2 3" xfId="1113"/>
    <cellStyle name="40% - Accent4 2 2 3 2" xfId="12167"/>
    <cellStyle name="40% - Accent4 2 2 4" xfId="10134"/>
    <cellStyle name="40% - Accent4 2 3" xfId="1114"/>
    <cellStyle name="40% - Accent4 2 3 2" xfId="1115"/>
    <cellStyle name="40% - Accent4 2 3 2 10" xfId="30638"/>
    <cellStyle name="40% - Accent4 2 3 2 11" xfId="41626"/>
    <cellStyle name="40% - Accent4 2 3 2 12" xfId="46247"/>
    <cellStyle name="40% - Accent4 2 3 2 2" xfId="11090"/>
    <cellStyle name="40% - Accent4 2 3 2 2 10" xfId="41627"/>
    <cellStyle name="40% - Accent4 2 3 2 2 11" xfId="46248"/>
    <cellStyle name="40% - Accent4 2 3 2 2 2" xfId="11091"/>
    <cellStyle name="40% - Accent4 2 3 2 2 2 2" xfId="16404"/>
    <cellStyle name="40% - Accent4 2 3 2 2 2 2 2" xfId="19247"/>
    <cellStyle name="40% - Accent4 2 3 2 2 2 2 2 2" xfId="24534"/>
    <cellStyle name="40% - Accent4 2 3 2 2 2 2 2 2 2" xfId="36931"/>
    <cellStyle name="40% - Accent4 2 3 2 2 2 2 2 3" xfId="33250"/>
    <cellStyle name="40% - Accent4 2 3 2 2 2 2 2 4" xfId="41630"/>
    <cellStyle name="40% - Accent4 2 3 2 2 2 2 2 5" xfId="46251"/>
    <cellStyle name="40% - Accent4 2 3 2 2 2 2 3" xfId="20529"/>
    <cellStyle name="40% - Accent4 2 3 2 2 2 2 3 2" xfId="24535"/>
    <cellStyle name="40% - Accent4 2 3 2 2 2 2 3 2 2" xfId="36932"/>
    <cellStyle name="40% - Accent4 2 3 2 2 2 2 3 3" xfId="34552"/>
    <cellStyle name="40% - Accent4 2 3 2 2 2 2 3 4" xfId="41631"/>
    <cellStyle name="40% - Accent4 2 3 2 2 2 2 3 5" xfId="46252"/>
    <cellStyle name="40% - Accent4 2 3 2 2 2 2 4" xfId="24533"/>
    <cellStyle name="40% - Accent4 2 3 2 2 2 2 4 2" xfId="36930"/>
    <cellStyle name="40% - Accent4 2 3 2 2 2 2 5" xfId="31950"/>
    <cellStyle name="40% - Accent4 2 3 2 2 2 2 6" xfId="41629"/>
    <cellStyle name="40% - Accent4 2 3 2 2 2 2 7" xfId="46250"/>
    <cellStyle name="40% - Accent4 2 3 2 2 2 3" xfId="14189"/>
    <cellStyle name="40% - Accent4 2 3 2 2 2 3 2" xfId="24536"/>
    <cellStyle name="40% - Accent4 2 3 2 2 2 3 2 2" xfId="36933"/>
    <cellStyle name="40% - Accent4 2 3 2 2 2 3 3" xfId="31300"/>
    <cellStyle name="40% - Accent4 2 3 2 2 2 3 4" xfId="41632"/>
    <cellStyle name="40% - Accent4 2 3 2 2 2 3 5" xfId="46253"/>
    <cellStyle name="40% - Accent4 2 3 2 2 2 4" xfId="18612"/>
    <cellStyle name="40% - Accent4 2 3 2 2 2 4 2" xfId="24537"/>
    <cellStyle name="40% - Accent4 2 3 2 2 2 4 2 2" xfId="36934"/>
    <cellStyle name="40% - Accent4 2 3 2 2 2 4 3" xfId="32601"/>
    <cellStyle name="40% - Accent4 2 3 2 2 2 4 4" xfId="41633"/>
    <cellStyle name="40% - Accent4 2 3 2 2 2 4 5" xfId="46254"/>
    <cellStyle name="40% - Accent4 2 3 2 2 2 5" xfId="19889"/>
    <cellStyle name="40% - Accent4 2 3 2 2 2 5 2" xfId="24538"/>
    <cellStyle name="40% - Accent4 2 3 2 2 2 5 2 2" xfId="36935"/>
    <cellStyle name="40% - Accent4 2 3 2 2 2 5 3" xfId="33900"/>
    <cellStyle name="40% - Accent4 2 3 2 2 2 5 4" xfId="41634"/>
    <cellStyle name="40% - Accent4 2 3 2 2 2 5 5" xfId="46255"/>
    <cellStyle name="40% - Accent4 2 3 2 2 2 6" xfId="24532"/>
    <cellStyle name="40% - Accent4 2 3 2 2 2 6 2" xfId="36929"/>
    <cellStyle name="40% - Accent4 2 3 2 2 2 7" xfId="30640"/>
    <cellStyle name="40% - Accent4 2 3 2 2 2 8" xfId="41628"/>
    <cellStyle name="40% - Accent4 2 3 2 2 2 9" xfId="46249"/>
    <cellStyle name="40% - Accent4 2 3 2 2 3" xfId="11092"/>
    <cellStyle name="40% - Accent4 2 3 2 2 3 2" xfId="16405"/>
    <cellStyle name="40% - Accent4 2 3 2 2 3 2 2" xfId="19248"/>
    <cellStyle name="40% - Accent4 2 3 2 2 3 2 2 2" xfId="24541"/>
    <cellStyle name="40% - Accent4 2 3 2 2 3 2 2 2 2" xfId="36938"/>
    <cellStyle name="40% - Accent4 2 3 2 2 3 2 2 3" xfId="33251"/>
    <cellStyle name="40% - Accent4 2 3 2 2 3 2 2 4" xfId="41637"/>
    <cellStyle name="40% - Accent4 2 3 2 2 3 2 2 5" xfId="46258"/>
    <cellStyle name="40% - Accent4 2 3 2 2 3 2 3" xfId="20530"/>
    <cellStyle name="40% - Accent4 2 3 2 2 3 2 3 2" xfId="24542"/>
    <cellStyle name="40% - Accent4 2 3 2 2 3 2 3 2 2" xfId="36939"/>
    <cellStyle name="40% - Accent4 2 3 2 2 3 2 3 3" xfId="34553"/>
    <cellStyle name="40% - Accent4 2 3 2 2 3 2 3 4" xfId="41638"/>
    <cellStyle name="40% - Accent4 2 3 2 2 3 2 3 5" xfId="46259"/>
    <cellStyle name="40% - Accent4 2 3 2 2 3 2 4" xfId="24540"/>
    <cellStyle name="40% - Accent4 2 3 2 2 3 2 4 2" xfId="36937"/>
    <cellStyle name="40% - Accent4 2 3 2 2 3 2 5" xfId="31951"/>
    <cellStyle name="40% - Accent4 2 3 2 2 3 2 6" xfId="41636"/>
    <cellStyle name="40% - Accent4 2 3 2 2 3 2 7" xfId="46257"/>
    <cellStyle name="40% - Accent4 2 3 2 2 3 3" xfId="14190"/>
    <cellStyle name="40% - Accent4 2 3 2 2 3 3 2" xfId="24543"/>
    <cellStyle name="40% - Accent4 2 3 2 2 3 3 2 2" xfId="36940"/>
    <cellStyle name="40% - Accent4 2 3 2 2 3 3 3" xfId="31301"/>
    <cellStyle name="40% - Accent4 2 3 2 2 3 3 4" xfId="41639"/>
    <cellStyle name="40% - Accent4 2 3 2 2 3 3 5" xfId="46260"/>
    <cellStyle name="40% - Accent4 2 3 2 2 3 4" xfId="18613"/>
    <cellStyle name="40% - Accent4 2 3 2 2 3 4 2" xfId="24544"/>
    <cellStyle name="40% - Accent4 2 3 2 2 3 4 2 2" xfId="36941"/>
    <cellStyle name="40% - Accent4 2 3 2 2 3 4 3" xfId="32602"/>
    <cellStyle name="40% - Accent4 2 3 2 2 3 4 4" xfId="41640"/>
    <cellStyle name="40% - Accent4 2 3 2 2 3 4 5" xfId="46261"/>
    <cellStyle name="40% - Accent4 2 3 2 2 3 5" xfId="19890"/>
    <cellStyle name="40% - Accent4 2 3 2 2 3 5 2" xfId="24545"/>
    <cellStyle name="40% - Accent4 2 3 2 2 3 5 2 2" xfId="36942"/>
    <cellStyle name="40% - Accent4 2 3 2 2 3 5 3" xfId="33901"/>
    <cellStyle name="40% - Accent4 2 3 2 2 3 5 4" xfId="41641"/>
    <cellStyle name="40% - Accent4 2 3 2 2 3 5 5" xfId="46262"/>
    <cellStyle name="40% - Accent4 2 3 2 2 3 6" xfId="24539"/>
    <cellStyle name="40% - Accent4 2 3 2 2 3 6 2" xfId="36936"/>
    <cellStyle name="40% - Accent4 2 3 2 2 3 7" xfId="30641"/>
    <cellStyle name="40% - Accent4 2 3 2 2 3 8" xfId="41635"/>
    <cellStyle name="40% - Accent4 2 3 2 2 3 9" xfId="46256"/>
    <cellStyle name="40% - Accent4 2 3 2 2 4" xfId="16403"/>
    <cellStyle name="40% - Accent4 2 3 2 2 4 2" xfId="19246"/>
    <cellStyle name="40% - Accent4 2 3 2 2 4 2 2" xfId="24547"/>
    <cellStyle name="40% - Accent4 2 3 2 2 4 2 2 2" xfId="36944"/>
    <cellStyle name="40% - Accent4 2 3 2 2 4 2 3" xfId="33249"/>
    <cellStyle name="40% - Accent4 2 3 2 2 4 2 4" xfId="41643"/>
    <cellStyle name="40% - Accent4 2 3 2 2 4 2 5" xfId="46264"/>
    <cellStyle name="40% - Accent4 2 3 2 2 4 3" xfId="20528"/>
    <cellStyle name="40% - Accent4 2 3 2 2 4 3 2" xfId="24548"/>
    <cellStyle name="40% - Accent4 2 3 2 2 4 3 2 2" xfId="36945"/>
    <cellStyle name="40% - Accent4 2 3 2 2 4 3 3" xfId="34551"/>
    <cellStyle name="40% - Accent4 2 3 2 2 4 3 4" xfId="41644"/>
    <cellStyle name="40% - Accent4 2 3 2 2 4 3 5" xfId="46265"/>
    <cellStyle name="40% - Accent4 2 3 2 2 4 4" xfId="24546"/>
    <cellStyle name="40% - Accent4 2 3 2 2 4 4 2" xfId="36943"/>
    <cellStyle name="40% - Accent4 2 3 2 2 4 5" xfId="31949"/>
    <cellStyle name="40% - Accent4 2 3 2 2 4 6" xfId="41642"/>
    <cellStyle name="40% - Accent4 2 3 2 2 4 7" xfId="46263"/>
    <cellStyle name="40% - Accent4 2 3 2 2 5" xfId="14188"/>
    <cellStyle name="40% - Accent4 2 3 2 2 5 2" xfId="24549"/>
    <cellStyle name="40% - Accent4 2 3 2 2 5 2 2" xfId="36946"/>
    <cellStyle name="40% - Accent4 2 3 2 2 5 3" xfId="31299"/>
    <cellStyle name="40% - Accent4 2 3 2 2 5 4" xfId="41645"/>
    <cellStyle name="40% - Accent4 2 3 2 2 5 5" xfId="46266"/>
    <cellStyle name="40% - Accent4 2 3 2 2 6" xfId="18611"/>
    <cellStyle name="40% - Accent4 2 3 2 2 6 2" xfId="24550"/>
    <cellStyle name="40% - Accent4 2 3 2 2 6 2 2" xfId="36947"/>
    <cellStyle name="40% - Accent4 2 3 2 2 6 3" xfId="32600"/>
    <cellStyle name="40% - Accent4 2 3 2 2 6 4" xfId="41646"/>
    <cellStyle name="40% - Accent4 2 3 2 2 6 5" xfId="46267"/>
    <cellStyle name="40% - Accent4 2 3 2 2 7" xfId="19888"/>
    <cellStyle name="40% - Accent4 2 3 2 2 7 2" xfId="24551"/>
    <cellStyle name="40% - Accent4 2 3 2 2 7 2 2" xfId="36948"/>
    <cellStyle name="40% - Accent4 2 3 2 2 7 3" xfId="33899"/>
    <cellStyle name="40% - Accent4 2 3 2 2 7 4" xfId="41647"/>
    <cellStyle name="40% - Accent4 2 3 2 2 7 5" xfId="46268"/>
    <cellStyle name="40% - Accent4 2 3 2 2 8" xfId="24531"/>
    <cellStyle name="40% - Accent4 2 3 2 2 8 2" xfId="36928"/>
    <cellStyle name="40% - Accent4 2 3 2 2 9" xfId="30639"/>
    <cellStyle name="40% - Accent4 2 3 2 3" xfId="11093"/>
    <cellStyle name="40% - Accent4 2 3 2 3 2" xfId="16406"/>
    <cellStyle name="40% - Accent4 2 3 2 3 2 2" xfId="19249"/>
    <cellStyle name="40% - Accent4 2 3 2 3 2 2 2" xfId="24554"/>
    <cellStyle name="40% - Accent4 2 3 2 3 2 2 2 2" xfId="36951"/>
    <cellStyle name="40% - Accent4 2 3 2 3 2 2 3" xfId="33252"/>
    <cellStyle name="40% - Accent4 2 3 2 3 2 2 4" xfId="41650"/>
    <cellStyle name="40% - Accent4 2 3 2 3 2 2 5" xfId="46271"/>
    <cellStyle name="40% - Accent4 2 3 2 3 2 3" xfId="20531"/>
    <cellStyle name="40% - Accent4 2 3 2 3 2 3 2" xfId="24555"/>
    <cellStyle name="40% - Accent4 2 3 2 3 2 3 2 2" xfId="36952"/>
    <cellStyle name="40% - Accent4 2 3 2 3 2 3 3" xfId="34554"/>
    <cellStyle name="40% - Accent4 2 3 2 3 2 3 4" xfId="41651"/>
    <cellStyle name="40% - Accent4 2 3 2 3 2 3 5" xfId="46272"/>
    <cellStyle name="40% - Accent4 2 3 2 3 2 4" xfId="24553"/>
    <cellStyle name="40% - Accent4 2 3 2 3 2 4 2" xfId="36950"/>
    <cellStyle name="40% - Accent4 2 3 2 3 2 5" xfId="31952"/>
    <cellStyle name="40% - Accent4 2 3 2 3 2 6" xfId="41649"/>
    <cellStyle name="40% - Accent4 2 3 2 3 2 7" xfId="46270"/>
    <cellStyle name="40% - Accent4 2 3 2 3 3" xfId="14191"/>
    <cellStyle name="40% - Accent4 2 3 2 3 3 2" xfId="24556"/>
    <cellStyle name="40% - Accent4 2 3 2 3 3 2 2" xfId="36953"/>
    <cellStyle name="40% - Accent4 2 3 2 3 3 3" xfId="31302"/>
    <cellStyle name="40% - Accent4 2 3 2 3 3 4" xfId="41652"/>
    <cellStyle name="40% - Accent4 2 3 2 3 3 5" xfId="46273"/>
    <cellStyle name="40% - Accent4 2 3 2 3 4" xfId="18614"/>
    <cellStyle name="40% - Accent4 2 3 2 3 4 2" xfId="24557"/>
    <cellStyle name="40% - Accent4 2 3 2 3 4 2 2" xfId="36954"/>
    <cellStyle name="40% - Accent4 2 3 2 3 4 3" xfId="32603"/>
    <cellStyle name="40% - Accent4 2 3 2 3 4 4" xfId="41653"/>
    <cellStyle name="40% - Accent4 2 3 2 3 4 5" xfId="46274"/>
    <cellStyle name="40% - Accent4 2 3 2 3 5" xfId="19891"/>
    <cellStyle name="40% - Accent4 2 3 2 3 5 2" xfId="24558"/>
    <cellStyle name="40% - Accent4 2 3 2 3 5 2 2" xfId="36955"/>
    <cellStyle name="40% - Accent4 2 3 2 3 5 3" xfId="33902"/>
    <cellStyle name="40% - Accent4 2 3 2 3 5 4" xfId="41654"/>
    <cellStyle name="40% - Accent4 2 3 2 3 5 5" xfId="46275"/>
    <cellStyle name="40% - Accent4 2 3 2 3 6" xfId="24552"/>
    <cellStyle name="40% - Accent4 2 3 2 3 6 2" xfId="36949"/>
    <cellStyle name="40% - Accent4 2 3 2 3 7" xfId="30642"/>
    <cellStyle name="40% - Accent4 2 3 2 3 8" xfId="41648"/>
    <cellStyle name="40% - Accent4 2 3 2 3 9" xfId="46269"/>
    <cellStyle name="40% - Accent4 2 3 2 4" xfId="11094"/>
    <cellStyle name="40% - Accent4 2 3 2 4 2" xfId="16407"/>
    <cellStyle name="40% - Accent4 2 3 2 4 2 2" xfId="19250"/>
    <cellStyle name="40% - Accent4 2 3 2 4 2 2 2" xfId="24561"/>
    <cellStyle name="40% - Accent4 2 3 2 4 2 2 2 2" xfId="36958"/>
    <cellStyle name="40% - Accent4 2 3 2 4 2 2 3" xfId="33253"/>
    <cellStyle name="40% - Accent4 2 3 2 4 2 2 4" xfId="41657"/>
    <cellStyle name="40% - Accent4 2 3 2 4 2 2 5" xfId="46278"/>
    <cellStyle name="40% - Accent4 2 3 2 4 2 3" xfId="20532"/>
    <cellStyle name="40% - Accent4 2 3 2 4 2 3 2" xfId="24562"/>
    <cellStyle name="40% - Accent4 2 3 2 4 2 3 2 2" xfId="36959"/>
    <cellStyle name="40% - Accent4 2 3 2 4 2 3 3" xfId="34555"/>
    <cellStyle name="40% - Accent4 2 3 2 4 2 3 4" xfId="41658"/>
    <cellStyle name="40% - Accent4 2 3 2 4 2 3 5" xfId="46279"/>
    <cellStyle name="40% - Accent4 2 3 2 4 2 4" xfId="24560"/>
    <cellStyle name="40% - Accent4 2 3 2 4 2 4 2" xfId="36957"/>
    <cellStyle name="40% - Accent4 2 3 2 4 2 5" xfId="31953"/>
    <cellStyle name="40% - Accent4 2 3 2 4 2 6" xfId="41656"/>
    <cellStyle name="40% - Accent4 2 3 2 4 2 7" xfId="46277"/>
    <cellStyle name="40% - Accent4 2 3 2 4 3" xfId="14192"/>
    <cellStyle name="40% - Accent4 2 3 2 4 3 2" xfId="24563"/>
    <cellStyle name="40% - Accent4 2 3 2 4 3 2 2" xfId="36960"/>
    <cellStyle name="40% - Accent4 2 3 2 4 3 3" xfId="31303"/>
    <cellStyle name="40% - Accent4 2 3 2 4 3 4" xfId="41659"/>
    <cellStyle name="40% - Accent4 2 3 2 4 3 5" xfId="46280"/>
    <cellStyle name="40% - Accent4 2 3 2 4 4" xfId="18615"/>
    <cellStyle name="40% - Accent4 2 3 2 4 4 2" xfId="24564"/>
    <cellStyle name="40% - Accent4 2 3 2 4 4 2 2" xfId="36961"/>
    <cellStyle name="40% - Accent4 2 3 2 4 4 3" xfId="32604"/>
    <cellStyle name="40% - Accent4 2 3 2 4 4 4" xfId="41660"/>
    <cellStyle name="40% - Accent4 2 3 2 4 4 5" xfId="46281"/>
    <cellStyle name="40% - Accent4 2 3 2 4 5" xfId="19892"/>
    <cellStyle name="40% - Accent4 2 3 2 4 5 2" xfId="24565"/>
    <cellStyle name="40% - Accent4 2 3 2 4 5 2 2" xfId="36962"/>
    <cellStyle name="40% - Accent4 2 3 2 4 5 3" xfId="33903"/>
    <cellStyle name="40% - Accent4 2 3 2 4 5 4" xfId="41661"/>
    <cellStyle name="40% - Accent4 2 3 2 4 5 5" xfId="46282"/>
    <cellStyle name="40% - Accent4 2 3 2 4 6" xfId="24559"/>
    <cellStyle name="40% - Accent4 2 3 2 4 6 2" xfId="36956"/>
    <cellStyle name="40% - Accent4 2 3 2 4 7" xfId="30643"/>
    <cellStyle name="40% - Accent4 2 3 2 4 8" xfId="41655"/>
    <cellStyle name="40% - Accent4 2 3 2 4 9" xfId="46276"/>
    <cellStyle name="40% - Accent4 2 3 2 5" xfId="16402"/>
    <cellStyle name="40% - Accent4 2 3 2 5 2" xfId="19245"/>
    <cellStyle name="40% - Accent4 2 3 2 5 2 2" xfId="24567"/>
    <cellStyle name="40% - Accent4 2 3 2 5 2 2 2" xfId="36964"/>
    <cellStyle name="40% - Accent4 2 3 2 5 2 3" xfId="33248"/>
    <cellStyle name="40% - Accent4 2 3 2 5 2 4" xfId="41663"/>
    <cellStyle name="40% - Accent4 2 3 2 5 2 5" xfId="46284"/>
    <cellStyle name="40% - Accent4 2 3 2 5 3" xfId="20527"/>
    <cellStyle name="40% - Accent4 2 3 2 5 3 2" xfId="24568"/>
    <cellStyle name="40% - Accent4 2 3 2 5 3 2 2" xfId="36965"/>
    <cellStyle name="40% - Accent4 2 3 2 5 3 3" xfId="34550"/>
    <cellStyle name="40% - Accent4 2 3 2 5 3 4" xfId="41664"/>
    <cellStyle name="40% - Accent4 2 3 2 5 3 5" xfId="46285"/>
    <cellStyle name="40% - Accent4 2 3 2 5 4" xfId="24566"/>
    <cellStyle name="40% - Accent4 2 3 2 5 4 2" xfId="36963"/>
    <cellStyle name="40% - Accent4 2 3 2 5 5" xfId="31948"/>
    <cellStyle name="40% - Accent4 2 3 2 5 6" xfId="41662"/>
    <cellStyle name="40% - Accent4 2 3 2 5 7" xfId="46283"/>
    <cellStyle name="40% - Accent4 2 3 2 6" xfId="14187"/>
    <cellStyle name="40% - Accent4 2 3 2 6 2" xfId="24569"/>
    <cellStyle name="40% - Accent4 2 3 2 6 2 2" xfId="36966"/>
    <cellStyle name="40% - Accent4 2 3 2 6 3" xfId="31298"/>
    <cellStyle name="40% - Accent4 2 3 2 6 4" xfId="41665"/>
    <cellStyle name="40% - Accent4 2 3 2 6 5" xfId="46286"/>
    <cellStyle name="40% - Accent4 2 3 2 7" xfId="18610"/>
    <cellStyle name="40% - Accent4 2 3 2 7 2" xfId="24570"/>
    <cellStyle name="40% - Accent4 2 3 2 7 2 2" xfId="36967"/>
    <cellStyle name="40% - Accent4 2 3 2 7 3" xfId="32599"/>
    <cellStyle name="40% - Accent4 2 3 2 7 4" xfId="41666"/>
    <cellStyle name="40% - Accent4 2 3 2 7 5" xfId="46287"/>
    <cellStyle name="40% - Accent4 2 3 2 8" xfId="19887"/>
    <cellStyle name="40% - Accent4 2 3 2 8 2" xfId="24571"/>
    <cellStyle name="40% - Accent4 2 3 2 8 2 2" xfId="36968"/>
    <cellStyle name="40% - Accent4 2 3 2 8 3" xfId="33898"/>
    <cellStyle name="40% - Accent4 2 3 2 8 4" xfId="41667"/>
    <cellStyle name="40% - Accent4 2 3 2 8 5" xfId="46288"/>
    <cellStyle name="40% - Accent4 2 3 2 9" xfId="24530"/>
    <cellStyle name="40% - Accent4 2 3 2 9 2" xfId="36927"/>
    <cellStyle name="40% - Accent4 2 3 3" xfId="11095"/>
    <cellStyle name="40% - Accent4 2 3 3 10" xfId="41668"/>
    <cellStyle name="40% - Accent4 2 3 3 11" xfId="46289"/>
    <cellStyle name="40% - Accent4 2 3 3 2" xfId="11096"/>
    <cellStyle name="40% - Accent4 2 3 3 2 2" xfId="16409"/>
    <cellStyle name="40% - Accent4 2 3 3 2 2 2" xfId="19252"/>
    <cellStyle name="40% - Accent4 2 3 3 2 2 2 2" xfId="24575"/>
    <cellStyle name="40% - Accent4 2 3 3 2 2 2 2 2" xfId="36972"/>
    <cellStyle name="40% - Accent4 2 3 3 2 2 2 3" xfId="33255"/>
    <cellStyle name="40% - Accent4 2 3 3 2 2 2 4" xfId="41671"/>
    <cellStyle name="40% - Accent4 2 3 3 2 2 2 5" xfId="46292"/>
    <cellStyle name="40% - Accent4 2 3 3 2 2 3" xfId="20534"/>
    <cellStyle name="40% - Accent4 2 3 3 2 2 3 2" xfId="24576"/>
    <cellStyle name="40% - Accent4 2 3 3 2 2 3 2 2" xfId="36973"/>
    <cellStyle name="40% - Accent4 2 3 3 2 2 3 3" xfId="34557"/>
    <cellStyle name="40% - Accent4 2 3 3 2 2 3 4" xfId="41672"/>
    <cellStyle name="40% - Accent4 2 3 3 2 2 3 5" xfId="46293"/>
    <cellStyle name="40% - Accent4 2 3 3 2 2 4" xfId="24574"/>
    <cellStyle name="40% - Accent4 2 3 3 2 2 4 2" xfId="36971"/>
    <cellStyle name="40% - Accent4 2 3 3 2 2 5" xfId="31955"/>
    <cellStyle name="40% - Accent4 2 3 3 2 2 6" xfId="41670"/>
    <cellStyle name="40% - Accent4 2 3 3 2 2 7" xfId="46291"/>
    <cellStyle name="40% - Accent4 2 3 3 2 3" xfId="14194"/>
    <cellStyle name="40% - Accent4 2 3 3 2 3 2" xfId="24577"/>
    <cellStyle name="40% - Accent4 2 3 3 2 3 2 2" xfId="36974"/>
    <cellStyle name="40% - Accent4 2 3 3 2 3 3" xfId="31305"/>
    <cellStyle name="40% - Accent4 2 3 3 2 3 4" xfId="41673"/>
    <cellStyle name="40% - Accent4 2 3 3 2 3 5" xfId="46294"/>
    <cellStyle name="40% - Accent4 2 3 3 2 4" xfId="18617"/>
    <cellStyle name="40% - Accent4 2 3 3 2 4 2" xfId="24578"/>
    <cellStyle name="40% - Accent4 2 3 3 2 4 2 2" xfId="36975"/>
    <cellStyle name="40% - Accent4 2 3 3 2 4 3" xfId="32606"/>
    <cellStyle name="40% - Accent4 2 3 3 2 4 4" xfId="41674"/>
    <cellStyle name="40% - Accent4 2 3 3 2 4 5" xfId="46295"/>
    <cellStyle name="40% - Accent4 2 3 3 2 5" xfId="19894"/>
    <cellStyle name="40% - Accent4 2 3 3 2 5 2" xfId="24579"/>
    <cellStyle name="40% - Accent4 2 3 3 2 5 2 2" xfId="36976"/>
    <cellStyle name="40% - Accent4 2 3 3 2 5 3" xfId="33905"/>
    <cellStyle name="40% - Accent4 2 3 3 2 5 4" xfId="41675"/>
    <cellStyle name="40% - Accent4 2 3 3 2 5 5" xfId="46296"/>
    <cellStyle name="40% - Accent4 2 3 3 2 6" xfId="24573"/>
    <cellStyle name="40% - Accent4 2 3 3 2 6 2" xfId="36970"/>
    <cellStyle name="40% - Accent4 2 3 3 2 7" xfId="30645"/>
    <cellStyle name="40% - Accent4 2 3 3 2 8" xfId="41669"/>
    <cellStyle name="40% - Accent4 2 3 3 2 9" xfId="46290"/>
    <cellStyle name="40% - Accent4 2 3 3 3" xfId="11097"/>
    <cellStyle name="40% - Accent4 2 3 3 3 2" xfId="16410"/>
    <cellStyle name="40% - Accent4 2 3 3 3 2 2" xfId="19253"/>
    <cellStyle name="40% - Accent4 2 3 3 3 2 2 2" xfId="24582"/>
    <cellStyle name="40% - Accent4 2 3 3 3 2 2 2 2" xfId="36979"/>
    <cellStyle name="40% - Accent4 2 3 3 3 2 2 3" xfId="33256"/>
    <cellStyle name="40% - Accent4 2 3 3 3 2 2 4" xfId="41678"/>
    <cellStyle name="40% - Accent4 2 3 3 3 2 2 5" xfId="46299"/>
    <cellStyle name="40% - Accent4 2 3 3 3 2 3" xfId="20535"/>
    <cellStyle name="40% - Accent4 2 3 3 3 2 3 2" xfId="24583"/>
    <cellStyle name="40% - Accent4 2 3 3 3 2 3 2 2" xfId="36980"/>
    <cellStyle name="40% - Accent4 2 3 3 3 2 3 3" xfId="34558"/>
    <cellStyle name="40% - Accent4 2 3 3 3 2 3 4" xfId="41679"/>
    <cellStyle name="40% - Accent4 2 3 3 3 2 3 5" xfId="46300"/>
    <cellStyle name="40% - Accent4 2 3 3 3 2 4" xfId="24581"/>
    <cellStyle name="40% - Accent4 2 3 3 3 2 4 2" xfId="36978"/>
    <cellStyle name="40% - Accent4 2 3 3 3 2 5" xfId="31956"/>
    <cellStyle name="40% - Accent4 2 3 3 3 2 6" xfId="41677"/>
    <cellStyle name="40% - Accent4 2 3 3 3 2 7" xfId="46298"/>
    <cellStyle name="40% - Accent4 2 3 3 3 3" xfId="14195"/>
    <cellStyle name="40% - Accent4 2 3 3 3 3 2" xfId="24584"/>
    <cellStyle name="40% - Accent4 2 3 3 3 3 2 2" xfId="36981"/>
    <cellStyle name="40% - Accent4 2 3 3 3 3 3" xfId="31306"/>
    <cellStyle name="40% - Accent4 2 3 3 3 3 4" xfId="41680"/>
    <cellStyle name="40% - Accent4 2 3 3 3 3 5" xfId="46301"/>
    <cellStyle name="40% - Accent4 2 3 3 3 4" xfId="18618"/>
    <cellStyle name="40% - Accent4 2 3 3 3 4 2" xfId="24585"/>
    <cellStyle name="40% - Accent4 2 3 3 3 4 2 2" xfId="36982"/>
    <cellStyle name="40% - Accent4 2 3 3 3 4 3" xfId="32607"/>
    <cellStyle name="40% - Accent4 2 3 3 3 4 4" xfId="41681"/>
    <cellStyle name="40% - Accent4 2 3 3 3 4 5" xfId="46302"/>
    <cellStyle name="40% - Accent4 2 3 3 3 5" xfId="19895"/>
    <cellStyle name="40% - Accent4 2 3 3 3 5 2" xfId="24586"/>
    <cellStyle name="40% - Accent4 2 3 3 3 5 2 2" xfId="36983"/>
    <cellStyle name="40% - Accent4 2 3 3 3 5 3" xfId="33906"/>
    <cellStyle name="40% - Accent4 2 3 3 3 5 4" xfId="41682"/>
    <cellStyle name="40% - Accent4 2 3 3 3 5 5" xfId="46303"/>
    <cellStyle name="40% - Accent4 2 3 3 3 6" xfId="24580"/>
    <cellStyle name="40% - Accent4 2 3 3 3 6 2" xfId="36977"/>
    <cellStyle name="40% - Accent4 2 3 3 3 7" xfId="30646"/>
    <cellStyle name="40% - Accent4 2 3 3 3 8" xfId="41676"/>
    <cellStyle name="40% - Accent4 2 3 3 3 9" xfId="46297"/>
    <cellStyle name="40% - Accent4 2 3 3 4" xfId="16408"/>
    <cellStyle name="40% - Accent4 2 3 3 4 2" xfId="19251"/>
    <cellStyle name="40% - Accent4 2 3 3 4 2 2" xfId="24588"/>
    <cellStyle name="40% - Accent4 2 3 3 4 2 2 2" xfId="36985"/>
    <cellStyle name="40% - Accent4 2 3 3 4 2 3" xfId="33254"/>
    <cellStyle name="40% - Accent4 2 3 3 4 2 4" xfId="41684"/>
    <cellStyle name="40% - Accent4 2 3 3 4 2 5" xfId="46305"/>
    <cellStyle name="40% - Accent4 2 3 3 4 3" xfId="20533"/>
    <cellStyle name="40% - Accent4 2 3 3 4 3 2" xfId="24589"/>
    <cellStyle name="40% - Accent4 2 3 3 4 3 2 2" xfId="36986"/>
    <cellStyle name="40% - Accent4 2 3 3 4 3 3" xfId="34556"/>
    <cellStyle name="40% - Accent4 2 3 3 4 3 4" xfId="41685"/>
    <cellStyle name="40% - Accent4 2 3 3 4 3 5" xfId="46306"/>
    <cellStyle name="40% - Accent4 2 3 3 4 4" xfId="24587"/>
    <cellStyle name="40% - Accent4 2 3 3 4 4 2" xfId="36984"/>
    <cellStyle name="40% - Accent4 2 3 3 4 5" xfId="31954"/>
    <cellStyle name="40% - Accent4 2 3 3 4 6" xfId="41683"/>
    <cellStyle name="40% - Accent4 2 3 3 4 7" xfId="46304"/>
    <cellStyle name="40% - Accent4 2 3 3 5" xfId="14193"/>
    <cellStyle name="40% - Accent4 2 3 3 5 2" xfId="24590"/>
    <cellStyle name="40% - Accent4 2 3 3 5 2 2" xfId="36987"/>
    <cellStyle name="40% - Accent4 2 3 3 5 3" xfId="31304"/>
    <cellStyle name="40% - Accent4 2 3 3 5 4" xfId="41686"/>
    <cellStyle name="40% - Accent4 2 3 3 5 5" xfId="46307"/>
    <cellStyle name="40% - Accent4 2 3 3 6" xfId="18616"/>
    <cellStyle name="40% - Accent4 2 3 3 6 2" xfId="24591"/>
    <cellStyle name="40% - Accent4 2 3 3 6 2 2" xfId="36988"/>
    <cellStyle name="40% - Accent4 2 3 3 6 3" xfId="32605"/>
    <cellStyle name="40% - Accent4 2 3 3 6 4" xfId="41687"/>
    <cellStyle name="40% - Accent4 2 3 3 6 5" xfId="46308"/>
    <cellStyle name="40% - Accent4 2 3 3 7" xfId="19893"/>
    <cellStyle name="40% - Accent4 2 3 3 7 2" xfId="24592"/>
    <cellStyle name="40% - Accent4 2 3 3 7 2 2" xfId="36989"/>
    <cellStyle name="40% - Accent4 2 3 3 7 3" xfId="33904"/>
    <cellStyle name="40% - Accent4 2 3 3 7 4" xfId="41688"/>
    <cellStyle name="40% - Accent4 2 3 3 7 5" xfId="46309"/>
    <cellStyle name="40% - Accent4 2 3 3 8" xfId="24572"/>
    <cellStyle name="40% - Accent4 2 3 3 8 2" xfId="36969"/>
    <cellStyle name="40% - Accent4 2 3 3 9" xfId="30644"/>
    <cellStyle name="40% - Accent4 2 3 4" xfId="11098"/>
    <cellStyle name="40% - Accent4 2 3 4 2" xfId="16411"/>
    <cellStyle name="40% - Accent4 2 3 4 2 2" xfId="19254"/>
    <cellStyle name="40% - Accent4 2 3 4 2 2 2" xfId="24595"/>
    <cellStyle name="40% - Accent4 2 3 4 2 2 2 2" xfId="36992"/>
    <cellStyle name="40% - Accent4 2 3 4 2 2 3" xfId="33257"/>
    <cellStyle name="40% - Accent4 2 3 4 2 2 4" xfId="41691"/>
    <cellStyle name="40% - Accent4 2 3 4 2 2 5" xfId="46312"/>
    <cellStyle name="40% - Accent4 2 3 4 2 3" xfId="20536"/>
    <cellStyle name="40% - Accent4 2 3 4 2 3 2" xfId="24596"/>
    <cellStyle name="40% - Accent4 2 3 4 2 3 2 2" xfId="36993"/>
    <cellStyle name="40% - Accent4 2 3 4 2 3 3" xfId="34559"/>
    <cellStyle name="40% - Accent4 2 3 4 2 3 4" xfId="41692"/>
    <cellStyle name="40% - Accent4 2 3 4 2 3 5" xfId="46313"/>
    <cellStyle name="40% - Accent4 2 3 4 2 4" xfId="24594"/>
    <cellStyle name="40% - Accent4 2 3 4 2 4 2" xfId="36991"/>
    <cellStyle name="40% - Accent4 2 3 4 2 5" xfId="31957"/>
    <cellStyle name="40% - Accent4 2 3 4 2 6" xfId="41690"/>
    <cellStyle name="40% - Accent4 2 3 4 2 7" xfId="46311"/>
    <cellStyle name="40% - Accent4 2 3 4 3" xfId="14196"/>
    <cellStyle name="40% - Accent4 2 3 4 3 2" xfId="24597"/>
    <cellStyle name="40% - Accent4 2 3 4 3 2 2" xfId="36994"/>
    <cellStyle name="40% - Accent4 2 3 4 3 3" xfId="31307"/>
    <cellStyle name="40% - Accent4 2 3 4 3 4" xfId="41693"/>
    <cellStyle name="40% - Accent4 2 3 4 3 5" xfId="46314"/>
    <cellStyle name="40% - Accent4 2 3 4 4" xfId="18619"/>
    <cellStyle name="40% - Accent4 2 3 4 4 2" xfId="24598"/>
    <cellStyle name="40% - Accent4 2 3 4 4 2 2" xfId="36995"/>
    <cellStyle name="40% - Accent4 2 3 4 4 3" xfId="32608"/>
    <cellStyle name="40% - Accent4 2 3 4 4 4" xfId="41694"/>
    <cellStyle name="40% - Accent4 2 3 4 4 5" xfId="46315"/>
    <cellStyle name="40% - Accent4 2 3 4 5" xfId="19896"/>
    <cellStyle name="40% - Accent4 2 3 4 5 2" xfId="24599"/>
    <cellStyle name="40% - Accent4 2 3 4 5 2 2" xfId="36996"/>
    <cellStyle name="40% - Accent4 2 3 4 5 3" xfId="33907"/>
    <cellStyle name="40% - Accent4 2 3 4 5 4" xfId="41695"/>
    <cellStyle name="40% - Accent4 2 3 4 5 5" xfId="46316"/>
    <cellStyle name="40% - Accent4 2 3 4 6" xfId="24593"/>
    <cellStyle name="40% - Accent4 2 3 4 6 2" xfId="36990"/>
    <cellStyle name="40% - Accent4 2 3 4 7" xfId="30647"/>
    <cellStyle name="40% - Accent4 2 3 4 8" xfId="41689"/>
    <cellStyle name="40% - Accent4 2 3 4 9" xfId="46310"/>
    <cellStyle name="40% - Accent4 2 3 5" xfId="11099"/>
    <cellStyle name="40% - Accent4 2 3 5 2" xfId="16412"/>
    <cellStyle name="40% - Accent4 2 3 5 2 2" xfId="19255"/>
    <cellStyle name="40% - Accent4 2 3 5 2 2 2" xfId="24602"/>
    <cellStyle name="40% - Accent4 2 3 5 2 2 2 2" xfId="36999"/>
    <cellStyle name="40% - Accent4 2 3 5 2 2 3" xfId="33258"/>
    <cellStyle name="40% - Accent4 2 3 5 2 2 4" xfId="41698"/>
    <cellStyle name="40% - Accent4 2 3 5 2 2 5" xfId="46319"/>
    <cellStyle name="40% - Accent4 2 3 5 2 3" xfId="20537"/>
    <cellStyle name="40% - Accent4 2 3 5 2 3 2" xfId="24603"/>
    <cellStyle name="40% - Accent4 2 3 5 2 3 2 2" xfId="37000"/>
    <cellStyle name="40% - Accent4 2 3 5 2 3 3" xfId="34560"/>
    <cellStyle name="40% - Accent4 2 3 5 2 3 4" xfId="41699"/>
    <cellStyle name="40% - Accent4 2 3 5 2 3 5" xfId="46320"/>
    <cellStyle name="40% - Accent4 2 3 5 2 4" xfId="24601"/>
    <cellStyle name="40% - Accent4 2 3 5 2 4 2" xfId="36998"/>
    <cellStyle name="40% - Accent4 2 3 5 2 5" xfId="31958"/>
    <cellStyle name="40% - Accent4 2 3 5 2 6" xfId="41697"/>
    <cellStyle name="40% - Accent4 2 3 5 2 7" xfId="46318"/>
    <cellStyle name="40% - Accent4 2 3 5 3" xfId="14197"/>
    <cellStyle name="40% - Accent4 2 3 5 3 2" xfId="24604"/>
    <cellStyle name="40% - Accent4 2 3 5 3 2 2" xfId="37001"/>
    <cellStyle name="40% - Accent4 2 3 5 3 3" xfId="31308"/>
    <cellStyle name="40% - Accent4 2 3 5 3 4" xfId="41700"/>
    <cellStyle name="40% - Accent4 2 3 5 3 5" xfId="46321"/>
    <cellStyle name="40% - Accent4 2 3 5 4" xfId="18620"/>
    <cellStyle name="40% - Accent4 2 3 5 4 2" xfId="24605"/>
    <cellStyle name="40% - Accent4 2 3 5 4 2 2" xfId="37002"/>
    <cellStyle name="40% - Accent4 2 3 5 4 3" xfId="32609"/>
    <cellStyle name="40% - Accent4 2 3 5 4 4" xfId="41701"/>
    <cellStyle name="40% - Accent4 2 3 5 4 5" xfId="46322"/>
    <cellStyle name="40% - Accent4 2 3 5 5" xfId="19897"/>
    <cellStyle name="40% - Accent4 2 3 5 5 2" xfId="24606"/>
    <cellStyle name="40% - Accent4 2 3 5 5 2 2" xfId="37003"/>
    <cellStyle name="40% - Accent4 2 3 5 5 3" xfId="33908"/>
    <cellStyle name="40% - Accent4 2 3 5 5 4" xfId="41702"/>
    <cellStyle name="40% - Accent4 2 3 5 5 5" xfId="46323"/>
    <cellStyle name="40% - Accent4 2 3 5 6" xfId="24600"/>
    <cellStyle name="40% - Accent4 2 3 5 6 2" xfId="36997"/>
    <cellStyle name="40% - Accent4 2 3 5 7" xfId="30648"/>
    <cellStyle name="40% - Accent4 2 3 5 8" xfId="41696"/>
    <cellStyle name="40% - Accent4 2 3 5 9" xfId="46317"/>
    <cellStyle name="40% - Accent4 2 3 6" xfId="10135"/>
    <cellStyle name="40% - Accent4 2 4" xfId="1116"/>
    <cellStyle name="40% - Accent4 2 4 2" xfId="11100"/>
    <cellStyle name="40% - Accent4 2 4 2 10" xfId="41703"/>
    <cellStyle name="40% - Accent4 2 4 2 11" xfId="46324"/>
    <cellStyle name="40% - Accent4 2 4 2 2" xfId="11101"/>
    <cellStyle name="40% - Accent4 2 4 2 2 2" xfId="16414"/>
    <cellStyle name="40% - Accent4 2 4 2 2 2 2" xfId="19257"/>
    <cellStyle name="40% - Accent4 2 4 2 2 2 2 2" xfId="24610"/>
    <cellStyle name="40% - Accent4 2 4 2 2 2 2 2 2" xfId="37007"/>
    <cellStyle name="40% - Accent4 2 4 2 2 2 2 3" xfId="33260"/>
    <cellStyle name="40% - Accent4 2 4 2 2 2 2 4" xfId="41706"/>
    <cellStyle name="40% - Accent4 2 4 2 2 2 2 5" xfId="46327"/>
    <cellStyle name="40% - Accent4 2 4 2 2 2 3" xfId="20539"/>
    <cellStyle name="40% - Accent4 2 4 2 2 2 3 2" xfId="24611"/>
    <cellStyle name="40% - Accent4 2 4 2 2 2 3 2 2" xfId="37008"/>
    <cellStyle name="40% - Accent4 2 4 2 2 2 3 3" xfId="34562"/>
    <cellStyle name="40% - Accent4 2 4 2 2 2 3 4" xfId="41707"/>
    <cellStyle name="40% - Accent4 2 4 2 2 2 3 5" xfId="46328"/>
    <cellStyle name="40% - Accent4 2 4 2 2 2 4" xfId="24609"/>
    <cellStyle name="40% - Accent4 2 4 2 2 2 4 2" xfId="37006"/>
    <cellStyle name="40% - Accent4 2 4 2 2 2 5" xfId="31960"/>
    <cellStyle name="40% - Accent4 2 4 2 2 2 6" xfId="41705"/>
    <cellStyle name="40% - Accent4 2 4 2 2 2 7" xfId="46326"/>
    <cellStyle name="40% - Accent4 2 4 2 2 3" xfId="14199"/>
    <cellStyle name="40% - Accent4 2 4 2 2 3 2" xfId="24612"/>
    <cellStyle name="40% - Accent4 2 4 2 2 3 2 2" xfId="37009"/>
    <cellStyle name="40% - Accent4 2 4 2 2 3 3" xfId="31310"/>
    <cellStyle name="40% - Accent4 2 4 2 2 3 4" xfId="41708"/>
    <cellStyle name="40% - Accent4 2 4 2 2 3 5" xfId="46329"/>
    <cellStyle name="40% - Accent4 2 4 2 2 4" xfId="18622"/>
    <cellStyle name="40% - Accent4 2 4 2 2 4 2" xfId="24613"/>
    <cellStyle name="40% - Accent4 2 4 2 2 4 2 2" xfId="37010"/>
    <cellStyle name="40% - Accent4 2 4 2 2 4 3" xfId="32611"/>
    <cellStyle name="40% - Accent4 2 4 2 2 4 4" xfId="41709"/>
    <cellStyle name="40% - Accent4 2 4 2 2 4 5" xfId="46330"/>
    <cellStyle name="40% - Accent4 2 4 2 2 5" xfId="19899"/>
    <cellStyle name="40% - Accent4 2 4 2 2 5 2" xfId="24614"/>
    <cellStyle name="40% - Accent4 2 4 2 2 5 2 2" xfId="37011"/>
    <cellStyle name="40% - Accent4 2 4 2 2 5 3" xfId="33910"/>
    <cellStyle name="40% - Accent4 2 4 2 2 5 4" xfId="41710"/>
    <cellStyle name="40% - Accent4 2 4 2 2 5 5" xfId="46331"/>
    <cellStyle name="40% - Accent4 2 4 2 2 6" xfId="24608"/>
    <cellStyle name="40% - Accent4 2 4 2 2 6 2" xfId="37005"/>
    <cellStyle name="40% - Accent4 2 4 2 2 7" xfId="30650"/>
    <cellStyle name="40% - Accent4 2 4 2 2 8" xfId="41704"/>
    <cellStyle name="40% - Accent4 2 4 2 2 9" xfId="46325"/>
    <cellStyle name="40% - Accent4 2 4 2 3" xfId="11102"/>
    <cellStyle name="40% - Accent4 2 4 2 3 2" xfId="16415"/>
    <cellStyle name="40% - Accent4 2 4 2 3 2 2" xfId="19258"/>
    <cellStyle name="40% - Accent4 2 4 2 3 2 2 2" xfId="24617"/>
    <cellStyle name="40% - Accent4 2 4 2 3 2 2 2 2" xfId="37014"/>
    <cellStyle name="40% - Accent4 2 4 2 3 2 2 3" xfId="33261"/>
    <cellStyle name="40% - Accent4 2 4 2 3 2 2 4" xfId="41713"/>
    <cellStyle name="40% - Accent4 2 4 2 3 2 2 5" xfId="46334"/>
    <cellStyle name="40% - Accent4 2 4 2 3 2 3" xfId="20540"/>
    <cellStyle name="40% - Accent4 2 4 2 3 2 3 2" xfId="24618"/>
    <cellStyle name="40% - Accent4 2 4 2 3 2 3 2 2" xfId="37015"/>
    <cellStyle name="40% - Accent4 2 4 2 3 2 3 3" xfId="34563"/>
    <cellStyle name="40% - Accent4 2 4 2 3 2 3 4" xfId="41714"/>
    <cellStyle name="40% - Accent4 2 4 2 3 2 3 5" xfId="46335"/>
    <cellStyle name="40% - Accent4 2 4 2 3 2 4" xfId="24616"/>
    <cellStyle name="40% - Accent4 2 4 2 3 2 4 2" xfId="37013"/>
    <cellStyle name="40% - Accent4 2 4 2 3 2 5" xfId="31961"/>
    <cellStyle name="40% - Accent4 2 4 2 3 2 6" xfId="41712"/>
    <cellStyle name="40% - Accent4 2 4 2 3 2 7" xfId="46333"/>
    <cellStyle name="40% - Accent4 2 4 2 3 3" xfId="14200"/>
    <cellStyle name="40% - Accent4 2 4 2 3 3 2" xfId="24619"/>
    <cellStyle name="40% - Accent4 2 4 2 3 3 2 2" xfId="37016"/>
    <cellStyle name="40% - Accent4 2 4 2 3 3 3" xfId="31311"/>
    <cellStyle name="40% - Accent4 2 4 2 3 3 4" xfId="41715"/>
    <cellStyle name="40% - Accent4 2 4 2 3 3 5" xfId="46336"/>
    <cellStyle name="40% - Accent4 2 4 2 3 4" xfId="18623"/>
    <cellStyle name="40% - Accent4 2 4 2 3 4 2" xfId="24620"/>
    <cellStyle name="40% - Accent4 2 4 2 3 4 2 2" xfId="37017"/>
    <cellStyle name="40% - Accent4 2 4 2 3 4 3" xfId="32612"/>
    <cellStyle name="40% - Accent4 2 4 2 3 4 4" xfId="41716"/>
    <cellStyle name="40% - Accent4 2 4 2 3 4 5" xfId="46337"/>
    <cellStyle name="40% - Accent4 2 4 2 3 5" xfId="19900"/>
    <cellStyle name="40% - Accent4 2 4 2 3 5 2" xfId="24621"/>
    <cellStyle name="40% - Accent4 2 4 2 3 5 2 2" xfId="37018"/>
    <cellStyle name="40% - Accent4 2 4 2 3 5 3" xfId="33911"/>
    <cellStyle name="40% - Accent4 2 4 2 3 5 4" xfId="41717"/>
    <cellStyle name="40% - Accent4 2 4 2 3 5 5" xfId="46338"/>
    <cellStyle name="40% - Accent4 2 4 2 3 6" xfId="24615"/>
    <cellStyle name="40% - Accent4 2 4 2 3 6 2" xfId="37012"/>
    <cellStyle name="40% - Accent4 2 4 2 3 7" xfId="30651"/>
    <cellStyle name="40% - Accent4 2 4 2 3 8" xfId="41711"/>
    <cellStyle name="40% - Accent4 2 4 2 3 9" xfId="46332"/>
    <cellStyle name="40% - Accent4 2 4 2 4" xfId="16413"/>
    <cellStyle name="40% - Accent4 2 4 2 4 2" xfId="19256"/>
    <cellStyle name="40% - Accent4 2 4 2 4 2 2" xfId="24623"/>
    <cellStyle name="40% - Accent4 2 4 2 4 2 2 2" xfId="37020"/>
    <cellStyle name="40% - Accent4 2 4 2 4 2 3" xfId="33259"/>
    <cellStyle name="40% - Accent4 2 4 2 4 2 4" xfId="41719"/>
    <cellStyle name="40% - Accent4 2 4 2 4 2 5" xfId="46340"/>
    <cellStyle name="40% - Accent4 2 4 2 4 3" xfId="20538"/>
    <cellStyle name="40% - Accent4 2 4 2 4 3 2" xfId="24624"/>
    <cellStyle name="40% - Accent4 2 4 2 4 3 2 2" xfId="37021"/>
    <cellStyle name="40% - Accent4 2 4 2 4 3 3" xfId="34561"/>
    <cellStyle name="40% - Accent4 2 4 2 4 3 4" xfId="41720"/>
    <cellStyle name="40% - Accent4 2 4 2 4 3 5" xfId="46341"/>
    <cellStyle name="40% - Accent4 2 4 2 4 4" xfId="24622"/>
    <cellStyle name="40% - Accent4 2 4 2 4 4 2" xfId="37019"/>
    <cellStyle name="40% - Accent4 2 4 2 4 5" xfId="31959"/>
    <cellStyle name="40% - Accent4 2 4 2 4 6" xfId="41718"/>
    <cellStyle name="40% - Accent4 2 4 2 4 7" xfId="46339"/>
    <cellStyle name="40% - Accent4 2 4 2 5" xfId="14198"/>
    <cellStyle name="40% - Accent4 2 4 2 5 2" xfId="24625"/>
    <cellStyle name="40% - Accent4 2 4 2 5 2 2" xfId="37022"/>
    <cellStyle name="40% - Accent4 2 4 2 5 3" xfId="31309"/>
    <cellStyle name="40% - Accent4 2 4 2 5 4" xfId="41721"/>
    <cellStyle name="40% - Accent4 2 4 2 5 5" xfId="46342"/>
    <cellStyle name="40% - Accent4 2 4 2 6" xfId="18621"/>
    <cellStyle name="40% - Accent4 2 4 2 6 2" xfId="24626"/>
    <cellStyle name="40% - Accent4 2 4 2 6 2 2" xfId="37023"/>
    <cellStyle name="40% - Accent4 2 4 2 6 3" xfId="32610"/>
    <cellStyle name="40% - Accent4 2 4 2 6 4" xfId="41722"/>
    <cellStyle name="40% - Accent4 2 4 2 6 5" xfId="46343"/>
    <cellStyle name="40% - Accent4 2 4 2 7" xfId="19898"/>
    <cellStyle name="40% - Accent4 2 4 2 7 2" xfId="24627"/>
    <cellStyle name="40% - Accent4 2 4 2 7 2 2" xfId="37024"/>
    <cellStyle name="40% - Accent4 2 4 2 7 3" xfId="33909"/>
    <cellStyle name="40% - Accent4 2 4 2 7 4" xfId="41723"/>
    <cellStyle name="40% - Accent4 2 4 2 7 5" xfId="46344"/>
    <cellStyle name="40% - Accent4 2 4 2 8" xfId="24607"/>
    <cellStyle name="40% - Accent4 2 4 2 8 2" xfId="37004"/>
    <cellStyle name="40% - Accent4 2 4 2 9" xfId="30649"/>
    <cellStyle name="40% - Accent4 2 4 3" xfId="11103"/>
    <cellStyle name="40% - Accent4 2 4 3 10" xfId="41724"/>
    <cellStyle name="40% - Accent4 2 4 3 11" xfId="46345"/>
    <cellStyle name="40% - Accent4 2 4 3 2" xfId="11104"/>
    <cellStyle name="40% - Accent4 2 4 3 2 2" xfId="16417"/>
    <cellStyle name="40% - Accent4 2 4 3 2 2 2" xfId="19260"/>
    <cellStyle name="40% - Accent4 2 4 3 2 2 2 2" xfId="24631"/>
    <cellStyle name="40% - Accent4 2 4 3 2 2 2 2 2" xfId="37028"/>
    <cellStyle name="40% - Accent4 2 4 3 2 2 2 3" xfId="33263"/>
    <cellStyle name="40% - Accent4 2 4 3 2 2 2 4" xfId="41727"/>
    <cellStyle name="40% - Accent4 2 4 3 2 2 2 5" xfId="46348"/>
    <cellStyle name="40% - Accent4 2 4 3 2 2 3" xfId="20542"/>
    <cellStyle name="40% - Accent4 2 4 3 2 2 3 2" xfId="24632"/>
    <cellStyle name="40% - Accent4 2 4 3 2 2 3 2 2" xfId="37029"/>
    <cellStyle name="40% - Accent4 2 4 3 2 2 3 3" xfId="34565"/>
    <cellStyle name="40% - Accent4 2 4 3 2 2 3 4" xfId="41728"/>
    <cellStyle name="40% - Accent4 2 4 3 2 2 3 5" xfId="46349"/>
    <cellStyle name="40% - Accent4 2 4 3 2 2 4" xfId="24630"/>
    <cellStyle name="40% - Accent4 2 4 3 2 2 4 2" xfId="37027"/>
    <cellStyle name="40% - Accent4 2 4 3 2 2 5" xfId="31963"/>
    <cellStyle name="40% - Accent4 2 4 3 2 2 6" xfId="41726"/>
    <cellStyle name="40% - Accent4 2 4 3 2 2 7" xfId="46347"/>
    <cellStyle name="40% - Accent4 2 4 3 2 3" xfId="14202"/>
    <cellStyle name="40% - Accent4 2 4 3 2 3 2" xfId="24633"/>
    <cellStyle name="40% - Accent4 2 4 3 2 3 2 2" xfId="37030"/>
    <cellStyle name="40% - Accent4 2 4 3 2 3 3" xfId="31313"/>
    <cellStyle name="40% - Accent4 2 4 3 2 3 4" xfId="41729"/>
    <cellStyle name="40% - Accent4 2 4 3 2 3 5" xfId="46350"/>
    <cellStyle name="40% - Accent4 2 4 3 2 4" xfId="18625"/>
    <cellStyle name="40% - Accent4 2 4 3 2 4 2" xfId="24634"/>
    <cellStyle name="40% - Accent4 2 4 3 2 4 2 2" xfId="37031"/>
    <cellStyle name="40% - Accent4 2 4 3 2 4 3" xfId="32614"/>
    <cellStyle name="40% - Accent4 2 4 3 2 4 4" xfId="41730"/>
    <cellStyle name="40% - Accent4 2 4 3 2 4 5" xfId="46351"/>
    <cellStyle name="40% - Accent4 2 4 3 2 5" xfId="19902"/>
    <cellStyle name="40% - Accent4 2 4 3 2 5 2" xfId="24635"/>
    <cellStyle name="40% - Accent4 2 4 3 2 5 2 2" xfId="37032"/>
    <cellStyle name="40% - Accent4 2 4 3 2 5 3" xfId="33913"/>
    <cellStyle name="40% - Accent4 2 4 3 2 5 4" xfId="41731"/>
    <cellStyle name="40% - Accent4 2 4 3 2 5 5" xfId="46352"/>
    <cellStyle name="40% - Accent4 2 4 3 2 6" xfId="24629"/>
    <cellStyle name="40% - Accent4 2 4 3 2 6 2" xfId="37026"/>
    <cellStyle name="40% - Accent4 2 4 3 2 7" xfId="30653"/>
    <cellStyle name="40% - Accent4 2 4 3 2 8" xfId="41725"/>
    <cellStyle name="40% - Accent4 2 4 3 2 9" xfId="46346"/>
    <cellStyle name="40% - Accent4 2 4 3 3" xfId="11105"/>
    <cellStyle name="40% - Accent4 2 4 3 3 2" xfId="16418"/>
    <cellStyle name="40% - Accent4 2 4 3 3 2 2" xfId="19261"/>
    <cellStyle name="40% - Accent4 2 4 3 3 2 2 2" xfId="24638"/>
    <cellStyle name="40% - Accent4 2 4 3 3 2 2 2 2" xfId="37035"/>
    <cellStyle name="40% - Accent4 2 4 3 3 2 2 3" xfId="33264"/>
    <cellStyle name="40% - Accent4 2 4 3 3 2 2 4" xfId="41734"/>
    <cellStyle name="40% - Accent4 2 4 3 3 2 2 5" xfId="46355"/>
    <cellStyle name="40% - Accent4 2 4 3 3 2 3" xfId="20543"/>
    <cellStyle name="40% - Accent4 2 4 3 3 2 3 2" xfId="24639"/>
    <cellStyle name="40% - Accent4 2 4 3 3 2 3 2 2" xfId="37036"/>
    <cellStyle name="40% - Accent4 2 4 3 3 2 3 3" xfId="34566"/>
    <cellStyle name="40% - Accent4 2 4 3 3 2 3 4" xfId="41735"/>
    <cellStyle name="40% - Accent4 2 4 3 3 2 3 5" xfId="46356"/>
    <cellStyle name="40% - Accent4 2 4 3 3 2 4" xfId="24637"/>
    <cellStyle name="40% - Accent4 2 4 3 3 2 4 2" xfId="37034"/>
    <cellStyle name="40% - Accent4 2 4 3 3 2 5" xfId="31964"/>
    <cellStyle name="40% - Accent4 2 4 3 3 2 6" xfId="41733"/>
    <cellStyle name="40% - Accent4 2 4 3 3 2 7" xfId="46354"/>
    <cellStyle name="40% - Accent4 2 4 3 3 3" xfId="14203"/>
    <cellStyle name="40% - Accent4 2 4 3 3 3 2" xfId="24640"/>
    <cellStyle name="40% - Accent4 2 4 3 3 3 2 2" xfId="37037"/>
    <cellStyle name="40% - Accent4 2 4 3 3 3 3" xfId="31314"/>
    <cellStyle name="40% - Accent4 2 4 3 3 3 4" xfId="41736"/>
    <cellStyle name="40% - Accent4 2 4 3 3 3 5" xfId="46357"/>
    <cellStyle name="40% - Accent4 2 4 3 3 4" xfId="18626"/>
    <cellStyle name="40% - Accent4 2 4 3 3 4 2" xfId="24641"/>
    <cellStyle name="40% - Accent4 2 4 3 3 4 2 2" xfId="37038"/>
    <cellStyle name="40% - Accent4 2 4 3 3 4 3" xfId="32615"/>
    <cellStyle name="40% - Accent4 2 4 3 3 4 4" xfId="41737"/>
    <cellStyle name="40% - Accent4 2 4 3 3 4 5" xfId="46358"/>
    <cellStyle name="40% - Accent4 2 4 3 3 5" xfId="19903"/>
    <cellStyle name="40% - Accent4 2 4 3 3 5 2" xfId="24642"/>
    <cellStyle name="40% - Accent4 2 4 3 3 5 2 2" xfId="37039"/>
    <cellStyle name="40% - Accent4 2 4 3 3 5 3" xfId="33914"/>
    <cellStyle name="40% - Accent4 2 4 3 3 5 4" xfId="41738"/>
    <cellStyle name="40% - Accent4 2 4 3 3 5 5" xfId="46359"/>
    <cellStyle name="40% - Accent4 2 4 3 3 6" xfId="24636"/>
    <cellStyle name="40% - Accent4 2 4 3 3 6 2" xfId="37033"/>
    <cellStyle name="40% - Accent4 2 4 3 3 7" xfId="30654"/>
    <cellStyle name="40% - Accent4 2 4 3 3 8" xfId="41732"/>
    <cellStyle name="40% - Accent4 2 4 3 3 9" xfId="46353"/>
    <cellStyle name="40% - Accent4 2 4 3 4" xfId="16416"/>
    <cellStyle name="40% - Accent4 2 4 3 4 2" xfId="19259"/>
    <cellStyle name="40% - Accent4 2 4 3 4 2 2" xfId="24644"/>
    <cellStyle name="40% - Accent4 2 4 3 4 2 2 2" xfId="37041"/>
    <cellStyle name="40% - Accent4 2 4 3 4 2 3" xfId="33262"/>
    <cellStyle name="40% - Accent4 2 4 3 4 2 4" xfId="41740"/>
    <cellStyle name="40% - Accent4 2 4 3 4 2 5" xfId="46361"/>
    <cellStyle name="40% - Accent4 2 4 3 4 3" xfId="20541"/>
    <cellStyle name="40% - Accent4 2 4 3 4 3 2" xfId="24645"/>
    <cellStyle name="40% - Accent4 2 4 3 4 3 2 2" xfId="37042"/>
    <cellStyle name="40% - Accent4 2 4 3 4 3 3" xfId="34564"/>
    <cellStyle name="40% - Accent4 2 4 3 4 3 4" xfId="41741"/>
    <cellStyle name="40% - Accent4 2 4 3 4 3 5" xfId="46362"/>
    <cellStyle name="40% - Accent4 2 4 3 4 4" xfId="24643"/>
    <cellStyle name="40% - Accent4 2 4 3 4 4 2" xfId="37040"/>
    <cellStyle name="40% - Accent4 2 4 3 4 5" xfId="31962"/>
    <cellStyle name="40% - Accent4 2 4 3 4 6" xfId="41739"/>
    <cellStyle name="40% - Accent4 2 4 3 4 7" xfId="46360"/>
    <cellStyle name="40% - Accent4 2 4 3 5" xfId="14201"/>
    <cellStyle name="40% - Accent4 2 4 3 5 2" xfId="24646"/>
    <cellStyle name="40% - Accent4 2 4 3 5 2 2" xfId="37043"/>
    <cellStyle name="40% - Accent4 2 4 3 5 3" xfId="31312"/>
    <cellStyle name="40% - Accent4 2 4 3 5 4" xfId="41742"/>
    <cellStyle name="40% - Accent4 2 4 3 5 5" xfId="46363"/>
    <cellStyle name="40% - Accent4 2 4 3 6" xfId="18624"/>
    <cellStyle name="40% - Accent4 2 4 3 6 2" xfId="24647"/>
    <cellStyle name="40% - Accent4 2 4 3 6 2 2" xfId="37044"/>
    <cellStyle name="40% - Accent4 2 4 3 6 3" xfId="32613"/>
    <cellStyle name="40% - Accent4 2 4 3 6 4" xfId="41743"/>
    <cellStyle name="40% - Accent4 2 4 3 6 5" xfId="46364"/>
    <cellStyle name="40% - Accent4 2 4 3 7" xfId="19901"/>
    <cellStyle name="40% - Accent4 2 4 3 7 2" xfId="24648"/>
    <cellStyle name="40% - Accent4 2 4 3 7 2 2" xfId="37045"/>
    <cellStyle name="40% - Accent4 2 4 3 7 3" xfId="33912"/>
    <cellStyle name="40% - Accent4 2 4 3 7 4" xfId="41744"/>
    <cellStyle name="40% - Accent4 2 4 3 7 5" xfId="46365"/>
    <cellStyle name="40% - Accent4 2 4 3 8" xfId="24628"/>
    <cellStyle name="40% - Accent4 2 4 3 8 2" xfId="37025"/>
    <cellStyle name="40% - Accent4 2 4 3 9" xfId="30652"/>
    <cellStyle name="40% - Accent4 2 4 4" xfId="11106"/>
    <cellStyle name="40% - Accent4 2 4 4 2" xfId="16419"/>
    <cellStyle name="40% - Accent4 2 4 4 2 2" xfId="19262"/>
    <cellStyle name="40% - Accent4 2 4 4 2 2 2" xfId="24651"/>
    <cellStyle name="40% - Accent4 2 4 4 2 2 2 2" xfId="37048"/>
    <cellStyle name="40% - Accent4 2 4 4 2 2 3" xfId="33265"/>
    <cellStyle name="40% - Accent4 2 4 4 2 2 4" xfId="41747"/>
    <cellStyle name="40% - Accent4 2 4 4 2 2 5" xfId="46368"/>
    <cellStyle name="40% - Accent4 2 4 4 2 3" xfId="20544"/>
    <cellStyle name="40% - Accent4 2 4 4 2 3 2" xfId="24652"/>
    <cellStyle name="40% - Accent4 2 4 4 2 3 2 2" xfId="37049"/>
    <cellStyle name="40% - Accent4 2 4 4 2 3 3" xfId="34567"/>
    <cellStyle name="40% - Accent4 2 4 4 2 3 4" xfId="41748"/>
    <cellStyle name="40% - Accent4 2 4 4 2 3 5" xfId="46369"/>
    <cellStyle name="40% - Accent4 2 4 4 2 4" xfId="24650"/>
    <cellStyle name="40% - Accent4 2 4 4 2 4 2" xfId="37047"/>
    <cellStyle name="40% - Accent4 2 4 4 2 5" xfId="31965"/>
    <cellStyle name="40% - Accent4 2 4 4 2 6" xfId="41746"/>
    <cellStyle name="40% - Accent4 2 4 4 2 7" xfId="46367"/>
    <cellStyle name="40% - Accent4 2 4 4 3" xfId="14204"/>
    <cellStyle name="40% - Accent4 2 4 4 3 2" xfId="24653"/>
    <cellStyle name="40% - Accent4 2 4 4 3 2 2" xfId="37050"/>
    <cellStyle name="40% - Accent4 2 4 4 3 3" xfId="31315"/>
    <cellStyle name="40% - Accent4 2 4 4 3 4" xfId="41749"/>
    <cellStyle name="40% - Accent4 2 4 4 3 5" xfId="46370"/>
    <cellStyle name="40% - Accent4 2 4 4 4" xfId="18627"/>
    <cellStyle name="40% - Accent4 2 4 4 4 2" xfId="24654"/>
    <cellStyle name="40% - Accent4 2 4 4 4 2 2" xfId="37051"/>
    <cellStyle name="40% - Accent4 2 4 4 4 3" xfId="32616"/>
    <cellStyle name="40% - Accent4 2 4 4 4 4" xfId="41750"/>
    <cellStyle name="40% - Accent4 2 4 4 4 5" xfId="46371"/>
    <cellStyle name="40% - Accent4 2 4 4 5" xfId="19904"/>
    <cellStyle name="40% - Accent4 2 4 4 5 2" xfId="24655"/>
    <cellStyle name="40% - Accent4 2 4 4 5 2 2" xfId="37052"/>
    <cellStyle name="40% - Accent4 2 4 4 5 3" xfId="33915"/>
    <cellStyle name="40% - Accent4 2 4 4 5 4" xfId="41751"/>
    <cellStyle name="40% - Accent4 2 4 4 5 5" xfId="46372"/>
    <cellStyle name="40% - Accent4 2 4 4 6" xfId="24649"/>
    <cellStyle name="40% - Accent4 2 4 4 6 2" xfId="37046"/>
    <cellStyle name="40% - Accent4 2 4 4 7" xfId="30655"/>
    <cellStyle name="40% - Accent4 2 4 4 8" xfId="41745"/>
    <cellStyle name="40% - Accent4 2 4 4 9" xfId="46366"/>
    <cellStyle name="40% - Accent4 2 4 5" xfId="11107"/>
    <cellStyle name="40% - Accent4 2 4 5 2" xfId="16420"/>
    <cellStyle name="40% - Accent4 2 4 5 2 2" xfId="19263"/>
    <cellStyle name="40% - Accent4 2 4 5 2 2 2" xfId="24658"/>
    <cellStyle name="40% - Accent4 2 4 5 2 2 2 2" xfId="37055"/>
    <cellStyle name="40% - Accent4 2 4 5 2 2 3" xfId="33266"/>
    <cellStyle name="40% - Accent4 2 4 5 2 2 4" xfId="41754"/>
    <cellStyle name="40% - Accent4 2 4 5 2 2 5" xfId="46375"/>
    <cellStyle name="40% - Accent4 2 4 5 2 3" xfId="20545"/>
    <cellStyle name="40% - Accent4 2 4 5 2 3 2" xfId="24659"/>
    <cellStyle name="40% - Accent4 2 4 5 2 3 2 2" xfId="37056"/>
    <cellStyle name="40% - Accent4 2 4 5 2 3 3" xfId="34568"/>
    <cellStyle name="40% - Accent4 2 4 5 2 3 4" xfId="41755"/>
    <cellStyle name="40% - Accent4 2 4 5 2 3 5" xfId="46376"/>
    <cellStyle name="40% - Accent4 2 4 5 2 4" xfId="24657"/>
    <cellStyle name="40% - Accent4 2 4 5 2 4 2" xfId="37054"/>
    <cellStyle name="40% - Accent4 2 4 5 2 5" xfId="31966"/>
    <cellStyle name="40% - Accent4 2 4 5 2 6" xfId="41753"/>
    <cellStyle name="40% - Accent4 2 4 5 2 7" xfId="46374"/>
    <cellStyle name="40% - Accent4 2 4 5 3" xfId="14205"/>
    <cellStyle name="40% - Accent4 2 4 5 3 2" xfId="24660"/>
    <cellStyle name="40% - Accent4 2 4 5 3 2 2" xfId="37057"/>
    <cellStyle name="40% - Accent4 2 4 5 3 3" xfId="31316"/>
    <cellStyle name="40% - Accent4 2 4 5 3 4" xfId="41756"/>
    <cellStyle name="40% - Accent4 2 4 5 3 5" xfId="46377"/>
    <cellStyle name="40% - Accent4 2 4 5 4" xfId="18628"/>
    <cellStyle name="40% - Accent4 2 4 5 4 2" xfId="24661"/>
    <cellStyle name="40% - Accent4 2 4 5 4 2 2" xfId="37058"/>
    <cellStyle name="40% - Accent4 2 4 5 4 3" xfId="32617"/>
    <cellStyle name="40% - Accent4 2 4 5 4 4" xfId="41757"/>
    <cellStyle name="40% - Accent4 2 4 5 4 5" xfId="46378"/>
    <cellStyle name="40% - Accent4 2 4 5 5" xfId="19905"/>
    <cellStyle name="40% - Accent4 2 4 5 5 2" xfId="24662"/>
    <cellStyle name="40% - Accent4 2 4 5 5 2 2" xfId="37059"/>
    <cellStyle name="40% - Accent4 2 4 5 5 3" xfId="33916"/>
    <cellStyle name="40% - Accent4 2 4 5 5 4" xfId="41758"/>
    <cellStyle name="40% - Accent4 2 4 5 5 5" xfId="46379"/>
    <cellStyle name="40% - Accent4 2 4 5 6" xfId="24656"/>
    <cellStyle name="40% - Accent4 2 4 5 6 2" xfId="37053"/>
    <cellStyle name="40% - Accent4 2 4 5 7" xfId="30656"/>
    <cellStyle name="40% - Accent4 2 4 5 8" xfId="41752"/>
    <cellStyle name="40% - Accent4 2 4 5 9" xfId="46373"/>
    <cellStyle name="40% - Accent4 2 4 6" xfId="10136"/>
    <cellStyle name="40% - Accent4 2 5" xfId="1117"/>
    <cellStyle name="40% - Accent4 2 5 2" xfId="11108"/>
    <cellStyle name="40% - Accent4 2 5 2 10" xfId="41759"/>
    <cellStyle name="40% - Accent4 2 5 2 11" xfId="46380"/>
    <cellStyle name="40% - Accent4 2 5 2 2" xfId="11109"/>
    <cellStyle name="40% - Accent4 2 5 2 2 2" xfId="16422"/>
    <cellStyle name="40% - Accent4 2 5 2 2 2 2" xfId="19265"/>
    <cellStyle name="40% - Accent4 2 5 2 2 2 2 2" xfId="24666"/>
    <cellStyle name="40% - Accent4 2 5 2 2 2 2 2 2" xfId="37063"/>
    <cellStyle name="40% - Accent4 2 5 2 2 2 2 3" xfId="33268"/>
    <cellStyle name="40% - Accent4 2 5 2 2 2 2 4" xfId="41762"/>
    <cellStyle name="40% - Accent4 2 5 2 2 2 2 5" xfId="46383"/>
    <cellStyle name="40% - Accent4 2 5 2 2 2 3" xfId="20547"/>
    <cellStyle name="40% - Accent4 2 5 2 2 2 3 2" xfId="24667"/>
    <cellStyle name="40% - Accent4 2 5 2 2 2 3 2 2" xfId="37064"/>
    <cellStyle name="40% - Accent4 2 5 2 2 2 3 3" xfId="34570"/>
    <cellStyle name="40% - Accent4 2 5 2 2 2 3 4" xfId="41763"/>
    <cellStyle name="40% - Accent4 2 5 2 2 2 3 5" xfId="46384"/>
    <cellStyle name="40% - Accent4 2 5 2 2 2 4" xfId="24665"/>
    <cellStyle name="40% - Accent4 2 5 2 2 2 4 2" xfId="37062"/>
    <cellStyle name="40% - Accent4 2 5 2 2 2 5" xfId="31968"/>
    <cellStyle name="40% - Accent4 2 5 2 2 2 6" xfId="41761"/>
    <cellStyle name="40% - Accent4 2 5 2 2 2 7" xfId="46382"/>
    <cellStyle name="40% - Accent4 2 5 2 2 3" xfId="14207"/>
    <cellStyle name="40% - Accent4 2 5 2 2 3 2" xfId="24668"/>
    <cellStyle name="40% - Accent4 2 5 2 2 3 2 2" xfId="37065"/>
    <cellStyle name="40% - Accent4 2 5 2 2 3 3" xfId="31318"/>
    <cellStyle name="40% - Accent4 2 5 2 2 3 4" xfId="41764"/>
    <cellStyle name="40% - Accent4 2 5 2 2 3 5" xfId="46385"/>
    <cellStyle name="40% - Accent4 2 5 2 2 4" xfId="18630"/>
    <cellStyle name="40% - Accent4 2 5 2 2 4 2" xfId="24669"/>
    <cellStyle name="40% - Accent4 2 5 2 2 4 2 2" xfId="37066"/>
    <cellStyle name="40% - Accent4 2 5 2 2 4 3" xfId="32619"/>
    <cellStyle name="40% - Accent4 2 5 2 2 4 4" xfId="41765"/>
    <cellStyle name="40% - Accent4 2 5 2 2 4 5" xfId="46386"/>
    <cellStyle name="40% - Accent4 2 5 2 2 5" xfId="19907"/>
    <cellStyle name="40% - Accent4 2 5 2 2 5 2" xfId="24670"/>
    <cellStyle name="40% - Accent4 2 5 2 2 5 2 2" xfId="37067"/>
    <cellStyle name="40% - Accent4 2 5 2 2 5 3" xfId="33918"/>
    <cellStyle name="40% - Accent4 2 5 2 2 5 4" xfId="41766"/>
    <cellStyle name="40% - Accent4 2 5 2 2 5 5" xfId="46387"/>
    <cellStyle name="40% - Accent4 2 5 2 2 6" xfId="24664"/>
    <cellStyle name="40% - Accent4 2 5 2 2 6 2" xfId="37061"/>
    <cellStyle name="40% - Accent4 2 5 2 2 7" xfId="30658"/>
    <cellStyle name="40% - Accent4 2 5 2 2 8" xfId="41760"/>
    <cellStyle name="40% - Accent4 2 5 2 2 9" xfId="46381"/>
    <cellStyle name="40% - Accent4 2 5 2 3" xfId="11110"/>
    <cellStyle name="40% - Accent4 2 5 2 3 2" xfId="16423"/>
    <cellStyle name="40% - Accent4 2 5 2 3 2 2" xfId="19266"/>
    <cellStyle name="40% - Accent4 2 5 2 3 2 2 2" xfId="24673"/>
    <cellStyle name="40% - Accent4 2 5 2 3 2 2 2 2" xfId="37070"/>
    <cellStyle name="40% - Accent4 2 5 2 3 2 2 3" xfId="33269"/>
    <cellStyle name="40% - Accent4 2 5 2 3 2 2 4" xfId="41769"/>
    <cellStyle name="40% - Accent4 2 5 2 3 2 2 5" xfId="46390"/>
    <cellStyle name="40% - Accent4 2 5 2 3 2 3" xfId="20548"/>
    <cellStyle name="40% - Accent4 2 5 2 3 2 3 2" xfId="24674"/>
    <cellStyle name="40% - Accent4 2 5 2 3 2 3 2 2" xfId="37071"/>
    <cellStyle name="40% - Accent4 2 5 2 3 2 3 3" xfId="34571"/>
    <cellStyle name="40% - Accent4 2 5 2 3 2 3 4" xfId="41770"/>
    <cellStyle name="40% - Accent4 2 5 2 3 2 3 5" xfId="46391"/>
    <cellStyle name="40% - Accent4 2 5 2 3 2 4" xfId="24672"/>
    <cellStyle name="40% - Accent4 2 5 2 3 2 4 2" xfId="37069"/>
    <cellStyle name="40% - Accent4 2 5 2 3 2 5" xfId="31969"/>
    <cellStyle name="40% - Accent4 2 5 2 3 2 6" xfId="41768"/>
    <cellStyle name="40% - Accent4 2 5 2 3 2 7" xfId="46389"/>
    <cellStyle name="40% - Accent4 2 5 2 3 3" xfId="14208"/>
    <cellStyle name="40% - Accent4 2 5 2 3 3 2" xfId="24675"/>
    <cellStyle name="40% - Accent4 2 5 2 3 3 2 2" xfId="37072"/>
    <cellStyle name="40% - Accent4 2 5 2 3 3 3" xfId="31319"/>
    <cellStyle name="40% - Accent4 2 5 2 3 3 4" xfId="41771"/>
    <cellStyle name="40% - Accent4 2 5 2 3 3 5" xfId="46392"/>
    <cellStyle name="40% - Accent4 2 5 2 3 4" xfId="18631"/>
    <cellStyle name="40% - Accent4 2 5 2 3 4 2" xfId="24676"/>
    <cellStyle name="40% - Accent4 2 5 2 3 4 2 2" xfId="37073"/>
    <cellStyle name="40% - Accent4 2 5 2 3 4 3" xfId="32620"/>
    <cellStyle name="40% - Accent4 2 5 2 3 4 4" xfId="41772"/>
    <cellStyle name="40% - Accent4 2 5 2 3 4 5" xfId="46393"/>
    <cellStyle name="40% - Accent4 2 5 2 3 5" xfId="19908"/>
    <cellStyle name="40% - Accent4 2 5 2 3 5 2" xfId="24677"/>
    <cellStyle name="40% - Accent4 2 5 2 3 5 2 2" xfId="37074"/>
    <cellStyle name="40% - Accent4 2 5 2 3 5 3" xfId="33919"/>
    <cellStyle name="40% - Accent4 2 5 2 3 5 4" xfId="41773"/>
    <cellStyle name="40% - Accent4 2 5 2 3 5 5" xfId="46394"/>
    <cellStyle name="40% - Accent4 2 5 2 3 6" xfId="24671"/>
    <cellStyle name="40% - Accent4 2 5 2 3 6 2" xfId="37068"/>
    <cellStyle name="40% - Accent4 2 5 2 3 7" xfId="30659"/>
    <cellStyle name="40% - Accent4 2 5 2 3 8" xfId="41767"/>
    <cellStyle name="40% - Accent4 2 5 2 3 9" xfId="46388"/>
    <cellStyle name="40% - Accent4 2 5 2 4" xfId="16421"/>
    <cellStyle name="40% - Accent4 2 5 2 4 2" xfId="19264"/>
    <cellStyle name="40% - Accent4 2 5 2 4 2 2" xfId="24679"/>
    <cellStyle name="40% - Accent4 2 5 2 4 2 2 2" xfId="37076"/>
    <cellStyle name="40% - Accent4 2 5 2 4 2 3" xfId="33267"/>
    <cellStyle name="40% - Accent4 2 5 2 4 2 4" xfId="41775"/>
    <cellStyle name="40% - Accent4 2 5 2 4 2 5" xfId="46396"/>
    <cellStyle name="40% - Accent4 2 5 2 4 3" xfId="20546"/>
    <cellStyle name="40% - Accent4 2 5 2 4 3 2" xfId="24680"/>
    <cellStyle name="40% - Accent4 2 5 2 4 3 2 2" xfId="37077"/>
    <cellStyle name="40% - Accent4 2 5 2 4 3 3" xfId="34569"/>
    <cellStyle name="40% - Accent4 2 5 2 4 3 4" xfId="41776"/>
    <cellStyle name="40% - Accent4 2 5 2 4 3 5" xfId="46397"/>
    <cellStyle name="40% - Accent4 2 5 2 4 4" xfId="24678"/>
    <cellStyle name="40% - Accent4 2 5 2 4 4 2" xfId="37075"/>
    <cellStyle name="40% - Accent4 2 5 2 4 5" xfId="31967"/>
    <cellStyle name="40% - Accent4 2 5 2 4 6" xfId="41774"/>
    <cellStyle name="40% - Accent4 2 5 2 4 7" xfId="46395"/>
    <cellStyle name="40% - Accent4 2 5 2 5" xfId="14206"/>
    <cellStyle name="40% - Accent4 2 5 2 5 2" xfId="24681"/>
    <cellStyle name="40% - Accent4 2 5 2 5 2 2" xfId="37078"/>
    <cellStyle name="40% - Accent4 2 5 2 5 3" xfId="31317"/>
    <cellStyle name="40% - Accent4 2 5 2 5 4" xfId="41777"/>
    <cellStyle name="40% - Accent4 2 5 2 5 5" xfId="46398"/>
    <cellStyle name="40% - Accent4 2 5 2 6" xfId="18629"/>
    <cellStyle name="40% - Accent4 2 5 2 6 2" xfId="24682"/>
    <cellStyle name="40% - Accent4 2 5 2 6 2 2" xfId="37079"/>
    <cellStyle name="40% - Accent4 2 5 2 6 3" xfId="32618"/>
    <cellStyle name="40% - Accent4 2 5 2 6 4" xfId="41778"/>
    <cellStyle name="40% - Accent4 2 5 2 6 5" xfId="46399"/>
    <cellStyle name="40% - Accent4 2 5 2 7" xfId="19906"/>
    <cellStyle name="40% - Accent4 2 5 2 7 2" xfId="24683"/>
    <cellStyle name="40% - Accent4 2 5 2 7 2 2" xfId="37080"/>
    <cellStyle name="40% - Accent4 2 5 2 7 3" xfId="33917"/>
    <cellStyle name="40% - Accent4 2 5 2 7 4" xfId="41779"/>
    <cellStyle name="40% - Accent4 2 5 2 7 5" xfId="46400"/>
    <cellStyle name="40% - Accent4 2 5 2 8" xfId="24663"/>
    <cellStyle name="40% - Accent4 2 5 2 8 2" xfId="37060"/>
    <cellStyle name="40% - Accent4 2 5 2 9" xfId="30657"/>
    <cellStyle name="40% - Accent4 2 5 3" xfId="11111"/>
    <cellStyle name="40% - Accent4 2 5 3 2" xfId="16424"/>
    <cellStyle name="40% - Accent4 2 5 3 2 2" xfId="19267"/>
    <cellStyle name="40% - Accent4 2 5 3 2 2 2" xfId="24686"/>
    <cellStyle name="40% - Accent4 2 5 3 2 2 2 2" xfId="37083"/>
    <cellStyle name="40% - Accent4 2 5 3 2 2 3" xfId="33270"/>
    <cellStyle name="40% - Accent4 2 5 3 2 2 4" xfId="41782"/>
    <cellStyle name="40% - Accent4 2 5 3 2 2 5" xfId="46403"/>
    <cellStyle name="40% - Accent4 2 5 3 2 3" xfId="20549"/>
    <cellStyle name="40% - Accent4 2 5 3 2 3 2" xfId="24687"/>
    <cellStyle name="40% - Accent4 2 5 3 2 3 2 2" xfId="37084"/>
    <cellStyle name="40% - Accent4 2 5 3 2 3 3" xfId="34572"/>
    <cellStyle name="40% - Accent4 2 5 3 2 3 4" xfId="41783"/>
    <cellStyle name="40% - Accent4 2 5 3 2 3 5" xfId="46404"/>
    <cellStyle name="40% - Accent4 2 5 3 2 4" xfId="24685"/>
    <cellStyle name="40% - Accent4 2 5 3 2 4 2" xfId="37082"/>
    <cellStyle name="40% - Accent4 2 5 3 2 5" xfId="31970"/>
    <cellStyle name="40% - Accent4 2 5 3 2 6" xfId="41781"/>
    <cellStyle name="40% - Accent4 2 5 3 2 7" xfId="46402"/>
    <cellStyle name="40% - Accent4 2 5 3 3" xfId="14209"/>
    <cellStyle name="40% - Accent4 2 5 3 3 2" xfId="24688"/>
    <cellStyle name="40% - Accent4 2 5 3 3 2 2" xfId="37085"/>
    <cellStyle name="40% - Accent4 2 5 3 3 3" xfId="31320"/>
    <cellStyle name="40% - Accent4 2 5 3 3 4" xfId="41784"/>
    <cellStyle name="40% - Accent4 2 5 3 3 5" xfId="46405"/>
    <cellStyle name="40% - Accent4 2 5 3 4" xfId="18632"/>
    <cellStyle name="40% - Accent4 2 5 3 4 2" xfId="24689"/>
    <cellStyle name="40% - Accent4 2 5 3 4 2 2" xfId="37086"/>
    <cellStyle name="40% - Accent4 2 5 3 4 3" xfId="32621"/>
    <cellStyle name="40% - Accent4 2 5 3 4 4" xfId="41785"/>
    <cellStyle name="40% - Accent4 2 5 3 4 5" xfId="46406"/>
    <cellStyle name="40% - Accent4 2 5 3 5" xfId="19909"/>
    <cellStyle name="40% - Accent4 2 5 3 5 2" xfId="24690"/>
    <cellStyle name="40% - Accent4 2 5 3 5 2 2" xfId="37087"/>
    <cellStyle name="40% - Accent4 2 5 3 5 3" xfId="33920"/>
    <cellStyle name="40% - Accent4 2 5 3 5 4" xfId="41786"/>
    <cellStyle name="40% - Accent4 2 5 3 5 5" xfId="46407"/>
    <cellStyle name="40% - Accent4 2 5 3 6" xfId="24684"/>
    <cellStyle name="40% - Accent4 2 5 3 6 2" xfId="37081"/>
    <cellStyle name="40% - Accent4 2 5 3 7" xfId="30660"/>
    <cellStyle name="40% - Accent4 2 5 3 8" xfId="41780"/>
    <cellStyle name="40% - Accent4 2 5 3 9" xfId="46401"/>
    <cellStyle name="40% - Accent4 2 5 4" xfId="11112"/>
    <cellStyle name="40% - Accent4 2 5 4 2" xfId="16425"/>
    <cellStyle name="40% - Accent4 2 5 4 2 2" xfId="19268"/>
    <cellStyle name="40% - Accent4 2 5 4 2 2 2" xfId="24693"/>
    <cellStyle name="40% - Accent4 2 5 4 2 2 2 2" xfId="37090"/>
    <cellStyle name="40% - Accent4 2 5 4 2 2 3" xfId="33271"/>
    <cellStyle name="40% - Accent4 2 5 4 2 2 4" xfId="41789"/>
    <cellStyle name="40% - Accent4 2 5 4 2 2 5" xfId="46410"/>
    <cellStyle name="40% - Accent4 2 5 4 2 3" xfId="20550"/>
    <cellStyle name="40% - Accent4 2 5 4 2 3 2" xfId="24694"/>
    <cellStyle name="40% - Accent4 2 5 4 2 3 2 2" xfId="37091"/>
    <cellStyle name="40% - Accent4 2 5 4 2 3 3" xfId="34573"/>
    <cellStyle name="40% - Accent4 2 5 4 2 3 4" xfId="41790"/>
    <cellStyle name="40% - Accent4 2 5 4 2 3 5" xfId="46411"/>
    <cellStyle name="40% - Accent4 2 5 4 2 4" xfId="24692"/>
    <cellStyle name="40% - Accent4 2 5 4 2 4 2" xfId="37089"/>
    <cellStyle name="40% - Accent4 2 5 4 2 5" xfId="31971"/>
    <cellStyle name="40% - Accent4 2 5 4 2 6" xfId="41788"/>
    <cellStyle name="40% - Accent4 2 5 4 2 7" xfId="46409"/>
    <cellStyle name="40% - Accent4 2 5 4 3" xfId="14210"/>
    <cellStyle name="40% - Accent4 2 5 4 3 2" xfId="24695"/>
    <cellStyle name="40% - Accent4 2 5 4 3 2 2" xfId="37092"/>
    <cellStyle name="40% - Accent4 2 5 4 3 3" xfId="31321"/>
    <cellStyle name="40% - Accent4 2 5 4 3 4" xfId="41791"/>
    <cellStyle name="40% - Accent4 2 5 4 3 5" xfId="46412"/>
    <cellStyle name="40% - Accent4 2 5 4 4" xfId="18633"/>
    <cellStyle name="40% - Accent4 2 5 4 4 2" xfId="24696"/>
    <cellStyle name="40% - Accent4 2 5 4 4 2 2" xfId="37093"/>
    <cellStyle name="40% - Accent4 2 5 4 4 3" xfId="32622"/>
    <cellStyle name="40% - Accent4 2 5 4 4 4" xfId="41792"/>
    <cellStyle name="40% - Accent4 2 5 4 4 5" xfId="46413"/>
    <cellStyle name="40% - Accent4 2 5 4 5" xfId="19910"/>
    <cellStyle name="40% - Accent4 2 5 4 5 2" xfId="24697"/>
    <cellStyle name="40% - Accent4 2 5 4 5 2 2" xfId="37094"/>
    <cellStyle name="40% - Accent4 2 5 4 5 3" xfId="33921"/>
    <cellStyle name="40% - Accent4 2 5 4 5 4" xfId="41793"/>
    <cellStyle name="40% - Accent4 2 5 4 5 5" xfId="46414"/>
    <cellStyle name="40% - Accent4 2 5 4 6" xfId="24691"/>
    <cellStyle name="40% - Accent4 2 5 4 6 2" xfId="37088"/>
    <cellStyle name="40% - Accent4 2 5 4 7" xfId="30661"/>
    <cellStyle name="40% - Accent4 2 5 4 8" xfId="41787"/>
    <cellStyle name="40% - Accent4 2 5 4 9" xfId="46408"/>
    <cellStyle name="40% - Accent4 2 5 5" xfId="10137"/>
    <cellStyle name="40% - Accent4 2 6" xfId="1118"/>
    <cellStyle name="40% - Accent4 2 6 2" xfId="11113"/>
    <cellStyle name="40% - Accent4 2 6 2 2" xfId="16426"/>
    <cellStyle name="40% - Accent4 2 6 2 2 2" xfId="19269"/>
    <cellStyle name="40% - Accent4 2 6 2 2 2 2" xfId="24700"/>
    <cellStyle name="40% - Accent4 2 6 2 2 2 2 2" xfId="37097"/>
    <cellStyle name="40% - Accent4 2 6 2 2 2 3" xfId="33272"/>
    <cellStyle name="40% - Accent4 2 6 2 2 2 4" xfId="41796"/>
    <cellStyle name="40% - Accent4 2 6 2 2 2 5" xfId="46417"/>
    <cellStyle name="40% - Accent4 2 6 2 2 3" xfId="20551"/>
    <cellStyle name="40% - Accent4 2 6 2 2 3 2" xfId="24701"/>
    <cellStyle name="40% - Accent4 2 6 2 2 3 2 2" xfId="37098"/>
    <cellStyle name="40% - Accent4 2 6 2 2 3 3" xfId="34574"/>
    <cellStyle name="40% - Accent4 2 6 2 2 3 4" xfId="41797"/>
    <cellStyle name="40% - Accent4 2 6 2 2 3 5" xfId="46418"/>
    <cellStyle name="40% - Accent4 2 6 2 2 4" xfId="24699"/>
    <cellStyle name="40% - Accent4 2 6 2 2 4 2" xfId="37096"/>
    <cellStyle name="40% - Accent4 2 6 2 2 5" xfId="31972"/>
    <cellStyle name="40% - Accent4 2 6 2 2 6" xfId="41795"/>
    <cellStyle name="40% - Accent4 2 6 2 2 7" xfId="46416"/>
    <cellStyle name="40% - Accent4 2 6 2 3" xfId="14211"/>
    <cellStyle name="40% - Accent4 2 6 2 3 2" xfId="24702"/>
    <cellStyle name="40% - Accent4 2 6 2 3 2 2" xfId="37099"/>
    <cellStyle name="40% - Accent4 2 6 2 3 3" xfId="31322"/>
    <cellStyle name="40% - Accent4 2 6 2 3 4" xfId="41798"/>
    <cellStyle name="40% - Accent4 2 6 2 3 5" xfId="46419"/>
    <cellStyle name="40% - Accent4 2 6 2 4" xfId="18634"/>
    <cellStyle name="40% - Accent4 2 6 2 4 2" xfId="24703"/>
    <cellStyle name="40% - Accent4 2 6 2 4 2 2" xfId="37100"/>
    <cellStyle name="40% - Accent4 2 6 2 4 3" xfId="32623"/>
    <cellStyle name="40% - Accent4 2 6 2 4 4" xfId="41799"/>
    <cellStyle name="40% - Accent4 2 6 2 4 5" xfId="46420"/>
    <cellStyle name="40% - Accent4 2 6 2 5" xfId="19911"/>
    <cellStyle name="40% - Accent4 2 6 2 5 2" xfId="24704"/>
    <cellStyle name="40% - Accent4 2 6 2 5 2 2" xfId="37101"/>
    <cellStyle name="40% - Accent4 2 6 2 5 3" xfId="33922"/>
    <cellStyle name="40% - Accent4 2 6 2 5 4" xfId="41800"/>
    <cellStyle name="40% - Accent4 2 6 2 5 5" xfId="46421"/>
    <cellStyle name="40% - Accent4 2 6 2 6" xfId="24698"/>
    <cellStyle name="40% - Accent4 2 6 2 6 2" xfId="37095"/>
    <cellStyle name="40% - Accent4 2 6 2 7" xfId="30662"/>
    <cellStyle name="40% - Accent4 2 6 2 8" xfId="41794"/>
    <cellStyle name="40% - Accent4 2 6 2 9" xfId="46415"/>
    <cellStyle name="40% - Accent4 2 6 3" xfId="11114"/>
    <cellStyle name="40% - Accent4 2 6 3 2" xfId="16427"/>
    <cellStyle name="40% - Accent4 2 6 3 2 2" xfId="19270"/>
    <cellStyle name="40% - Accent4 2 6 3 2 2 2" xfId="24707"/>
    <cellStyle name="40% - Accent4 2 6 3 2 2 2 2" xfId="37104"/>
    <cellStyle name="40% - Accent4 2 6 3 2 2 3" xfId="33273"/>
    <cellStyle name="40% - Accent4 2 6 3 2 2 4" xfId="41803"/>
    <cellStyle name="40% - Accent4 2 6 3 2 2 5" xfId="46424"/>
    <cellStyle name="40% - Accent4 2 6 3 2 3" xfId="20552"/>
    <cellStyle name="40% - Accent4 2 6 3 2 3 2" xfId="24708"/>
    <cellStyle name="40% - Accent4 2 6 3 2 3 2 2" xfId="37105"/>
    <cellStyle name="40% - Accent4 2 6 3 2 3 3" xfId="34575"/>
    <cellStyle name="40% - Accent4 2 6 3 2 3 4" xfId="41804"/>
    <cellStyle name="40% - Accent4 2 6 3 2 3 5" xfId="46425"/>
    <cellStyle name="40% - Accent4 2 6 3 2 4" xfId="24706"/>
    <cellStyle name="40% - Accent4 2 6 3 2 4 2" xfId="37103"/>
    <cellStyle name="40% - Accent4 2 6 3 2 5" xfId="31973"/>
    <cellStyle name="40% - Accent4 2 6 3 2 6" xfId="41802"/>
    <cellStyle name="40% - Accent4 2 6 3 2 7" xfId="46423"/>
    <cellStyle name="40% - Accent4 2 6 3 3" xfId="14212"/>
    <cellStyle name="40% - Accent4 2 6 3 3 2" xfId="24709"/>
    <cellStyle name="40% - Accent4 2 6 3 3 2 2" xfId="37106"/>
    <cellStyle name="40% - Accent4 2 6 3 3 3" xfId="31323"/>
    <cellStyle name="40% - Accent4 2 6 3 3 4" xfId="41805"/>
    <cellStyle name="40% - Accent4 2 6 3 3 5" xfId="46426"/>
    <cellStyle name="40% - Accent4 2 6 3 4" xfId="18635"/>
    <cellStyle name="40% - Accent4 2 6 3 4 2" xfId="24710"/>
    <cellStyle name="40% - Accent4 2 6 3 4 2 2" xfId="37107"/>
    <cellStyle name="40% - Accent4 2 6 3 4 3" xfId="32624"/>
    <cellStyle name="40% - Accent4 2 6 3 4 4" xfId="41806"/>
    <cellStyle name="40% - Accent4 2 6 3 4 5" xfId="46427"/>
    <cellStyle name="40% - Accent4 2 6 3 5" xfId="19912"/>
    <cellStyle name="40% - Accent4 2 6 3 5 2" xfId="24711"/>
    <cellStyle name="40% - Accent4 2 6 3 5 2 2" xfId="37108"/>
    <cellStyle name="40% - Accent4 2 6 3 5 3" xfId="33923"/>
    <cellStyle name="40% - Accent4 2 6 3 5 4" xfId="41807"/>
    <cellStyle name="40% - Accent4 2 6 3 5 5" xfId="46428"/>
    <cellStyle name="40% - Accent4 2 6 3 6" xfId="24705"/>
    <cellStyle name="40% - Accent4 2 6 3 6 2" xfId="37102"/>
    <cellStyle name="40% - Accent4 2 6 3 7" xfId="30663"/>
    <cellStyle name="40% - Accent4 2 6 3 8" xfId="41801"/>
    <cellStyle name="40% - Accent4 2 6 3 9" xfId="46422"/>
    <cellStyle name="40% - Accent4 2 6 4" xfId="10138"/>
    <cellStyle name="40% - Accent4 2 7" xfId="1119"/>
    <cellStyle name="40% - Accent4 2 7 10" xfId="10573"/>
    <cellStyle name="40% - Accent4 2 7 2" xfId="16121"/>
    <cellStyle name="40% - Accent4 2 7 2 2" xfId="18966"/>
    <cellStyle name="40% - Accent4 2 7 2 2 2" xfId="24714"/>
    <cellStyle name="40% - Accent4 2 7 2 2 2 2" xfId="37111"/>
    <cellStyle name="40% - Accent4 2 7 2 2 3" xfId="32966"/>
    <cellStyle name="40% - Accent4 2 7 2 2 4" xfId="41810"/>
    <cellStyle name="40% - Accent4 2 7 2 2 5" xfId="46431"/>
    <cellStyle name="40% - Accent4 2 7 2 3" xfId="20246"/>
    <cellStyle name="40% - Accent4 2 7 2 3 2" xfId="24715"/>
    <cellStyle name="40% - Accent4 2 7 2 3 2 2" xfId="37112"/>
    <cellStyle name="40% - Accent4 2 7 2 3 3" xfId="34267"/>
    <cellStyle name="40% - Accent4 2 7 2 3 4" xfId="41811"/>
    <cellStyle name="40% - Accent4 2 7 2 3 5" xfId="46432"/>
    <cellStyle name="40% - Accent4 2 7 2 4" xfId="24713"/>
    <cellStyle name="40% - Accent4 2 7 2 4 2" xfId="37110"/>
    <cellStyle name="40% - Accent4 2 7 2 5" xfId="31665"/>
    <cellStyle name="40% - Accent4 2 7 2 6" xfId="41809"/>
    <cellStyle name="40% - Accent4 2 7 2 7" xfId="46430"/>
    <cellStyle name="40% - Accent4 2 7 3" xfId="13906"/>
    <cellStyle name="40% - Accent4 2 7 3 2" xfId="24716"/>
    <cellStyle name="40% - Accent4 2 7 3 2 2" xfId="37113"/>
    <cellStyle name="40% - Accent4 2 7 3 3" xfId="31016"/>
    <cellStyle name="40% - Accent4 2 7 3 4" xfId="41812"/>
    <cellStyle name="40% - Accent4 2 7 3 5" xfId="46433"/>
    <cellStyle name="40% - Accent4 2 7 4" xfId="18329"/>
    <cellStyle name="40% - Accent4 2 7 4 2" xfId="24717"/>
    <cellStyle name="40% - Accent4 2 7 4 2 2" xfId="37114"/>
    <cellStyle name="40% - Accent4 2 7 4 3" xfId="32317"/>
    <cellStyle name="40% - Accent4 2 7 4 4" xfId="41813"/>
    <cellStyle name="40% - Accent4 2 7 4 5" xfId="46434"/>
    <cellStyle name="40% - Accent4 2 7 5" xfId="19605"/>
    <cellStyle name="40% - Accent4 2 7 5 2" xfId="24718"/>
    <cellStyle name="40% - Accent4 2 7 5 2 2" xfId="37115"/>
    <cellStyle name="40% - Accent4 2 7 5 3" xfId="33615"/>
    <cellStyle name="40% - Accent4 2 7 5 4" xfId="41814"/>
    <cellStyle name="40% - Accent4 2 7 5 5" xfId="46435"/>
    <cellStyle name="40% - Accent4 2 7 6" xfId="24712"/>
    <cellStyle name="40% - Accent4 2 7 6 2" xfId="37109"/>
    <cellStyle name="40% - Accent4 2 7 7" xfId="30355"/>
    <cellStyle name="40% - Accent4 2 7 8" xfId="41808"/>
    <cellStyle name="40% - Accent4 2 7 9" xfId="46429"/>
    <cellStyle name="40% - Accent4 2 8" xfId="1120"/>
    <cellStyle name="40% - Accent4 2 8 10" xfId="10674"/>
    <cellStyle name="40% - Accent4 2 8 2" xfId="16138"/>
    <cellStyle name="40% - Accent4 2 8 2 2" xfId="18982"/>
    <cellStyle name="40% - Accent4 2 8 2 2 2" xfId="24721"/>
    <cellStyle name="40% - Accent4 2 8 2 2 2 2" xfId="37118"/>
    <cellStyle name="40% - Accent4 2 8 2 2 3" xfId="32982"/>
    <cellStyle name="40% - Accent4 2 8 2 2 4" xfId="41817"/>
    <cellStyle name="40% - Accent4 2 8 2 2 5" xfId="46438"/>
    <cellStyle name="40% - Accent4 2 8 2 3" xfId="20262"/>
    <cellStyle name="40% - Accent4 2 8 2 3 2" xfId="24722"/>
    <cellStyle name="40% - Accent4 2 8 2 3 2 2" xfId="37119"/>
    <cellStyle name="40% - Accent4 2 8 2 3 3" xfId="34283"/>
    <cellStyle name="40% - Accent4 2 8 2 3 4" xfId="41818"/>
    <cellStyle name="40% - Accent4 2 8 2 3 5" xfId="46439"/>
    <cellStyle name="40% - Accent4 2 8 2 4" xfId="24720"/>
    <cellStyle name="40% - Accent4 2 8 2 4 2" xfId="37117"/>
    <cellStyle name="40% - Accent4 2 8 2 5" xfId="31681"/>
    <cellStyle name="40% - Accent4 2 8 2 6" xfId="41816"/>
    <cellStyle name="40% - Accent4 2 8 2 7" xfId="46437"/>
    <cellStyle name="40% - Accent4 2 8 3" xfId="13923"/>
    <cellStyle name="40% - Accent4 2 8 3 2" xfId="24723"/>
    <cellStyle name="40% - Accent4 2 8 3 2 2" xfId="37120"/>
    <cellStyle name="40% - Accent4 2 8 3 3" xfId="31032"/>
    <cellStyle name="40% - Accent4 2 8 3 4" xfId="41819"/>
    <cellStyle name="40% - Accent4 2 8 3 5" xfId="46440"/>
    <cellStyle name="40% - Accent4 2 8 4" xfId="18345"/>
    <cellStyle name="40% - Accent4 2 8 4 2" xfId="24724"/>
    <cellStyle name="40% - Accent4 2 8 4 2 2" xfId="37121"/>
    <cellStyle name="40% - Accent4 2 8 4 3" xfId="32333"/>
    <cellStyle name="40% - Accent4 2 8 4 4" xfId="41820"/>
    <cellStyle name="40% - Accent4 2 8 4 5" xfId="46441"/>
    <cellStyle name="40% - Accent4 2 8 5" xfId="19621"/>
    <cellStyle name="40% - Accent4 2 8 5 2" xfId="24725"/>
    <cellStyle name="40% - Accent4 2 8 5 2 2" xfId="37122"/>
    <cellStyle name="40% - Accent4 2 8 5 3" xfId="33631"/>
    <cellStyle name="40% - Accent4 2 8 5 4" xfId="41821"/>
    <cellStyle name="40% - Accent4 2 8 5 5" xfId="46442"/>
    <cellStyle name="40% - Accent4 2 8 6" xfId="24719"/>
    <cellStyle name="40% - Accent4 2 8 6 2" xfId="37116"/>
    <cellStyle name="40% - Accent4 2 8 7" xfId="30371"/>
    <cellStyle name="40% - Accent4 2 8 8" xfId="41815"/>
    <cellStyle name="40% - Accent4 2 8 9" xfId="46436"/>
    <cellStyle name="40% - Accent4 2 9" xfId="1121"/>
    <cellStyle name="40% - Accent4 2 9 2" xfId="11115"/>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2 5" xfId="11116"/>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3 5" xfId="11762"/>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3 7" xfId="10139"/>
    <cellStyle name="40% - Accent4 4" xfId="1146"/>
    <cellStyle name="40% - Accent4 4 2" xfId="11919"/>
    <cellStyle name="40% - Accent4 4 3" xfId="10140"/>
    <cellStyle name="40% - Accent4 5" xfId="1147"/>
    <cellStyle name="40% - Accent4 5 2" xfId="10509"/>
    <cellStyle name="40% - Accent4 6" xfId="1148"/>
    <cellStyle name="40% - Accent4 6 2" xfId="10673"/>
    <cellStyle name="40% - Accent4 7" xfId="1149"/>
    <cellStyle name="40% - Accent4 7 2" xfId="11117"/>
    <cellStyle name="40% - Accent4 8" xfId="1150"/>
    <cellStyle name="40% - Accent4 8 2" xfId="11118"/>
    <cellStyle name="40% - Accent4 9" xfId="1151"/>
    <cellStyle name="40% - Accent4 9 2" xfId="11119"/>
    <cellStyle name="40% - Accent5" xfId="9806" builtinId="47" customBuiltin="1"/>
    <cellStyle name="40% - Accent5 10" xfId="11120"/>
    <cellStyle name="40% - Accent5 11" xfId="11121"/>
    <cellStyle name="40% - Accent5 12" xfId="11122"/>
    <cellStyle name="40% - Accent5 13" xfId="11123"/>
    <cellStyle name="40% - Accent5 14" xfId="11124"/>
    <cellStyle name="40% - Accent5 15" xfId="11125"/>
    <cellStyle name="40% - Accent5 16" xfId="39591"/>
    <cellStyle name="40% - Accent5 17" xfId="39629"/>
    <cellStyle name="40% - Accent5 2" xfId="21"/>
    <cellStyle name="40% - Accent5 2 10" xfId="1152"/>
    <cellStyle name="40% - Accent5 2 10 2" xfId="16428"/>
    <cellStyle name="40% - Accent5 2 10 2 2" xfId="19271"/>
    <cellStyle name="40% - Accent5 2 10 2 2 2" xfId="24728"/>
    <cellStyle name="40% - Accent5 2 10 2 2 2 2" xfId="37125"/>
    <cellStyle name="40% - Accent5 2 10 2 2 3" xfId="33274"/>
    <cellStyle name="40% - Accent5 2 10 2 2 4" xfId="41824"/>
    <cellStyle name="40% - Accent5 2 10 2 2 5" xfId="46445"/>
    <cellStyle name="40% - Accent5 2 10 2 3" xfId="20553"/>
    <cellStyle name="40% - Accent5 2 10 2 3 2" xfId="24729"/>
    <cellStyle name="40% - Accent5 2 10 2 3 2 2" xfId="37126"/>
    <cellStyle name="40% - Accent5 2 10 2 3 3" xfId="34576"/>
    <cellStyle name="40% - Accent5 2 10 2 3 4" xfId="41825"/>
    <cellStyle name="40% - Accent5 2 10 2 3 5" xfId="46446"/>
    <cellStyle name="40% - Accent5 2 10 2 4" xfId="24727"/>
    <cellStyle name="40% - Accent5 2 10 2 4 2" xfId="37124"/>
    <cellStyle name="40% - Accent5 2 10 2 5" xfId="31974"/>
    <cellStyle name="40% - Accent5 2 10 2 6" xfId="41823"/>
    <cellStyle name="40% - Accent5 2 10 2 7" xfId="46444"/>
    <cellStyle name="40% - Accent5 2 10 3" xfId="14213"/>
    <cellStyle name="40% - Accent5 2 10 3 2" xfId="24730"/>
    <cellStyle name="40% - Accent5 2 10 3 2 2" xfId="37127"/>
    <cellStyle name="40% - Accent5 2 10 3 3" xfId="31324"/>
    <cellStyle name="40% - Accent5 2 10 3 4" xfId="41826"/>
    <cellStyle name="40% - Accent5 2 10 3 5" xfId="46447"/>
    <cellStyle name="40% - Accent5 2 10 4" xfId="18636"/>
    <cellStyle name="40% - Accent5 2 10 4 2" xfId="24731"/>
    <cellStyle name="40% - Accent5 2 10 4 2 2" xfId="37128"/>
    <cellStyle name="40% - Accent5 2 10 4 3" xfId="32625"/>
    <cellStyle name="40% - Accent5 2 10 4 4" xfId="41827"/>
    <cellStyle name="40% - Accent5 2 10 4 5" xfId="46448"/>
    <cellStyle name="40% - Accent5 2 10 5" xfId="19913"/>
    <cellStyle name="40% - Accent5 2 10 5 2" xfId="24732"/>
    <cellStyle name="40% - Accent5 2 10 5 2 2" xfId="37129"/>
    <cellStyle name="40% - Accent5 2 10 5 3" xfId="33924"/>
    <cellStyle name="40% - Accent5 2 10 5 4" xfId="41828"/>
    <cellStyle name="40% - Accent5 2 10 5 5" xfId="46449"/>
    <cellStyle name="40% - Accent5 2 10 6" xfId="24726"/>
    <cellStyle name="40% - Accent5 2 10 6 2" xfId="37123"/>
    <cellStyle name="40% - Accent5 2 10 7" xfId="30664"/>
    <cellStyle name="40% - Accent5 2 10 8" xfId="41822"/>
    <cellStyle name="40% - Accent5 2 10 9" xfId="46443"/>
    <cellStyle name="40% - Accent5 2 11" xfId="12034"/>
    <cellStyle name="40% - Accent5 2 11 2" xfId="16673"/>
    <cellStyle name="40% - Accent5 2 11 2 2" xfId="19509"/>
    <cellStyle name="40% - Accent5 2 11 2 2 2" xfId="24735"/>
    <cellStyle name="40% - Accent5 2 11 2 2 2 2" xfId="37132"/>
    <cellStyle name="40% - Accent5 2 11 2 2 3" xfId="33518"/>
    <cellStyle name="40% - Accent5 2 11 2 2 4" xfId="41831"/>
    <cellStyle name="40% - Accent5 2 11 2 2 5" xfId="46452"/>
    <cellStyle name="40% - Accent5 2 11 2 3" xfId="20794"/>
    <cellStyle name="40% - Accent5 2 11 2 3 2" xfId="24736"/>
    <cellStyle name="40% - Accent5 2 11 2 3 2 2" xfId="37133"/>
    <cellStyle name="40% - Accent5 2 11 2 3 3" xfId="34820"/>
    <cellStyle name="40% - Accent5 2 11 2 3 4" xfId="41832"/>
    <cellStyle name="40% - Accent5 2 11 2 3 5" xfId="46453"/>
    <cellStyle name="40% - Accent5 2 11 2 4" xfId="24734"/>
    <cellStyle name="40% - Accent5 2 11 2 4 2" xfId="37131"/>
    <cellStyle name="40% - Accent5 2 11 2 5" xfId="32218"/>
    <cellStyle name="40% - Accent5 2 11 2 6" xfId="41830"/>
    <cellStyle name="40% - Accent5 2 11 2 7" xfId="46451"/>
    <cellStyle name="40% - Accent5 2 11 3" xfId="14460"/>
    <cellStyle name="40% - Accent5 2 11 3 2" xfId="24737"/>
    <cellStyle name="40% - Accent5 2 11 3 2 2" xfId="37134"/>
    <cellStyle name="40% - Accent5 2 11 3 3" xfId="31568"/>
    <cellStyle name="40% - Accent5 2 11 3 4" xfId="41833"/>
    <cellStyle name="40% - Accent5 2 11 3 5" xfId="46454"/>
    <cellStyle name="40% - Accent5 2 11 4" xfId="18877"/>
    <cellStyle name="40% - Accent5 2 11 4 2" xfId="24738"/>
    <cellStyle name="40% - Accent5 2 11 4 2 2" xfId="37135"/>
    <cellStyle name="40% - Accent5 2 11 4 3" xfId="32869"/>
    <cellStyle name="40% - Accent5 2 11 4 4" xfId="41834"/>
    <cellStyle name="40% - Accent5 2 11 4 5" xfId="46455"/>
    <cellStyle name="40% - Accent5 2 11 5" xfId="20157"/>
    <cellStyle name="40% - Accent5 2 11 5 2" xfId="24739"/>
    <cellStyle name="40% - Accent5 2 11 5 2 2" xfId="37136"/>
    <cellStyle name="40% - Accent5 2 11 5 3" xfId="34168"/>
    <cellStyle name="40% - Accent5 2 11 5 4" xfId="41835"/>
    <cellStyle name="40% - Accent5 2 11 5 5" xfId="46456"/>
    <cellStyle name="40% - Accent5 2 11 6" xfId="24733"/>
    <cellStyle name="40% - Accent5 2 11 6 2" xfId="37130"/>
    <cellStyle name="40% - Accent5 2 11 7" xfId="30908"/>
    <cellStyle name="40% - Accent5 2 11 8" xfId="41829"/>
    <cellStyle name="40% - Accent5 2 11 9" xfId="46450"/>
    <cellStyle name="40% - Accent5 2 12" xfId="12112"/>
    <cellStyle name="40% - Accent5 2 13" xfId="12135"/>
    <cellStyle name="40% - Accent5 2 13 2" xfId="16737"/>
    <cellStyle name="40% - Accent5 2 13 2 2" xfId="19572"/>
    <cellStyle name="40% - Accent5 2 13 2 2 2" xfId="24742"/>
    <cellStyle name="40% - Accent5 2 13 2 2 2 2" xfId="37139"/>
    <cellStyle name="40% - Accent5 2 13 2 2 3" xfId="33582"/>
    <cellStyle name="40% - Accent5 2 13 2 2 4" xfId="41838"/>
    <cellStyle name="40% - Accent5 2 13 2 2 5" xfId="46459"/>
    <cellStyle name="40% - Accent5 2 13 2 3" xfId="20858"/>
    <cellStyle name="40% - Accent5 2 13 2 3 2" xfId="24743"/>
    <cellStyle name="40% - Accent5 2 13 2 3 2 2" xfId="37140"/>
    <cellStyle name="40% - Accent5 2 13 2 3 3" xfId="34886"/>
    <cellStyle name="40% - Accent5 2 13 2 3 4" xfId="41839"/>
    <cellStyle name="40% - Accent5 2 13 2 3 5" xfId="46460"/>
    <cellStyle name="40% - Accent5 2 13 2 4" xfId="24741"/>
    <cellStyle name="40% - Accent5 2 13 2 4 2" xfId="37138"/>
    <cellStyle name="40% - Accent5 2 13 2 5" xfId="32284"/>
    <cellStyle name="40% - Accent5 2 13 2 6" xfId="41837"/>
    <cellStyle name="40% - Accent5 2 13 2 7" xfId="46458"/>
    <cellStyle name="40% - Accent5 2 13 3" xfId="14524"/>
    <cellStyle name="40% - Accent5 2 13 3 2" xfId="24744"/>
    <cellStyle name="40% - Accent5 2 13 3 2 2" xfId="37141"/>
    <cellStyle name="40% - Accent5 2 13 3 3" xfId="31632"/>
    <cellStyle name="40% - Accent5 2 13 3 4" xfId="41840"/>
    <cellStyle name="40% - Accent5 2 13 3 5" xfId="46461"/>
    <cellStyle name="40% - Accent5 2 13 4" xfId="18939"/>
    <cellStyle name="40% - Accent5 2 13 4 2" xfId="24745"/>
    <cellStyle name="40% - Accent5 2 13 4 2 2" xfId="37142"/>
    <cellStyle name="40% - Accent5 2 13 4 3" xfId="32933"/>
    <cellStyle name="40% - Accent5 2 13 4 4" xfId="41841"/>
    <cellStyle name="40% - Accent5 2 13 4 5" xfId="46462"/>
    <cellStyle name="40% - Accent5 2 13 5" xfId="20219"/>
    <cellStyle name="40% - Accent5 2 13 5 2" xfId="24746"/>
    <cellStyle name="40% - Accent5 2 13 5 2 2" xfId="37143"/>
    <cellStyle name="40% - Accent5 2 13 5 3" xfId="34234"/>
    <cellStyle name="40% - Accent5 2 13 5 4" xfId="41842"/>
    <cellStyle name="40% - Accent5 2 13 5 5" xfId="46463"/>
    <cellStyle name="40% - Accent5 2 13 6" xfId="24740"/>
    <cellStyle name="40% - Accent5 2 13 6 2" xfId="37137"/>
    <cellStyle name="40% - Accent5 2 13 7" xfId="30972"/>
    <cellStyle name="40% - Accent5 2 13 8" xfId="41836"/>
    <cellStyle name="40% - Accent5 2 13 9" xfId="46457"/>
    <cellStyle name="40% - Accent5 2 14" xfId="20916"/>
    <cellStyle name="40% - Accent5 2 14 2" xfId="24747"/>
    <cellStyle name="40% - Accent5 2 14 2 2" xfId="37144"/>
    <cellStyle name="40% - Accent5 2 14 3" xfId="34930"/>
    <cellStyle name="40% - Accent5 2 14 4" xfId="41843"/>
    <cellStyle name="40% - Accent5 2 14 5" xfId="46464"/>
    <cellStyle name="40% - Accent5 2 15" xfId="10141"/>
    <cellStyle name="40% - Accent5 2 2" xfId="1153"/>
    <cellStyle name="40% - Accent5 2 2 2" xfId="1154"/>
    <cellStyle name="40% - Accent5 2 2 2 2" xfId="10593"/>
    <cellStyle name="40% - Accent5 2 2 3" xfId="1155"/>
    <cellStyle name="40% - Accent5 2 2 3 2" xfId="12168"/>
    <cellStyle name="40% - Accent5 2 2 4" xfId="10142"/>
    <cellStyle name="40% - Accent5 2 3" xfId="1156"/>
    <cellStyle name="40% - Accent5 2 3 2" xfId="1157"/>
    <cellStyle name="40% - Accent5 2 3 2 10" xfId="30665"/>
    <cellStyle name="40% - Accent5 2 3 2 11" xfId="41844"/>
    <cellStyle name="40% - Accent5 2 3 2 12" xfId="46465"/>
    <cellStyle name="40% - Accent5 2 3 2 2" xfId="11126"/>
    <cellStyle name="40% - Accent5 2 3 2 2 10" xfId="41845"/>
    <cellStyle name="40% - Accent5 2 3 2 2 11" xfId="46466"/>
    <cellStyle name="40% - Accent5 2 3 2 2 2" xfId="11127"/>
    <cellStyle name="40% - Accent5 2 3 2 2 2 2" xfId="16431"/>
    <cellStyle name="40% - Accent5 2 3 2 2 2 2 2" xfId="19274"/>
    <cellStyle name="40% - Accent5 2 3 2 2 2 2 2 2" xfId="24752"/>
    <cellStyle name="40% - Accent5 2 3 2 2 2 2 2 2 2" xfId="37149"/>
    <cellStyle name="40% - Accent5 2 3 2 2 2 2 2 3" xfId="33277"/>
    <cellStyle name="40% - Accent5 2 3 2 2 2 2 2 4" xfId="41848"/>
    <cellStyle name="40% - Accent5 2 3 2 2 2 2 2 5" xfId="46469"/>
    <cellStyle name="40% - Accent5 2 3 2 2 2 2 3" xfId="20556"/>
    <cellStyle name="40% - Accent5 2 3 2 2 2 2 3 2" xfId="24753"/>
    <cellStyle name="40% - Accent5 2 3 2 2 2 2 3 2 2" xfId="37150"/>
    <cellStyle name="40% - Accent5 2 3 2 2 2 2 3 3" xfId="34579"/>
    <cellStyle name="40% - Accent5 2 3 2 2 2 2 3 4" xfId="41849"/>
    <cellStyle name="40% - Accent5 2 3 2 2 2 2 3 5" xfId="46470"/>
    <cellStyle name="40% - Accent5 2 3 2 2 2 2 4" xfId="24751"/>
    <cellStyle name="40% - Accent5 2 3 2 2 2 2 4 2" xfId="37148"/>
    <cellStyle name="40% - Accent5 2 3 2 2 2 2 5" xfId="31977"/>
    <cellStyle name="40% - Accent5 2 3 2 2 2 2 6" xfId="41847"/>
    <cellStyle name="40% - Accent5 2 3 2 2 2 2 7" xfId="46468"/>
    <cellStyle name="40% - Accent5 2 3 2 2 2 3" xfId="14216"/>
    <cellStyle name="40% - Accent5 2 3 2 2 2 3 2" xfId="24754"/>
    <cellStyle name="40% - Accent5 2 3 2 2 2 3 2 2" xfId="37151"/>
    <cellStyle name="40% - Accent5 2 3 2 2 2 3 3" xfId="31327"/>
    <cellStyle name="40% - Accent5 2 3 2 2 2 3 4" xfId="41850"/>
    <cellStyle name="40% - Accent5 2 3 2 2 2 3 5" xfId="46471"/>
    <cellStyle name="40% - Accent5 2 3 2 2 2 4" xfId="18639"/>
    <cellStyle name="40% - Accent5 2 3 2 2 2 4 2" xfId="24755"/>
    <cellStyle name="40% - Accent5 2 3 2 2 2 4 2 2" xfId="37152"/>
    <cellStyle name="40% - Accent5 2 3 2 2 2 4 3" xfId="32628"/>
    <cellStyle name="40% - Accent5 2 3 2 2 2 4 4" xfId="41851"/>
    <cellStyle name="40% - Accent5 2 3 2 2 2 4 5" xfId="46472"/>
    <cellStyle name="40% - Accent5 2 3 2 2 2 5" xfId="19916"/>
    <cellStyle name="40% - Accent5 2 3 2 2 2 5 2" xfId="24756"/>
    <cellStyle name="40% - Accent5 2 3 2 2 2 5 2 2" xfId="37153"/>
    <cellStyle name="40% - Accent5 2 3 2 2 2 5 3" xfId="33927"/>
    <cellStyle name="40% - Accent5 2 3 2 2 2 5 4" xfId="41852"/>
    <cellStyle name="40% - Accent5 2 3 2 2 2 5 5" xfId="46473"/>
    <cellStyle name="40% - Accent5 2 3 2 2 2 6" xfId="24750"/>
    <cellStyle name="40% - Accent5 2 3 2 2 2 6 2" xfId="37147"/>
    <cellStyle name="40% - Accent5 2 3 2 2 2 7" xfId="30667"/>
    <cellStyle name="40% - Accent5 2 3 2 2 2 8" xfId="41846"/>
    <cellStyle name="40% - Accent5 2 3 2 2 2 9" xfId="46467"/>
    <cellStyle name="40% - Accent5 2 3 2 2 3" xfId="11128"/>
    <cellStyle name="40% - Accent5 2 3 2 2 3 2" xfId="16432"/>
    <cellStyle name="40% - Accent5 2 3 2 2 3 2 2" xfId="19275"/>
    <cellStyle name="40% - Accent5 2 3 2 2 3 2 2 2" xfId="24759"/>
    <cellStyle name="40% - Accent5 2 3 2 2 3 2 2 2 2" xfId="37156"/>
    <cellStyle name="40% - Accent5 2 3 2 2 3 2 2 3" xfId="33278"/>
    <cellStyle name="40% - Accent5 2 3 2 2 3 2 2 4" xfId="41855"/>
    <cellStyle name="40% - Accent5 2 3 2 2 3 2 2 5" xfId="46476"/>
    <cellStyle name="40% - Accent5 2 3 2 2 3 2 3" xfId="20557"/>
    <cellStyle name="40% - Accent5 2 3 2 2 3 2 3 2" xfId="24760"/>
    <cellStyle name="40% - Accent5 2 3 2 2 3 2 3 2 2" xfId="37157"/>
    <cellStyle name="40% - Accent5 2 3 2 2 3 2 3 3" xfId="34580"/>
    <cellStyle name="40% - Accent5 2 3 2 2 3 2 3 4" xfId="41856"/>
    <cellStyle name="40% - Accent5 2 3 2 2 3 2 3 5" xfId="46477"/>
    <cellStyle name="40% - Accent5 2 3 2 2 3 2 4" xfId="24758"/>
    <cellStyle name="40% - Accent5 2 3 2 2 3 2 4 2" xfId="37155"/>
    <cellStyle name="40% - Accent5 2 3 2 2 3 2 5" xfId="31978"/>
    <cellStyle name="40% - Accent5 2 3 2 2 3 2 6" xfId="41854"/>
    <cellStyle name="40% - Accent5 2 3 2 2 3 2 7" xfId="46475"/>
    <cellStyle name="40% - Accent5 2 3 2 2 3 3" xfId="14217"/>
    <cellStyle name="40% - Accent5 2 3 2 2 3 3 2" xfId="24761"/>
    <cellStyle name="40% - Accent5 2 3 2 2 3 3 2 2" xfId="37158"/>
    <cellStyle name="40% - Accent5 2 3 2 2 3 3 3" xfId="31328"/>
    <cellStyle name="40% - Accent5 2 3 2 2 3 3 4" xfId="41857"/>
    <cellStyle name="40% - Accent5 2 3 2 2 3 3 5" xfId="46478"/>
    <cellStyle name="40% - Accent5 2 3 2 2 3 4" xfId="18640"/>
    <cellStyle name="40% - Accent5 2 3 2 2 3 4 2" xfId="24762"/>
    <cellStyle name="40% - Accent5 2 3 2 2 3 4 2 2" xfId="37159"/>
    <cellStyle name="40% - Accent5 2 3 2 2 3 4 3" xfId="32629"/>
    <cellStyle name="40% - Accent5 2 3 2 2 3 4 4" xfId="41858"/>
    <cellStyle name="40% - Accent5 2 3 2 2 3 4 5" xfId="46479"/>
    <cellStyle name="40% - Accent5 2 3 2 2 3 5" xfId="19917"/>
    <cellStyle name="40% - Accent5 2 3 2 2 3 5 2" xfId="24763"/>
    <cellStyle name="40% - Accent5 2 3 2 2 3 5 2 2" xfId="37160"/>
    <cellStyle name="40% - Accent5 2 3 2 2 3 5 3" xfId="33928"/>
    <cellStyle name="40% - Accent5 2 3 2 2 3 5 4" xfId="41859"/>
    <cellStyle name="40% - Accent5 2 3 2 2 3 5 5" xfId="46480"/>
    <cellStyle name="40% - Accent5 2 3 2 2 3 6" xfId="24757"/>
    <cellStyle name="40% - Accent5 2 3 2 2 3 6 2" xfId="37154"/>
    <cellStyle name="40% - Accent5 2 3 2 2 3 7" xfId="30668"/>
    <cellStyle name="40% - Accent5 2 3 2 2 3 8" xfId="41853"/>
    <cellStyle name="40% - Accent5 2 3 2 2 3 9" xfId="46474"/>
    <cellStyle name="40% - Accent5 2 3 2 2 4" xfId="16430"/>
    <cellStyle name="40% - Accent5 2 3 2 2 4 2" xfId="19273"/>
    <cellStyle name="40% - Accent5 2 3 2 2 4 2 2" xfId="24765"/>
    <cellStyle name="40% - Accent5 2 3 2 2 4 2 2 2" xfId="37162"/>
    <cellStyle name="40% - Accent5 2 3 2 2 4 2 3" xfId="33276"/>
    <cellStyle name="40% - Accent5 2 3 2 2 4 2 4" xfId="41861"/>
    <cellStyle name="40% - Accent5 2 3 2 2 4 2 5" xfId="46482"/>
    <cellStyle name="40% - Accent5 2 3 2 2 4 3" xfId="20555"/>
    <cellStyle name="40% - Accent5 2 3 2 2 4 3 2" xfId="24766"/>
    <cellStyle name="40% - Accent5 2 3 2 2 4 3 2 2" xfId="37163"/>
    <cellStyle name="40% - Accent5 2 3 2 2 4 3 3" xfId="34578"/>
    <cellStyle name="40% - Accent5 2 3 2 2 4 3 4" xfId="41862"/>
    <cellStyle name="40% - Accent5 2 3 2 2 4 3 5" xfId="46483"/>
    <cellStyle name="40% - Accent5 2 3 2 2 4 4" xfId="24764"/>
    <cellStyle name="40% - Accent5 2 3 2 2 4 4 2" xfId="37161"/>
    <cellStyle name="40% - Accent5 2 3 2 2 4 5" xfId="31976"/>
    <cellStyle name="40% - Accent5 2 3 2 2 4 6" xfId="41860"/>
    <cellStyle name="40% - Accent5 2 3 2 2 4 7" xfId="46481"/>
    <cellStyle name="40% - Accent5 2 3 2 2 5" xfId="14215"/>
    <cellStyle name="40% - Accent5 2 3 2 2 5 2" xfId="24767"/>
    <cellStyle name="40% - Accent5 2 3 2 2 5 2 2" xfId="37164"/>
    <cellStyle name="40% - Accent5 2 3 2 2 5 3" xfId="31326"/>
    <cellStyle name="40% - Accent5 2 3 2 2 5 4" xfId="41863"/>
    <cellStyle name="40% - Accent5 2 3 2 2 5 5" xfId="46484"/>
    <cellStyle name="40% - Accent5 2 3 2 2 6" xfId="18638"/>
    <cellStyle name="40% - Accent5 2 3 2 2 6 2" xfId="24768"/>
    <cellStyle name="40% - Accent5 2 3 2 2 6 2 2" xfId="37165"/>
    <cellStyle name="40% - Accent5 2 3 2 2 6 3" xfId="32627"/>
    <cellStyle name="40% - Accent5 2 3 2 2 6 4" xfId="41864"/>
    <cellStyle name="40% - Accent5 2 3 2 2 6 5" xfId="46485"/>
    <cellStyle name="40% - Accent5 2 3 2 2 7" xfId="19915"/>
    <cellStyle name="40% - Accent5 2 3 2 2 7 2" xfId="24769"/>
    <cellStyle name="40% - Accent5 2 3 2 2 7 2 2" xfId="37166"/>
    <cellStyle name="40% - Accent5 2 3 2 2 7 3" xfId="33926"/>
    <cellStyle name="40% - Accent5 2 3 2 2 7 4" xfId="41865"/>
    <cellStyle name="40% - Accent5 2 3 2 2 7 5" xfId="46486"/>
    <cellStyle name="40% - Accent5 2 3 2 2 8" xfId="24749"/>
    <cellStyle name="40% - Accent5 2 3 2 2 8 2" xfId="37146"/>
    <cellStyle name="40% - Accent5 2 3 2 2 9" xfId="30666"/>
    <cellStyle name="40% - Accent5 2 3 2 3" xfId="11129"/>
    <cellStyle name="40% - Accent5 2 3 2 3 2" xfId="16433"/>
    <cellStyle name="40% - Accent5 2 3 2 3 2 2" xfId="19276"/>
    <cellStyle name="40% - Accent5 2 3 2 3 2 2 2" xfId="24772"/>
    <cellStyle name="40% - Accent5 2 3 2 3 2 2 2 2" xfId="37169"/>
    <cellStyle name="40% - Accent5 2 3 2 3 2 2 3" xfId="33279"/>
    <cellStyle name="40% - Accent5 2 3 2 3 2 2 4" xfId="41868"/>
    <cellStyle name="40% - Accent5 2 3 2 3 2 2 5" xfId="46489"/>
    <cellStyle name="40% - Accent5 2 3 2 3 2 3" xfId="20558"/>
    <cellStyle name="40% - Accent5 2 3 2 3 2 3 2" xfId="24773"/>
    <cellStyle name="40% - Accent5 2 3 2 3 2 3 2 2" xfId="37170"/>
    <cellStyle name="40% - Accent5 2 3 2 3 2 3 3" xfId="34581"/>
    <cellStyle name="40% - Accent5 2 3 2 3 2 3 4" xfId="41869"/>
    <cellStyle name="40% - Accent5 2 3 2 3 2 3 5" xfId="46490"/>
    <cellStyle name="40% - Accent5 2 3 2 3 2 4" xfId="24771"/>
    <cellStyle name="40% - Accent5 2 3 2 3 2 4 2" xfId="37168"/>
    <cellStyle name="40% - Accent5 2 3 2 3 2 5" xfId="31979"/>
    <cellStyle name="40% - Accent5 2 3 2 3 2 6" xfId="41867"/>
    <cellStyle name="40% - Accent5 2 3 2 3 2 7" xfId="46488"/>
    <cellStyle name="40% - Accent5 2 3 2 3 3" xfId="14218"/>
    <cellStyle name="40% - Accent5 2 3 2 3 3 2" xfId="24774"/>
    <cellStyle name="40% - Accent5 2 3 2 3 3 2 2" xfId="37171"/>
    <cellStyle name="40% - Accent5 2 3 2 3 3 3" xfId="31329"/>
    <cellStyle name="40% - Accent5 2 3 2 3 3 4" xfId="41870"/>
    <cellStyle name="40% - Accent5 2 3 2 3 3 5" xfId="46491"/>
    <cellStyle name="40% - Accent5 2 3 2 3 4" xfId="18641"/>
    <cellStyle name="40% - Accent5 2 3 2 3 4 2" xfId="24775"/>
    <cellStyle name="40% - Accent5 2 3 2 3 4 2 2" xfId="37172"/>
    <cellStyle name="40% - Accent5 2 3 2 3 4 3" xfId="32630"/>
    <cellStyle name="40% - Accent5 2 3 2 3 4 4" xfId="41871"/>
    <cellStyle name="40% - Accent5 2 3 2 3 4 5" xfId="46492"/>
    <cellStyle name="40% - Accent5 2 3 2 3 5" xfId="19918"/>
    <cellStyle name="40% - Accent5 2 3 2 3 5 2" xfId="24776"/>
    <cellStyle name="40% - Accent5 2 3 2 3 5 2 2" xfId="37173"/>
    <cellStyle name="40% - Accent5 2 3 2 3 5 3" xfId="33929"/>
    <cellStyle name="40% - Accent5 2 3 2 3 5 4" xfId="41872"/>
    <cellStyle name="40% - Accent5 2 3 2 3 5 5" xfId="46493"/>
    <cellStyle name="40% - Accent5 2 3 2 3 6" xfId="24770"/>
    <cellStyle name="40% - Accent5 2 3 2 3 6 2" xfId="37167"/>
    <cellStyle name="40% - Accent5 2 3 2 3 7" xfId="30669"/>
    <cellStyle name="40% - Accent5 2 3 2 3 8" xfId="41866"/>
    <cellStyle name="40% - Accent5 2 3 2 3 9" xfId="46487"/>
    <cellStyle name="40% - Accent5 2 3 2 4" xfId="11130"/>
    <cellStyle name="40% - Accent5 2 3 2 4 2" xfId="16434"/>
    <cellStyle name="40% - Accent5 2 3 2 4 2 2" xfId="19277"/>
    <cellStyle name="40% - Accent5 2 3 2 4 2 2 2" xfId="24779"/>
    <cellStyle name="40% - Accent5 2 3 2 4 2 2 2 2" xfId="37176"/>
    <cellStyle name="40% - Accent5 2 3 2 4 2 2 3" xfId="33280"/>
    <cellStyle name="40% - Accent5 2 3 2 4 2 2 4" xfId="41875"/>
    <cellStyle name="40% - Accent5 2 3 2 4 2 2 5" xfId="46496"/>
    <cellStyle name="40% - Accent5 2 3 2 4 2 3" xfId="20559"/>
    <cellStyle name="40% - Accent5 2 3 2 4 2 3 2" xfId="24780"/>
    <cellStyle name="40% - Accent5 2 3 2 4 2 3 2 2" xfId="37177"/>
    <cellStyle name="40% - Accent5 2 3 2 4 2 3 3" xfId="34582"/>
    <cellStyle name="40% - Accent5 2 3 2 4 2 3 4" xfId="41876"/>
    <cellStyle name="40% - Accent5 2 3 2 4 2 3 5" xfId="46497"/>
    <cellStyle name="40% - Accent5 2 3 2 4 2 4" xfId="24778"/>
    <cellStyle name="40% - Accent5 2 3 2 4 2 4 2" xfId="37175"/>
    <cellStyle name="40% - Accent5 2 3 2 4 2 5" xfId="31980"/>
    <cellStyle name="40% - Accent5 2 3 2 4 2 6" xfId="41874"/>
    <cellStyle name="40% - Accent5 2 3 2 4 2 7" xfId="46495"/>
    <cellStyle name="40% - Accent5 2 3 2 4 3" xfId="14219"/>
    <cellStyle name="40% - Accent5 2 3 2 4 3 2" xfId="24781"/>
    <cellStyle name="40% - Accent5 2 3 2 4 3 2 2" xfId="37178"/>
    <cellStyle name="40% - Accent5 2 3 2 4 3 3" xfId="31330"/>
    <cellStyle name="40% - Accent5 2 3 2 4 3 4" xfId="41877"/>
    <cellStyle name="40% - Accent5 2 3 2 4 3 5" xfId="46498"/>
    <cellStyle name="40% - Accent5 2 3 2 4 4" xfId="18642"/>
    <cellStyle name="40% - Accent5 2 3 2 4 4 2" xfId="24782"/>
    <cellStyle name="40% - Accent5 2 3 2 4 4 2 2" xfId="37179"/>
    <cellStyle name="40% - Accent5 2 3 2 4 4 3" xfId="32631"/>
    <cellStyle name="40% - Accent5 2 3 2 4 4 4" xfId="41878"/>
    <cellStyle name="40% - Accent5 2 3 2 4 4 5" xfId="46499"/>
    <cellStyle name="40% - Accent5 2 3 2 4 5" xfId="19919"/>
    <cellStyle name="40% - Accent5 2 3 2 4 5 2" xfId="24783"/>
    <cellStyle name="40% - Accent5 2 3 2 4 5 2 2" xfId="37180"/>
    <cellStyle name="40% - Accent5 2 3 2 4 5 3" xfId="33930"/>
    <cellStyle name="40% - Accent5 2 3 2 4 5 4" xfId="41879"/>
    <cellStyle name="40% - Accent5 2 3 2 4 5 5" xfId="46500"/>
    <cellStyle name="40% - Accent5 2 3 2 4 6" xfId="24777"/>
    <cellStyle name="40% - Accent5 2 3 2 4 6 2" xfId="37174"/>
    <cellStyle name="40% - Accent5 2 3 2 4 7" xfId="30670"/>
    <cellStyle name="40% - Accent5 2 3 2 4 8" xfId="41873"/>
    <cellStyle name="40% - Accent5 2 3 2 4 9" xfId="46494"/>
    <cellStyle name="40% - Accent5 2 3 2 5" xfId="16429"/>
    <cellStyle name="40% - Accent5 2 3 2 5 2" xfId="19272"/>
    <cellStyle name="40% - Accent5 2 3 2 5 2 2" xfId="24785"/>
    <cellStyle name="40% - Accent5 2 3 2 5 2 2 2" xfId="37182"/>
    <cellStyle name="40% - Accent5 2 3 2 5 2 3" xfId="33275"/>
    <cellStyle name="40% - Accent5 2 3 2 5 2 4" xfId="41881"/>
    <cellStyle name="40% - Accent5 2 3 2 5 2 5" xfId="46502"/>
    <cellStyle name="40% - Accent5 2 3 2 5 3" xfId="20554"/>
    <cellStyle name="40% - Accent5 2 3 2 5 3 2" xfId="24786"/>
    <cellStyle name="40% - Accent5 2 3 2 5 3 2 2" xfId="37183"/>
    <cellStyle name="40% - Accent5 2 3 2 5 3 3" xfId="34577"/>
    <cellStyle name="40% - Accent5 2 3 2 5 3 4" xfId="41882"/>
    <cellStyle name="40% - Accent5 2 3 2 5 3 5" xfId="46503"/>
    <cellStyle name="40% - Accent5 2 3 2 5 4" xfId="24784"/>
    <cellStyle name="40% - Accent5 2 3 2 5 4 2" xfId="37181"/>
    <cellStyle name="40% - Accent5 2 3 2 5 5" xfId="31975"/>
    <cellStyle name="40% - Accent5 2 3 2 5 6" xfId="41880"/>
    <cellStyle name="40% - Accent5 2 3 2 5 7" xfId="46501"/>
    <cellStyle name="40% - Accent5 2 3 2 6" xfId="14214"/>
    <cellStyle name="40% - Accent5 2 3 2 6 2" xfId="24787"/>
    <cellStyle name="40% - Accent5 2 3 2 6 2 2" xfId="37184"/>
    <cellStyle name="40% - Accent5 2 3 2 6 3" xfId="31325"/>
    <cellStyle name="40% - Accent5 2 3 2 6 4" xfId="41883"/>
    <cellStyle name="40% - Accent5 2 3 2 6 5" xfId="46504"/>
    <cellStyle name="40% - Accent5 2 3 2 7" xfId="18637"/>
    <cellStyle name="40% - Accent5 2 3 2 7 2" xfId="24788"/>
    <cellStyle name="40% - Accent5 2 3 2 7 2 2" xfId="37185"/>
    <cellStyle name="40% - Accent5 2 3 2 7 3" xfId="32626"/>
    <cellStyle name="40% - Accent5 2 3 2 7 4" xfId="41884"/>
    <cellStyle name="40% - Accent5 2 3 2 7 5" xfId="46505"/>
    <cellStyle name="40% - Accent5 2 3 2 8" xfId="19914"/>
    <cellStyle name="40% - Accent5 2 3 2 8 2" xfId="24789"/>
    <cellStyle name="40% - Accent5 2 3 2 8 2 2" xfId="37186"/>
    <cellStyle name="40% - Accent5 2 3 2 8 3" xfId="33925"/>
    <cellStyle name="40% - Accent5 2 3 2 8 4" xfId="41885"/>
    <cellStyle name="40% - Accent5 2 3 2 8 5" xfId="46506"/>
    <cellStyle name="40% - Accent5 2 3 2 9" xfId="24748"/>
    <cellStyle name="40% - Accent5 2 3 2 9 2" xfId="37145"/>
    <cellStyle name="40% - Accent5 2 3 3" xfId="11131"/>
    <cellStyle name="40% - Accent5 2 3 3 10" xfId="41886"/>
    <cellStyle name="40% - Accent5 2 3 3 11" xfId="46507"/>
    <cellStyle name="40% - Accent5 2 3 3 2" xfId="11132"/>
    <cellStyle name="40% - Accent5 2 3 3 2 2" xfId="16436"/>
    <cellStyle name="40% - Accent5 2 3 3 2 2 2" xfId="19279"/>
    <cellStyle name="40% - Accent5 2 3 3 2 2 2 2" xfId="24793"/>
    <cellStyle name="40% - Accent5 2 3 3 2 2 2 2 2" xfId="37190"/>
    <cellStyle name="40% - Accent5 2 3 3 2 2 2 3" xfId="33282"/>
    <cellStyle name="40% - Accent5 2 3 3 2 2 2 4" xfId="41889"/>
    <cellStyle name="40% - Accent5 2 3 3 2 2 2 5" xfId="46510"/>
    <cellStyle name="40% - Accent5 2 3 3 2 2 3" xfId="20561"/>
    <cellStyle name="40% - Accent5 2 3 3 2 2 3 2" xfId="24794"/>
    <cellStyle name="40% - Accent5 2 3 3 2 2 3 2 2" xfId="37191"/>
    <cellStyle name="40% - Accent5 2 3 3 2 2 3 3" xfId="34584"/>
    <cellStyle name="40% - Accent5 2 3 3 2 2 3 4" xfId="41890"/>
    <cellStyle name="40% - Accent5 2 3 3 2 2 3 5" xfId="46511"/>
    <cellStyle name="40% - Accent5 2 3 3 2 2 4" xfId="24792"/>
    <cellStyle name="40% - Accent5 2 3 3 2 2 4 2" xfId="37189"/>
    <cellStyle name="40% - Accent5 2 3 3 2 2 5" xfId="31982"/>
    <cellStyle name="40% - Accent5 2 3 3 2 2 6" xfId="41888"/>
    <cellStyle name="40% - Accent5 2 3 3 2 2 7" xfId="46509"/>
    <cellStyle name="40% - Accent5 2 3 3 2 3" xfId="14221"/>
    <cellStyle name="40% - Accent5 2 3 3 2 3 2" xfId="24795"/>
    <cellStyle name="40% - Accent5 2 3 3 2 3 2 2" xfId="37192"/>
    <cellStyle name="40% - Accent5 2 3 3 2 3 3" xfId="31332"/>
    <cellStyle name="40% - Accent5 2 3 3 2 3 4" xfId="41891"/>
    <cellStyle name="40% - Accent5 2 3 3 2 3 5" xfId="46512"/>
    <cellStyle name="40% - Accent5 2 3 3 2 4" xfId="18644"/>
    <cellStyle name="40% - Accent5 2 3 3 2 4 2" xfId="24796"/>
    <cellStyle name="40% - Accent5 2 3 3 2 4 2 2" xfId="37193"/>
    <cellStyle name="40% - Accent5 2 3 3 2 4 3" xfId="32633"/>
    <cellStyle name="40% - Accent5 2 3 3 2 4 4" xfId="41892"/>
    <cellStyle name="40% - Accent5 2 3 3 2 4 5" xfId="46513"/>
    <cellStyle name="40% - Accent5 2 3 3 2 5" xfId="19921"/>
    <cellStyle name="40% - Accent5 2 3 3 2 5 2" xfId="24797"/>
    <cellStyle name="40% - Accent5 2 3 3 2 5 2 2" xfId="37194"/>
    <cellStyle name="40% - Accent5 2 3 3 2 5 3" xfId="33932"/>
    <cellStyle name="40% - Accent5 2 3 3 2 5 4" xfId="41893"/>
    <cellStyle name="40% - Accent5 2 3 3 2 5 5" xfId="46514"/>
    <cellStyle name="40% - Accent5 2 3 3 2 6" xfId="24791"/>
    <cellStyle name="40% - Accent5 2 3 3 2 6 2" xfId="37188"/>
    <cellStyle name="40% - Accent5 2 3 3 2 7" xfId="30672"/>
    <cellStyle name="40% - Accent5 2 3 3 2 8" xfId="41887"/>
    <cellStyle name="40% - Accent5 2 3 3 2 9" xfId="46508"/>
    <cellStyle name="40% - Accent5 2 3 3 3" xfId="11133"/>
    <cellStyle name="40% - Accent5 2 3 3 3 2" xfId="16437"/>
    <cellStyle name="40% - Accent5 2 3 3 3 2 2" xfId="19280"/>
    <cellStyle name="40% - Accent5 2 3 3 3 2 2 2" xfId="24800"/>
    <cellStyle name="40% - Accent5 2 3 3 3 2 2 2 2" xfId="37197"/>
    <cellStyle name="40% - Accent5 2 3 3 3 2 2 3" xfId="33283"/>
    <cellStyle name="40% - Accent5 2 3 3 3 2 2 4" xfId="41896"/>
    <cellStyle name="40% - Accent5 2 3 3 3 2 2 5" xfId="46517"/>
    <cellStyle name="40% - Accent5 2 3 3 3 2 3" xfId="20562"/>
    <cellStyle name="40% - Accent5 2 3 3 3 2 3 2" xfId="24801"/>
    <cellStyle name="40% - Accent5 2 3 3 3 2 3 2 2" xfId="37198"/>
    <cellStyle name="40% - Accent5 2 3 3 3 2 3 3" xfId="34585"/>
    <cellStyle name="40% - Accent5 2 3 3 3 2 3 4" xfId="41897"/>
    <cellStyle name="40% - Accent5 2 3 3 3 2 3 5" xfId="46518"/>
    <cellStyle name="40% - Accent5 2 3 3 3 2 4" xfId="24799"/>
    <cellStyle name="40% - Accent5 2 3 3 3 2 4 2" xfId="37196"/>
    <cellStyle name="40% - Accent5 2 3 3 3 2 5" xfId="31983"/>
    <cellStyle name="40% - Accent5 2 3 3 3 2 6" xfId="41895"/>
    <cellStyle name="40% - Accent5 2 3 3 3 2 7" xfId="46516"/>
    <cellStyle name="40% - Accent5 2 3 3 3 3" xfId="14222"/>
    <cellStyle name="40% - Accent5 2 3 3 3 3 2" xfId="24802"/>
    <cellStyle name="40% - Accent5 2 3 3 3 3 2 2" xfId="37199"/>
    <cellStyle name="40% - Accent5 2 3 3 3 3 3" xfId="31333"/>
    <cellStyle name="40% - Accent5 2 3 3 3 3 4" xfId="41898"/>
    <cellStyle name="40% - Accent5 2 3 3 3 3 5" xfId="46519"/>
    <cellStyle name="40% - Accent5 2 3 3 3 4" xfId="18645"/>
    <cellStyle name="40% - Accent5 2 3 3 3 4 2" xfId="24803"/>
    <cellStyle name="40% - Accent5 2 3 3 3 4 2 2" xfId="37200"/>
    <cellStyle name="40% - Accent5 2 3 3 3 4 3" xfId="32634"/>
    <cellStyle name="40% - Accent5 2 3 3 3 4 4" xfId="41899"/>
    <cellStyle name="40% - Accent5 2 3 3 3 4 5" xfId="46520"/>
    <cellStyle name="40% - Accent5 2 3 3 3 5" xfId="19922"/>
    <cellStyle name="40% - Accent5 2 3 3 3 5 2" xfId="24804"/>
    <cellStyle name="40% - Accent5 2 3 3 3 5 2 2" xfId="37201"/>
    <cellStyle name="40% - Accent5 2 3 3 3 5 3" xfId="33933"/>
    <cellStyle name="40% - Accent5 2 3 3 3 5 4" xfId="41900"/>
    <cellStyle name="40% - Accent5 2 3 3 3 5 5" xfId="46521"/>
    <cellStyle name="40% - Accent5 2 3 3 3 6" xfId="24798"/>
    <cellStyle name="40% - Accent5 2 3 3 3 6 2" xfId="37195"/>
    <cellStyle name="40% - Accent5 2 3 3 3 7" xfId="30673"/>
    <cellStyle name="40% - Accent5 2 3 3 3 8" xfId="41894"/>
    <cellStyle name="40% - Accent5 2 3 3 3 9" xfId="46515"/>
    <cellStyle name="40% - Accent5 2 3 3 4" xfId="16435"/>
    <cellStyle name="40% - Accent5 2 3 3 4 2" xfId="19278"/>
    <cellStyle name="40% - Accent5 2 3 3 4 2 2" xfId="24806"/>
    <cellStyle name="40% - Accent5 2 3 3 4 2 2 2" xfId="37203"/>
    <cellStyle name="40% - Accent5 2 3 3 4 2 3" xfId="33281"/>
    <cellStyle name="40% - Accent5 2 3 3 4 2 4" xfId="41902"/>
    <cellStyle name="40% - Accent5 2 3 3 4 2 5" xfId="46523"/>
    <cellStyle name="40% - Accent5 2 3 3 4 3" xfId="20560"/>
    <cellStyle name="40% - Accent5 2 3 3 4 3 2" xfId="24807"/>
    <cellStyle name="40% - Accent5 2 3 3 4 3 2 2" xfId="37204"/>
    <cellStyle name="40% - Accent5 2 3 3 4 3 3" xfId="34583"/>
    <cellStyle name="40% - Accent5 2 3 3 4 3 4" xfId="41903"/>
    <cellStyle name="40% - Accent5 2 3 3 4 3 5" xfId="46524"/>
    <cellStyle name="40% - Accent5 2 3 3 4 4" xfId="24805"/>
    <cellStyle name="40% - Accent5 2 3 3 4 4 2" xfId="37202"/>
    <cellStyle name="40% - Accent5 2 3 3 4 5" xfId="31981"/>
    <cellStyle name="40% - Accent5 2 3 3 4 6" xfId="41901"/>
    <cellStyle name="40% - Accent5 2 3 3 4 7" xfId="46522"/>
    <cellStyle name="40% - Accent5 2 3 3 5" xfId="14220"/>
    <cellStyle name="40% - Accent5 2 3 3 5 2" xfId="24808"/>
    <cellStyle name="40% - Accent5 2 3 3 5 2 2" xfId="37205"/>
    <cellStyle name="40% - Accent5 2 3 3 5 3" xfId="31331"/>
    <cellStyle name="40% - Accent5 2 3 3 5 4" xfId="41904"/>
    <cellStyle name="40% - Accent5 2 3 3 5 5" xfId="46525"/>
    <cellStyle name="40% - Accent5 2 3 3 6" xfId="18643"/>
    <cellStyle name="40% - Accent5 2 3 3 6 2" xfId="24809"/>
    <cellStyle name="40% - Accent5 2 3 3 6 2 2" xfId="37206"/>
    <cellStyle name="40% - Accent5 2 3 3 6 3" xfId="32632"/>
    <cellStyle name="40% - Accent5 2 3 3 6 4" xfId="41905"/>
    <cellStyle name="40% - Accent5 2 3 3 6 5" xfId="46526"/>
    <cellStyle name="40% - Accent5 2 3 3 7" xfId="19920"/>
    <cellStyle name="40% - Accent5 2 3 3 7 2" xfId="24810"/>
    <cellStyle name="40% - Accent5 2 3 3 7 2 2" xfId="37207"/>
    <cellStyle name="40% - Accent5 2 3 3 7 3" xfId="33931"/>
    <cellStyle name="40% - Accent5 2 3 3 7 4" xfId="41906"/>
    <cellStyle name="40% - Accent5 2 3 3 7 5" xfId="46527"/>
    <cellStyle name="40% - Accent5 2 3 3 8" xfId="24790"/>
    <cellStyle name="40% - Accent5 2 3 3 8 2" xfId="37187"/>
    <cellStyle name="40% - Accent5 2 3 3 9" xfId="30671"/>
    <cellStyle name="40% - Accent5 2 3 4" xfId="11134"/>
    <cellStyle name="40% - Accent5 2 3 4 2" xfId="16438"/>
    <cellStyle name="40% - Accent5 2 3 4 2 2" xfId="19281"/>
    <cellStyle name="40% - Accent5 2 3 4 2 2 2" xfId="24813"/>
    <cellStyle name="40% - Accent5 2 3 4 2 2 2 2" xfId="37210"/>
    <cellStyle name="40% - Accent5 2 3 4 2 2 3" xfId="33284"/>
    <cellStyle name="40% - Accent5 2 3 4 2 2 4" xfId="41909"/>
    <cellStyle name="40% - Accent5 2 3 4 2 2 5" xfId="46530"/>
    <cellStyle name="40% - Accent5 2 3 4 2 3" xfId="20563"/>
    <cellStyle name="40% - Accent5 2 3 4 2 3 2" xfId="24814"/>
    <cellStyle name="40% - Accent5 2 3 4 2 3 2 2" xfId="37211"/>
    <cellStyle name="40% - Accent5 2 3 4 2 3 3" xfId="34586"/>
    <cellStyle name="40% - Accent5 2 3 4 2 3 4" xfId="41910"/>
    <cellStyle name="40% - Accent5 2 3 4 2 3 5" xfId="46531"/>
    <cellStyle name="40% - Accent5 2 3 4 2 4" xfId="24812"/>
    <cellStyle name="40% - Accent5 2 3 4 2 4 2" xfId="37209"/>
    <cellStyle name="40% - Accent5 2 3 4 2 5" xfId="31984"/>
    <cellStyle name="40% - Accent5 2 3 4 2 6" xfId="41908"/>
    <cellStyle name="40% - Accent5 2 3 4 2 7" xfId="46529"/>
    <cellStyle name="40% - Accent5 2 3 4 3" xfId="14223"/>
    <cellStyle name="40% - Accent5 2 3 4 3 2" xfId="24815"/>
    <cellStyle name="40% - Accent5 2 3 4 3 2 2" xfId="37212"/>
    <cellStyle name="40% - Accent5 2 3 4 3 3" xfId="31334"/>
    <cellStyle name="40% - Accent5 2 3 4 3 4" xfId="41911"/>
    <cellStyle name="40% - Accent5 2 3 4 3 5" xfId="46532"/>
    <cellStyle name="40% - Accent5 2 3 4 4" xfId="18646"/>
    <cellStyle name="40% - Accent5 2 3 4 4 2" xfId="24816"/>
    <cellStyle name="40% - Accent5 2 3 4 4 2 2" xfId="37213"/>
    <cellStyle name="40% - Accent5 2 3 4 4 3" xfId="32635"/>
    <cellStyle name="40% - Accent5 2 3 4 4 4" xfId="41912"/>
    <cellStyle name="40% - Accent5 2 3 4 4 5" xfId="46533"/>
    <cellStyle name="40% - Accent5 2 3 4 5" xfId="19923"/>
    <cellStyle name="40% - Accent5 2 3 4 5 2" xfId="24817"/>
    <cellStyle name="40% - Accent5 2 3 4 5 2 2" xfId="37214"/>
    <cellStyle name="40% - Accent5 2 3 4 5 3" xfId="33934"/>
    <cellStyle name="40% - Accent5 2 3 4 5 4" xfId="41913"/>
    <cellStyle name="40% - Accent5 2 3 4 5 5" xfId="46534"/>
    <cellStyle name="40% - Accent5 2 3 4 6" xfId="24811"/>
    <cellStyle name="40% - Accent5 2 3 4 6 2" xfId="37208"/>
    <cellStyle name="40% - Accent5 2 3 4 7" xfId="30674"/>
    <cellStyle name="40% - Accent5 2 3 4 8" xfId="41907"/>
    <cellStyle name="40% - Accent5 2 3 4 9" xfId="46528"/>
    <cellStyle name="40% - Accent5 2 3 5" xfId="11135"/>
    <cellStyle name="40% - Accent5 2 3 5 2" xfId="16439"/>
    <cellStyle name="40% - Accent5 2 3 5 2 2" xfId="19282"/>
    <cellStyle name="40% - Accent5 2 3 5 2 2 2" xfId="24820"/>
    <cellStyle name="40% - Accent5 2 3 5 2 2 2 2" xfId="37217"/>
    <cellStyle name="40% - Accent5 2 3 5 2 2 3" xfId="33285"/>
    <cellStyle name="40% - Accent5 2 3 5 2 2 4" xfId="41916"/>
    <cellStyle name="40% - Accent5 2 3 5 2 2 5" xfId="46537"/>
    <cellStyle name="40% - Accent5 2 3 5 2 3" xfId="20564"/>
    <cellStyle name="40% - Accent5 2 3 5 2 3 2" xfId="24821"/>
    <cellStyle name="40% - Accent5 2 3 5 2 3 2 2" xfId="37218"/>
    <cellStyle name="40% - Accent5 2 3 5 2 3 3" xfId="34587"/>
    <cellStyle name="40% - Accent5 2 3 5 2 3 4" xfId="41917"/>
    <cellStyle name="40% - Accent5 2 3 5 2 3 5" xfId="46538"/>
    <cellStyle name="40% - Accent5 2 3 5 2 4" xfId="24819"/>
    <cellStyle name="40% - Accent5 2 3 5 2 4 2" xfId="37216"/>
    <cellStyle name="40% - Accent5 2 3 5 2 5" xfId="31985"/>
    <cellStyle name="40% - Accent5 2 3 5 2 6" xfId="41915"/>
    <cellStyle name="40% - Accent5 2 3 5 2 7" xfId="46536"/>
    <cellStyle name="40% - Accent5 2 3 5 3" xfId="14224"/>
    <cellStyle name="40% - Accent5 2 3 5 3 2" xfId="24822"/>
    <cellStyle name="40% - Accent5 2 3 5 3 2 2" xfId="37219"/>
    <cellStyle name="40% - Accent5 2 3 5 3 3" xfId="31335"/>
    <cellStyle name="40% - Accent5 2 3 5 3 4" xfId="41918"/>
    <cellStyle name="40% - Accent5 2 3 5 3 5" xfId="46539"/>
    <cellStyle name="40% - Accent5 2 3 5 4" xfId="18647"/>
    <cellStyle name="40% - Accent5 2 3 5 4 2" xfId="24823"/>
    <cellStyle name="40% - Accent5 2 3 5 4 2 2" xfId="37220"/>
    <cellStyle name="40% - Accent5 2 3 5 4 3" xfId="32636"/>
    <cellStyle name="40% - Accent5 2 3 5 4 4" xfId="41919"/>
    <cellStyle name="40% - Accent5 2 3 5 4 5" xfId="46540"/>
    <cellStyle name="40% - Accent5 2 3 5 5" xfId="19924"/>
    <cellStyle name="40% - Accent5 2 3 5 5 2" xfId="24824"/>
    <cellStyle name="40% - Accent5 2 3 5 5 2 2" xfId="37221"/>
    <cellStyle name="40% - Accent5 2 3 5 5 3" xfId="33935"/>
    <cellStyle name="40% - Accent5 2 3 5 5 4" xfId="41920"/>
    <cellStyle name="40% - Accent5 2 3 5 5 5" xfId="46541"/>
    <cellStyle name="40% - Accent5 2 3 5 6" xfId="24818"/>
    <cellStyle name="40% - Accent5 2 3 5 6 2" xfId="37215"/>
    <cellStyle name="40% - Accent5 2 3 5 7" xfId="30675"/>
    <cellStyle name="40% - Accent5 2 3 5 8" xfId="41914"/>
    <cellStyle name="40% - Accent5 2 3 5 9" xfId="46535"/>
    <cellStyle name="40% - Accent5 2 3 6" xfId="10143"/>
    <cellStyle name="40% - Accent5 2 4" xfId="1158"/>
    <cellStyle name="40% - Accent5 2 4 2" xfId="11136"/>
    <cellStyle name="40% - Accent5 2 4 2 10" xfId="41921"/>
    <cellStyle name="40% - Accent5 2 4 2 11" xfId="46542"/>
    <cellStyle name="40% - Accent5 2 4 2 2" xfId="11137"/>
    <cellStyle name="40% - Accent5 2 4 2 2 2" xfId="16441"/>
    <cellStyle name="40% - Accent5 2 4 2 2 2 2" xfId="19284"/>
    <cellStyle name="40% - Accent5 2 4 2 2 2 2 2" xfId="24828"/>
    <cellStyle name="40% - Accent5 2 4 2 2 2 2 2 2" xfId="37225"/>
    <cellStyle name="40% - Accent5 2 4 2 2 2 2 3" xfId="33287"/>
    <cellStyle name="40% - Accent5 2 4 2 2 2 2 4" xfId="41924"/>
    <cellStyle name="40% - Accent5 2 4 2 2 2 2 5" xfId="46545"/>
    <cellStyle name="40% - Accent5 2 4 2 2 2 3" xfId="20566"/>
    <cellStyle name="40% - Accent5 2 4 2 2 2 3 2" xfId="24829"/>
    <cellStyle name="40% - Accent5 2 4 2 2 2 3 2 2" xfId="37226"/>
    <cellStyle name="40% - Accent5 2 4 2 2 2 3 3" xfId="34589"/>
    <cellStyle name="40% - Accent5 2 4 2 2 2 3 4" xfId="41925"/>
    <cellStyle name="40% - Accent5 2 4 2 2 2 3 5" xfId="46546"/>
    <cellStyle name="40% - Accent5 2 4 2 2 2 4" xfId="24827"/>
    <cellStyle name="40% - Accent5 2 4 2 2 2 4 2" xfId="37224"/>
    <cellStyle name="40% - Accent5 2 4 2 2 2 5" xfId="31987"/>
    <cellStyle name="40% - Accent5 2 4 2 2 2 6" xfId="41923"/>
    <cellStyle name="40% - Accent5 2 4 2 2 2 7" xfId="46544"/>
    <cellStyle name="40% - Accent5 2 4 2 2 3" xfId="14226"/>
    <cellStyle name="40% - Accent5 2 4 2 2 3 2" xfId="24830"/>
    <cellStyle name="40% - Accent5 2 4 2 2 3 2 2" xfId="37227"/>
    <cellStyle name="40% - Accent5 2 4 2 2 3 3" xfId="31337"/>
    <cellStyle name="40% - Accent5 2 4 2 2 3 4" xfId="41926"/>
    <cellStyle name="40% - Accent5 2 4 2 2 3 5" xfId="46547"/>
    <cellStyle name="40% - Accent5 2 4 2 2 4" xfId="18649"/>
    <cellStyle name="40% - Accent5 2 4 2 2 4 2" xfId="24831"/>
    <cellStyle name="40% - Accent5 2 4 2 2 4 2 2" xfId="37228"/>
    <cellStyle name="40% - Accent5 2 4 2 2 4 3" xfId="32638"/>
    <cellStyle name="40% - Accent5 2 4 2 2 4 4" xfId="41927"/>
    <cellStyle name="40% - Accent5 2 4 2 2 4 5" xfId="46548"/>
    <cellStyle name="40% - Accent5 2 4 2 2 5" xfId="19926"/>
    <cellStyle name="40% - Accent5 2 4 2 2 5 2" xfId="24832"/>
    <cellStyle name="40% - Accent5 2 4 2 2 5 2 2" xfId="37229"/>
    <cellStyle name="40% - Accent5 2 4 2 2 5 3" xfId="33937"/>
    <cellStyle name="40% - Accent5 2 4 2 2 5 4" xfId="41928"/>
    <cellStyle name="40% - Accent5 2 4 2 2 5 5" xfId="46549"/>
    <cellStyle name="40% - Accent5 2 4 2 2 6" xfId="24826"/>
    <cellStyle name="40% - Accent5 2 4 2 2 6 2" xfId="37223"/>
    <cellStyle name="40% - Accent5 2 4 2 2 7" xfId="30677"/>
    <cellStyle name="40% - Accent5 2 4 2 2 8" xfId="41922"/>
    <cellStyle name="40% - Accent5 2 4 2 2 9" xfId="46543"/>
    <cellStyle name="40% - Accent5 2 4 2 3" xfId="11138"/>
    <cellStyle name="40% - Accent5 2 4 2 3 2" xfId="16442"/>
    <cellStyle name="40% - Accent5 2 4 2 3 2 2" xfId="19285"/>
    <cellStyle name="40% - Accent5 2 4 2 3 2 2 2" xfId="24835"/>
    <cellStyle name="40% - Accent5 2 4 2 3 2 2 2 2" xfId="37232"/>
    <cellStyle name="40% - Accent5 2 4 2 3 2 2 3" xfId="33288"/>
    <cellStyle name="40% - Accent5 2 4 2 3 2 2 4" xfId="41931"/>
    <cellStyle name="40% - Accent5 2 4 2 3 2 2 5" xfId="46552"/>
    <cellStyle name="40% - Accent5 2 4 2 3 2 3" xfId="20567"/>
    <cellStyle name="40% - Accent5 2 4 2 3 2 3 2" xfId="24836"/>
    <cellStyle name="40% - Accent5 2 4 2 3 2 3 2 2" xfId="37233"/>
    <cellStyle name="40% - Accent5 2 4 2 3 2 3 3" xfId="34590"/>
    <cellStyle name="40% - Accent5 2 4 2 3 2 3 4" xfId="41932"/>
    <cellStyle name="40% - Accent5 2 4 2 3 2 3 5" xfId="46553"/>
    <cellStyle name="40% - Accent5 2 4 2 3 2 4" xfId="24834"/>
    <cellStyle name="40% - Accent5 2 4 2 3 2 4 2" xfId="37231"/>
    <cellStyle name="40% - Accent5 2 4 2 3 2 5" xfId="31988"/>
    <cellStyle name="40% - Accent5 2 4 2 3 2 6" xfId="41930"/>
    <cellStyle name="40% - Accent5 2 4 2 3 2 7" xfId="46551"/>
    <cellStyle name="40% - Accent5 2 4 2 3 3" xfId="14227"/>
    <cellStyle name="40% - Accent5 2 4 2 3 3 2" xfId="24837"/>
    <cellStyle name="40% - Accent5 2 4 2 3 3 2 2" xfId="37234"/>
    <cellStyle name="40% - Accent5 2 4 2 3 3 3" xfId="31338"/>
    <cellStyle name="40% - Accent5 2 4 2 3 3 4" xfId="41933"/>
    <cellStyle name="40% - Accent5 2 4 2 3 3 5" xfId="46554"/>
    <cellStyle name="40% - Accent5 2 4 2 3 4" xfId="18650"/>
    <cellStyle name="40% - Accent5 2 4 2 3 4 2" xfId="24838"/>
    <cellStyle name="40% - Accent5 2 4 2 3 4 2 2" xfId="37235"/>
    <cellStyle name="40% - Accent5 2 4 2 3 4 3" xfId="32639"/>
    <cellStyle name="40% - Accent5 2 4 2 3 4 4" xfId="41934"/>
    <cellStyle name="40% - Accent5 2 4 2 3 4 5" xfId="46555"/>
    <cellStyle name="40% - Accent5 2 4 2 3 5" xfId="19927"/>
    <cellStyle name="40% - Accent5 2 4 2 3 5 2" xfId="24839"/>
    <cellStyle name="40% - Accent5 2 4 2 3 5 2 2" xfId="37236"/>
    <cellStyle name="40% - Accent5 2 4 2 3 5 3" xfId="33938"/>
    <cellStyle name="40% - Accent5 2 4 2 3 5 4" xfId="41935"/>
    <cellStyle name="40% - Accent5 2 4 2 3 5 5" xfId="46556"/>
    <cellStyle name="40% - Accent5 2 4 2 3 6" xfId="24833"/>
    <cellStyle name="40% - Accent5 2 4 2 3 6 2" xfId="37230"/>
    <cellStyle name="40% - Accent5 2 4 2 3 7" xfId="30678"/>
    <cellStyle name="40% - Accent5 2 4 2 3 8" xfId="41929"/>
    <cellStyle name="40% - Accent5 2 4 2 3 9" xfId="46550"/>
    <cellStyle name="40% - Accent5 2 4 2 4" xfId="16440"/>
    <cellStyle name="40% - Accent5 2 4 2 4 2" xfId="19283"/>
    <cellStyle name="40% - Accent5 2 4 2 4 2 2" xfId="24841"/>
    <cellStyle name="40% - Accent5 2 4 2 4 2 2 2" xfId="37238"/>
    <cellStyle name="40% - Accent5 2 4 2 4 2 3" xfId="33286"/>
    <cellStyle name="40% - Accent5 2 4 2 4 2 4" xfId="41937"/>
    <cellStyle name="40% - Accent5 2 4 2 4 2 5" xfId="46558"/>
    <cellStyle name="40% - Accent5 2 4 2 4 3" xfId="20565"/>
    <cellStyle name="40% - Accent5 2 4 2 4 3 2" xfId="24842"/>
    <cellStyle name="40% - Accent5 2 4 2 4 3 2 2" xfId="37239"/>
    <cellStyle name="40% - Accent5 2 4 2 4 3 3" xfId="34588"/>
    <cellStyle name="40% - Accent5 2 4 2 4 3 4" xfId="41938"/>
    <cellStyle name="40% - Accent5 2 4 2 4 3 5" xfId="46559"/>
    <cellStyle name="40% - Accent5 2 4 2 4 4" xfId="24840"/>
    <cellStyle name="40% - Accent5 2 4 2 4 4 2" xfId="37237"/>
    <cellStyle name="40% - Accent5 2 4 2 4 5" xfId="31986"/>
    <cellStyle name="40% - Accent5 2 4 2 4 6" xfId="41936"/>
    <cellStyle name="40% - Accent5 2 4 2 4 7" xfId="46557"/>
    <cellStyle name="40% - Accent5 2 4 2 5" xfId="14225"/>
    <cellStyle name="40% - Accent5 2 4 2 5 2" xfId="24843"/>
    <cellStyle name="40% - Accent5 2 4 2 5 2 2" xfId="37240"/>
    <cellStyle name="40% - Accent5 2 4 2 5 3" xfId="31336"/>
    <cellStyle name="40% - Accent5 2 4 2 5 4" xfId="41939"/>
    <cellStyle name="40% - Accent5 2 4 2 5 5" xfId="46560"/>
    <cellStyle name="40% - Accent5 2 4 2 6" xfId="18648"/>
    <cellStyle name="40% - Accent5 2 4 2 6 2" xfId="24844"/>
    <cellStyle name="40% - Accent5 2 4 2 6 2 2" xfId="37241"/>
    <cellStyle name="40% - Accent5 2 4 2 6 3" xfId="32637"/>
    <cellStyle name="40% - Accent5 2 4 2 6 4" xfId="41940"/>
    <cellStyle name="40% - Accent5 2 4 2 6 5" xfId="46561"/>
    <cellStyle name="40% - Accent5 2 4 2 7" xfId="19925"/>
    <cellStyle name="40% - Accent5 2 4 2 7 2" xfId="24845"/>
    <cellStyle name="40% - Accent5 2 4 2 7 2 2" xfId="37242"/>
    <cellStyle name="40% - Accent5 2 4 2 7 3" xfId="33936"/>
    <cellStyle name="40% - Accent5 2 4 2 7 4" xfId="41941"/>
    <cellStyle name="40% - Accent5 2 4 2 7 5" xfId="46562"/>
    <cellStyle name="40% - Accent5 2 4 2 8" xfId="24825"/>
    <cellStyle name="40% - Accent5 2 4 2 8 2" xfId="37222"/>
    <cellStyle name="40% - Accent5 2 4 2 9" xfId="30676"/>
    <cellStyle name="40% - Accent5 2 4 3" xfId="11139"/>
    <cellStyle name="40% - Accent5 2 4 3 10" xfId="41942"/>
    <cellStyle name="40% - Accent5 2 4 3 11" xfId="46563"/>
    <cellStyle name="40% - Accent5 2 4 3 2" xfId="11140"/>
    <cellStyle name="40% - Accent5 2 4 3 2 2" xfId="16444"/>
    <cellStyle name="40% - Accent5 2 4 3 2 2 2" xfId="19287"/>
    <cellStyle name="40% - Accent5 2 4 3 2 2 2 2" xfId="24849"/>
    <cellStyle name="40% - Accent5 2 4 3 2 2 2 2 2" xfId="37246"/>
    <cellStyle name="40% - Accent5 2 4 3 2 2 2 3" xfId="33290"/>
    <cellStyle name="40% - Accent5 2 4 3 2 2 2 4" xfId="41945"/>
    <cellStyle name="40% - Accent5 2 4 3 2 2 2 5" xfId="46566"/>
    <cellStyle name="40% - Accent5 2 4 3 2 2 3" xfId="20569"/>
    <cellStyle name="40% - Accent5 2 4 3 2 2 3 2" xfId="24850"/>
    <cellStyle name="40% - Accent5 2 4 3 2 2 3 2 2" xfId="37247"/>
    <cellStyle name="40% - Accent5 2 4 3 2 2 3 3" xfId="34592"/>
    <cellStyle name="40% - Accent5 2 4 3 2 2 3 4" xfId="41946"/>
    <cellStyle name="40% - Accent5 2 4 3 2 2 3 5" xfId="46567"/>
    <cellStyle name="40% - Accent5 2 4 3 2 2 4" xfId="24848"/>
    <cellStyle name="40% - Accent5 2 4 3 2 2 4 2" xfId="37245"/>
    <cellStyle name="40% - Accent5 2 4 3 2 2 5" xfId="31990"/>
    <cellStyle name="40% - Accent5 2 4 3 2 2 6" xfId="41944"/>
    <cellStyle name="40% - Accent5 2 4 3 2 2 7" xfId="46565"/>
    <cellStyle name="40% - Accent5 2 4 3 2 3" xfId="14229"/>
    <cellStyle name="40% - Accent5 2 4 3 2 3 2" xfId="24851"/>
    <cellStyle name="40% - Accent5 2 4 3 2 3 2 2" xfId="37248"/>
    <cellStyle name="40% - Accent5 2 4 3 2 3 3" xfId="31340"/>
    <cellStyle name="40% - Accent5 2 4 3 2 3 4" xfId="41947"/>
    <cellStyle name="40% - Accent5 2 4 3 2 3 5" xfId="46568"/>
    <cellStyle name="40% - Accent5 2 4 3 2 4" xfId="18652"/>
    <cellStyle name="40% - Accent5 2 4 3 2 4 2" xfId="24852"/>
    <cellStyle name="40% - Accent5 2 4 3 2 4 2 2" xfId="37249"/>
    <cellStyle name="40% - Accent5 2 4 3 2 4 3" xfId="32641"/>
    <cellStyle name="40% - Accent5 2 4 3 2 4 4" xfId="41948"/>
    <cellStyle name="40% - Accent5 2 4 3 2 4 5" xfId="46569"/>
    <cellStyle name="40% - Accent5 2 4 3 2 5" xfId="19929"/>
    <cellStyle name="40% - Accent5 2 4 3 2 5 2" xfId="24853"/>
    <cellStyle name="40% - Accent5 2 4 3 2 5 2 2" xfId="37250"/>
    <cellStyle name="40% - Accent5 2 4 3 2 5 3" xfId="33940"/>
    <cellStyle name="40% - Accent5 2 4 3 2 5 4" xfId="41949"/>
    <cellStyle name="40% - Accent5 2 4 3 2 5 5" xfId="46570"/>
    <cellStyle name="40% - Accent5 2 4 3 2 6" xfId="24847"/>
    <cellStyle name="40% - Accent5 2 4 3 2 6 2" xfId="37244"/>
    <cellStyle name="40% - Accent5 2 4 3 2 7" xfId="30680"/>
    <cellStyle name="40% - Accent5 2 4 3 2 8" xfId="41943"/>
    <cellStyle name="40% - Accent5 2 4 3 2 9" xfId="46564"/>
    <cellStyle name="40% - Accent5 2 4 3 3" xfId="11141"/>
    <cellStyle name="40% - Accent5 2 4 3 3 2" xfId="16445"/>
    <cellStyle name="40% - Accent5 2 4 3 3 2 2" xfId="19288"/>
    <cellStyle name="40% - Accent5 2 4 3 3 2 2 2" xfId="24856"/>
    <cellStyle name="40% - Accent5 2 4 3 3 2 2 2 2" xfId="37253"/>
    <cellStyle name="40% - Accent5 2 4 3 3 2 2 3" xfId="33291"/>
    <cellStyle name="40% - Accent5 2 4 3 3 2 2 4" xfId="41952"/>
    <cellStyle name="40% - Accent5 2 4 3 3 2 2 5" xfId="46573"/>
    <cellStyle name="40% - Accent5 2 4 3 3 2 3" xfId="20570"/>
    <cellStyle name="40% - Accent5 2 4 3 3 2 3 2" xfId="24857"/>
    <cellStyle name="40% - Accent5 2 4 3 3 2 3 2 2" xfId="37254"/>
    <cellStyle name="40% - Accent5 2 4 3 3 2 3 3" xfId="34593"/>
    <cellStyle name="40% - Accent5 2 4 3 3 2 3 4" xfId="41953"/>
    <cellStyle name="40% - Accent5 2 4 3 3 2 3 5" xfId="46574"/>
    <cellStyle name="40% - Accent5 2 4 3 3 2 4" xfId="24855"/>
    <cellStyle name="40% - Accent5 2 4 3 3 2 4 2" xfId="37252"/>
    <cellStyle name="40% - Accent5 2 4 3 3 2 5" xfId="31991"/>
    <cellStyle name="40% - Accent5 2 4 3 3 2 6" xfId="41951"/>
    <cellStyle name="40% - Accent5 2 4 3 3 2 7" xfId="46572"/>
    <cellStyle name="40% - Accent5 2 4 3 3 3" xfId="14230"/>
    <cellStyle name="40% - Accent5 2 4 3 3 3 2" xfId="24858"/>
    <cellStyle name="40% - Accent5 2 4 3 3 3 2 2" xfId="37255"/>
    <cellStyle name="40% - Accent5 2 4 3 3 3 3" xfId="31341"/>
    <cellStyle name="40% - Accent5 2 4 3 3 3 4" xfId="41954"/>
    <cellStyle name="40% - Accent5 2 4 3 3 3 5" xfId="46575"/>
    <cellStyle name="40% - Accent5 2 4 3 3 4" xfId="18653"/>
    <cellStyle name="40% - Accent5 2 4 3 3 4 2" xfId="24859"/>
    <cellStyle name="40% - Accent5 2 4 3 3 4 2 2" xfId="37256"/>
    <cellStyle name="40% - Accent5 2 4 3 3 4 3" xfId="32642"/>
    <cellStyle name="40% - Accent5 2 4 3 3 4 4" xfId="41955"/>
    <cellStyle name="40% - Accent5 2 4 3 3 4 5" xfId="46576"/>
    <cellStyle name="40% - Accent5 2 4 3 3 5" xfId="19930"/>
    <cellStyle name="40% - Accent5 2 4 3 3 5 2" xfId="24860"/>
    <cellStyle name="40% - Accent5 2 4 3 3 5 2 2" xfId="37257"/>
    <cellStyle name="40% - Accent5 2 4 3 3 5 3" xfId="33941"/>
    <cellStyle name="40% - Accent5 2 4 3 3 5 4" xfId="41956"/>
    <cellStyle name="40% - Accent5 2 4 3 3 5 5" xfId="46577"/>
    <cellStyle name="40% - Accent5 2 4 3 3 6" xfId="24854"/>
    <cellStyle name="40% - Accent5 2 4 3 3 6 2" xfId="37251"/>
    <cellStyle name="40% - Accent5 2 4 3 3 7" xfId="30681"/>
    <cellStyle name="40% - Accent5 2 4 3 3 8" xfId="41950"/>
    <cellStyle name="40% - Accent5 2 4 3 3 9" xfId="46571"/>
    <cellStyle name="40% - Accent5 2 4 3 4" xfId="16443"/>
    <cellStyle name="40% - Accent5 2 4 3 4 2" xfId="19286"/>
    <cellStyle name="40% - Accent5 2 4 3 4 2 2" xfId="24862"/>
    <cellStyle name="40% - Accent5 2 4 3 4 2 2 2" xfId="37259"/>
    <cellStyle name="40% - Accent5 2 4 3 4 2 3" xfId="33289"/>
    <cellStyle name="40% - Accent5 2 4 3 4 2 4" xfId="41958"/>
    <cellStyle name="40% - Accent5 2 4 3 4 2 5" xfId="46579"/>
    <cellStyle name="40% - Accent5 2 4 3 4 3" xfId="20568"/>
    <cellStyle name="40% - Accent5 2 4 3 4 3 2" xfId="24863"/>
    <cellStyle name="40% - Accent5 2 4 3 4 3 2 2" xfId="37260"/>
    <cellStyle name="40% - Accent5 2 4 3 4 3 3" xfId="34591"/>
    <cellStyle name="40% - Accent5 2 4 3 4 3 4" xfId="41959"/>
    <cellStyle name="40% - Accent5 2 4 3 4 3 5" xfId="46580"/>
    <cellStyle name="40% - Accent5 2 4 3 4 4" xfId="24861"/>
    <cellStyle name="40% - Accent5 2 4 3 4 4 2" xfId="37258"/>
    <cellStyle name="40% - Accent5 2 4 3 4 5" xfId="31989"/>
    <cellStyle name="40% - Accent5 2 4 3 4 6" xfId="41957"/>
    <cellStyle name="40% - Accent5 2 4 3 4 7" xfId="46578"/>
    <cellStyle name="40% - Accent5 2 4 3 5" xfId="14228"/>
    <cellStyle name="40% - Accent5 2 4 3 5 2" xfId="24864"/>
    <cellStyle name="40% - Accent5 2 4 3 5 2 2" xfId="37261"/>
    <cellStyle name="40% - Accent5 2 4 3 5 3" xfId="31339"/>
    <cellStyle name="40% - Accent5 2 4 3 5 4" xfId="41960"/>
    <cellStyle name="40% - Accent5 2 4 3 5 5" xfId="46581"/>
    <cellStyle name="40% - Accent5 2 4 3 6" xfId="18651"/>
    <cellStyle name="40% - Accent5 2 4 3 6 2" xfId="24865"/>
    <cellStyle name="40% - Accent5 2 4 3 6 2 2" xfId="37262"/>
    <cellStyle name="40% - Accent5 2 4 3 6 3" xfId="32640"/>
    <cellStyle name="40% - Accent5 2 4 3 6 4" xfId="41961"/>
    <cellStyle name="40% - Accent5 2 4 3 6 5" xfId="46582"/>
    <cellStyle name="40% - Accent5 2 4 3 7" xfId="19928"/>
    <cellStyle name="40% - Accent5 2 4 3 7 2" xfId="24866"/>
    <cellStyle name="40% - Accent5 2 4 3 7 2 2" xfId="37263"/>
    <cellStyle name="40% - Accent5 2 4 3 7 3" xfId="33939"/>
    <cellStyle name="40% - Accent5 2 4 3 7 4" xfId="41962"/>
    <cellStyle name="40% - Accent5 2 4 3 7 5" xfId="46583"/>
    <cellStyle name="40% - Accent5 2 4 3 8" xfId="24846"/>
    <cellStyle name="40% - Accent5 2 4 3 8 2" xfId="37243"/>
    <cellStyle name="40% - Accent5 2 4 3 9" xfId="30679"/>
    <cellStyle name="40% - Accent5 2 4 4" xfId="11142"/>
    <cellStyle name="40% - Accent5 2 4 4 2" xfId="16446"/>
    <cellStyle name="40% - Accent5 2 4 4 2 2" xfId="19289"/>
    <cellStyle name="40% - Accent5 2 4 4 2 2 2" xfId="24869"/>
    <cellStyle name="40% - Accent5 2 4 4 2 2 2 2" xfId="37266"/>
    <cellStyle name="40% - Accent5 2 4 4 2 2 3" xfId="33292"/>
    <cellStyle name="40% - Accent5 2 4 4 2 2 4" xfId="41965"/>
    <cellStyle name="40% - Accent5 2 4 4 2 2 5" xfId="46586"/>
    <cellStyle name="40% - Accent5 2 4 4 2 3" xfId="20571"/>
    <cellStyle name="40% - Accent5 2 4 4 2 3 2" xfId="24870"/>
    <cellStyle name="40% - Accent5 2 4 4 2 3 2 2" xfId="37267"/>
    <cellStyle name="40% - Accent5 2 4 4 2 3 3" xfId="34594"/>
    <cellStyle name="40% - Accent5 2 4 4 2 3 4" xfId="41966"/>
    <cellStyle name="40% - Accent5 2 4 4 2 3 5" xfId="46587"/>
    <cellStyle name="40% - Accent5 2 4 4 2 4" xfId="24868"/>
    <cellStyle name="40% - Accent5 2 4 4 2 4 2" xfId="37265"/>
    <cellStyle name="40% - Accent5 2 4 4 2 5" xfId="31992"/>
    <cellStyle name="40% - Accent5 2 4 4 2 6" xfId="41964"/>
    <cellStyle name="40% - Accent5 2 4 4 2 7" xfId="46585"/>
    <cellStyle name="40% - Accent5 2 4 4 3" xfId="14231"/>
    <cellStyle name="40% - Accent5 2 4 4 3 2" xfId="24871"/>
    <cellStyle name="40% - Accent5 2 4 4 3 2 2" xfId="37268"/>
    <cellStyle name="40% - Accent5 2 4 4 3 3" xfId="31342"/>
    <cellStyle name="40% - Accent5 2 4 4 3 4" xfId="41967"/>
    <cellStyle name="40% - Accent5 2 4 4 3 5" xfId="46588"/>
    <cellStyle name="40% - Accent5 2 4 4 4" xfId="18654"/>
    <cellStyle name="40% - Accent5 2 4 4 4 2" xfId="24872"/>
    <cellStyle name="40% - Accent5 2 4 4 4 2 2" xfId="37269"/>
    <cellStyle name="40% - Accent5 2 4 4 4 3" xfId="32643"/>
    <cellStyle name="40% - Accent5 2 4 4 4 4" xfId="41968"/>
    <cellStyle name="40% - Accent5 2 4 4 4 5" xfId="46589"/>
    <cellStyle name="40% - Accent5 2 4 4 5" xfId="19931"/>
    <cellStyle name="40% - Accent5 2 4 4 5 2" xfId="24873"/>
    <cellStyle name="40% - Accent5 2 4 4 5 2 2" xfId="37270"/>
    <cellStyle name="40% - Accent5 2 4 4 5 3" xfId="33942"/>
    <cellStyle name="40% - Accent5 2 4 4 5 4" xfId="41969"/>
    <cellStyle name="40% - Accent5 2 4 4 5 5" xfId="46590"/>
    <cellStyle name="40% - Accent5 2 4 4 6" xfId="24867"/>
    <cellStyle name="40% - Accent5 2 4 4 6 2" xfId="37264"/>
    <cellStyle name="40% - Accent5 2 4 4 7" xfId="30682"/>
    <cellStyle name="40% - Accent5 2 4 4 8" xfId="41963"/>
    <cellStyle name="40% - Accent5 2 4 4 9" xfId="46584"/>
    <cellStyle name="40% - Accent5 2 4 5" xfId="11143"/>
    <cellStyle name="40% - Accent5 2 4 5 2" xfId="16447"/>
    <cellStyle name="40% - Accent5 2 4 5 2 2" xfId="19290"/>
    <cellStyle name="40% - Accent5 2 4 5 2 2 2" xfId="24876"/>
    <cellStyle name="40% - Accent5 2 4 5 2 2 2 2" xfId="37273"/>
    <cellStyle name="40% - Accent5 2 4 5 2 2 3" xfId="33293"/>
    <cellStyle name="40% - Accent5 2 4 5 2 2 4" xfId="41972"/>
    <cellStyle name="40% - Accent5 2 4 5 2 2 5" xfId="46593"/>
    <cellStyle name="40% - Accent5 2 4 5 2 3" xfId="20572"/>
    <cellStyle name="40% - Accent5 2 4 5 2 3 2" xfId="24877"/>
    <cellStyle name="40% - Accent5 2 4 5 2 3 2 2" xfId="37274"/>
    <cellStyle name="40% - Accent5 2 4 5 2 3 3" xfId="34595"/>
    <cellStyle name="40% - Accent5 2 4 5 2 3 4" xfId="41973"/>
    <cellStyle name="40% - Accent5 2 4 5 2 3 5" xfId="46594"/>
    <cellStyle name="40% - Accent5 2 4 5 2 4" xfId="24875"/>
    <cellStyle name="40% - Accent5 2 4 5 2 4 2" xfId="37272"/>
    <cellStyle name="40% - Accent5 2 4 5 2 5" xfId="31993"/>
    <cellStyle name="40% - Accent5 2 4 5 2 6" xfId="41971"/>
    <cellStyle name="40% - Accent5 2 4 5 2 7" xfId="46592"/>
    <cellStyle name="40% - Accent5 2 4 5 3" xfId="14232"/>
    <cellStyle name="40% - Accent5 2 4 5 3 2" xfId="24878"/>
    <cellStyle name="40% - Accent5 2 4 5 3 2 2" xfId="37275"/>
    <cellStyle name="40% - Accent5 2 4 5 3 3" xfId="31343"/>
    <cellStyle name="40% - Accent5 2 4 5 3 4" xfId="41974"/>
    <cellStyle name="40% - Accent5 2 4 5 3 5" xfId="46595"/>
    <cellStyle name="40% - Accent5 2 4 5 4" xfId="18655"/>
    <cellStyle name="40% - Accent5 2 4 5 4 2" xfId="24879"/>
    <cellStyle name="40% - Accent5 2 4 5 4 2 2" xfId="37276"/>
    <cellStyle name="40% - Accent5 2 4 5 4 3" xfId="32644"/>
    <cellStyle name="40% - Accent5 2 4 5 4 4" xfId="41975"/>
    <cellStyle name="40% - Accent5 2 4 5 4 5" xfId="46596"/>
    <cellStyle name="40% - Accent5 2 4 5 5" xfId="19932"/>
    <cellStyle name="40% - Accent5 2 4 5 5 2" xfId="24880"/>
    <cellStyle name="40% - Accent5 2 4 5 5 2 2" xfId="37277"/>
    <cellStyle name="40% - Accent5 2 4 5 5 3" xfId="33943"/>
    <cellStyle name="40% - Accent5 2 4 5 5 4" xfId="41976"/>
    <cellStyle name="40% - Accent5 2 4 5 5 5" xfId="46597"/>
    <cellStyle name="40% - Accent5 2 4 5 6" xfId="24874"/>
    <cellStyle name="40% - Accent5 2 4 5 6 2" xfId="37271"/>
    <cellStyle name="40% - Accent5 2 4 5 7" xfId="30683"/>
    <cellStyle name="40% - Accent5 2 4 5 8" xfId="41970"/>
    <cellStyle name="40% - Accent5 2 4 5 9" xfId="46591"/>
    <cellStyle name="40% - Accent5 2 4 6" xfId="10144"/>
    <cellStyle name="40% - Accent5 2 5" xfId="1159"/>
    <cellStyle name="40% - Accent5 2 5 2" xfId="11144"/>
    <cellStyle name="40% - Accent5 2 5 2 10" xfId="41977"/>
    <cellStyle name="40% - Accent5 2 5 2 11" xfId="46598"/>
    <cellStyle name="40% - Accent5 2 5 2 2" xfId="11145"/>
    <cellStyle name="40% - Accent5 2 5 2 2 2" xfId="16449"/>
    <cellStyle name="40% - Accent5 2 5 2 2 2 2" xfId="19292"/>
    <cellStyle name="40% - Accent5 2 5 2 2 2 2 2" xfId="24884"/>
    <cellStyle name="40% - Accent5 2 5 2 2 2 2 2 2" xfId="37281"/>
    <cellStyle name="40% - Accent5 2 5 2 2 2 2 3" xfId="33295"/>
    <cellStyle name="40% - Accent5 2 5 2 2 2 2 4" xfId="41980"/>
    <cellStyle name="40% - Accent5 2 5 2 2 2 2 5" xfId="46601"/>
    <cellStyle name="40% - Accent5 2 5 2 2 2 3" xfId="20574"/>
    <cellStyle name="40% - Accent5 2 5 2 2 2 3 2" xfId="24885"/>
    <cellStyle name="40% - Accent5 2 5 2 2 2 3 2 2" xfId="37282"/>
    <cellStyle name="40% - Accent5 2 5 2 2 2 3 3" xfId="34597"/>
    <cellStyle name="40% - Accent5 2 5 2 2 2 3 4" xfId="41981"/>
    <cellStyle name="40% - Accent5 2 5 2 2 2 3 5" xfId="46602"/>
    <cellStyle name="40% - Accent5 2 5 2 2 2 4" xfId="24883"/>
    <cellStyle name="40% - Accent5 2 5 2 2 2 4 2" xfId="37280"/>
    <cellStyle name="40% - Accent5 2 5 2 2 2 5" xfId="31995"/>
    <cellStyle name="40% - Accent5 2 5 2 2 2 6" xfId="41979"/>
    <cellStyle name="40% - Accent5 2 5 2 2 2 7" xfId="46600"/>
    <cellStyle name="40% - Accent5 2 5 2 2 3" xfId="14234"/>
    <cellStyle name="40% - Accent5 2 5 2 2 3 2" xfId="24886"/>
    <cellStyle name="40% - Accent5 2 5 2 2 3 2 2" xfId="37283"/>
    <cellStyle name="40% - Accent5 2 5 2 2 3 3" xfId="31345"/>
    <cellStyle name="40% - Accent5 2 5 2 2 3 4" xfId="41982"/>
    <cellStyle name="40% - Accent5 2 5 2 2 3 5" xfId="46603"/>
    <cellStyle name="40% - Accent5 2 5 2 2 4" xfId="18657"/>
    <cellStyle name="40% - Accent5 2 5 2 2 4 2" xfId="24887"/>
    <cellStyle name="40% - Accent5 2 5 2 2 4 2 2" xfId="37284"/>
    <cellStyle name="40% - Accent5 2 5 2 2 4 3" xfId="32646"/>
    <cellStyle name="40% - Accent5 2 5 2 2 4 4" xfId="41983"/>
    <cellStyle name="40% - Accent5 2 5 2 2 4 5" xfId="46604"/>
    <cellStyle name="40% - Accent5 2 5 2 2 5" xfId="19934"/>
    <cellStyle name="40% - Accent5 2 5 2 2 5 2" xfId="24888"/>
    <cellStyle name="40% - Accent5 2 5 2 2 5 2 2" xfId="37285"/>
    <cellStyle name="40% - Accent5 2 5 2 2 5 3" xfId="33945"/>
    <cellStyle name="40% - Accent5 2 5 2 2 5 4" xfId="41984"/>
    <cellStyle name="40% - Accent5 2 5 2 2 5 5" xfId="46605"/>
    <cellStyle name="40% - Accent5 2 5 2 2 6" xfId="24882"/>
    <cellStyle name="40% - Accent5 2 5 2 2 6 2" xfId="37279"/>
    <cellStyle name="40% - Accent5 2 5 2 2 7" xfId="30685"/>
    <cellStyle name="40% - Accent5 2 5 2 2 8" xfId="41978"/>
    <cellStyle name="40% - Accent5 2 5 2 2 9" xfId="46599"/>
    <cellStyle name="40% - Accent5 2 5 2 3" xfId="11146"/>
    <cellStyle name="40% - Accent5 2 5 2 3 2" xfId="16450"/>
    <cellStyle name="40% - Accent5 2 5 2 3 2 2" xfId="19293"/>
    <cellStyle name="40% - Accent5 2 5 2 3 2 2 2" xfId="24891"/>
    <cellStyle name="40% - Accent5 2 5 2 3 2 2 2 2" xfId="37288"/>
    <cellStyle name="40% - Accent5 2 5 2 3 2 2 3" xfId="33296"/>
    <cellStyle name="40% - Accent5 2 5 2 3 2 2 4" xfId="41987"/>
    <cellStyle name="40% - Accent5 2 5 2 3 2 2 5" xfId="46608"/>
    <cellStyle name="40% - Accent5 2 5 2 3 2 3" xfId="20575"/>
    <cellStyle name="40% - Accent5 2 5 2 3 2 3 2" xfId="24892"/>
    <cellStyle name="40% - Accent5 2 5 2 3 2 3 2 2" xfId="37289"/>
    <cellStyle name="40% - Accent5 2 5 2 3 2 3 3" xfId="34598"/>
    <cellStyle name="40% - Accent5 2 5 2 3 2 3 4" xfId="41988"/>
    <cellStyle name="40% - Accent5 2 5 2 3 2 3 5" xfId="46609"/>
    <cellStyle name="40% - Accent5 2 5 2 3 2 4" xfId="24890"/>
    <cellStyle name="40% - Accent5 2 5 2 3 2 4 2" xfId="37287"/>
    <cellStyle name="40% - Accent5 2 5 2 3 2 5" xfId="31996"/>
    <cellStyle name="40% - Accent5 2 5 2 3 2 6" xfId="41986"/>
    <cellStyle name="40% - Accent5 2 5 2 3 2 7" xfId="46607"/>
    <cellStyle name="40% - Accent5 2 5 2 3 3" xfId="14235"/>
    <cellStyle name="40% - Accent5 2 5 2 3 3 2" xfId="24893"/>
    <cellStyle name="40% - Accent5 2 5 2 3 3 2 2" xfId="37290"/>
    <cellStyle name="40% - Accent5 2 5 2 3 3 3" xfId="31346"/>
    <cellStyle name="40% - Accent5 2 5 2 3 3 4" xfId="41989"/>
    <cellStyle name="40% - Accent5 2 5 2 3 3 5" xfId="46610"/>
    <cellStyle name="40% - Accent5 2 5 2 3 4" xfId="18658"/>
    <cellStyle name="40% - Accent5 2 5 2 3 4 2" xfId="24894"/>
    <cellStyle name="40% - Accent5 2 5 2 3 4 2 2" xfId="37291"/>
    <cellStyle name="40% - Accent5 2 5 2 3 4 3" xfId="32647"/>
    <cellStyle name="40% - Accent5 2 5 2 3 4 4" xfId="41990"/>
    <cellStyle name="40% - Accent5 2 5 2 3 4 5" xfId="46611"/>
    <cellStyle name="40% - Accent5 2 5 2 3 5" xfId="19935"/>
    <cellStyle name="40% - Accent5 2 5 2 3 5 2" xfId="24895"/>
    <cellStyle name="40% - Accent5 2 5 2 3 5 2 2" xfId="37292"/>
    <cellStyle name="40% - Accent5 2 5 2 3 5 3" xfId="33946"/>
    <cellStyle name="40% - Accent5 2 5 2 3 5 4" xfId="41991"/>
    <cellStyle name="40% - Accent5 2 5 2 3 5 5" xfId="46612"/>
    <cellStyle name="40% - Accent5 2 5 2 3 6" xfId="24889"/>
    <cellStyle name="40% - Accent5 2 5 2 3 6 2" xfId="37286"/>
    <cellStyle name="40% - Accent5 2 5 2 3 7" xfId="30686"/>
    <cellStyle name="40% - Accent5 2 5 2 3 8" xfId="41985"/>
    <cellStyle name="40% - Accent5 2 5 2 3 9" xfId="46606"/>
    <cellStyle name="40% - Accent5 2 5 2 4" xfId="16448"/>
    <cellStyle name="40% - Accent5 2 5 2 4 2" xfId="19291"/>
    <cellStyle name="40% - Accent5 2 5 2 4 2 2" xfId="24897"/>
    <cellStyle name="40% - Accent5 2 5 2 4 2 2 2" xfId="37294"/>
    <cellStyle name="40% - Accent5 2 5 2 4 2 3" xfId="33294"/>
    <cellStyle name="40% - Accent5 2 5 2 4 2 4" xfId="41993"/>
    <cellStyle name="40% - Accent5 2 5 2 4 2 5" xfId="46614"/>
    <cellStyle name="40% - Accent5 2 5 2 4 3" xfId="20573"/>
    <cellStyle name="40% - Accent5 2 5 2 4 3 2" xfId="24898"/>
    <cellStyle name="40% - Accent5 2 5 2 4 3 2 2" xfId="37295"/>
    <cellStyle name="40% - Accent5 2 5 2 4 3 3" xfId="34596"/>
    <cellStyle name="40% - Accent5 2 5 2 4 3 4" xfId="41994"/>
    <cellStyle name="40% - Accent5 2 5 2 4 3 5" xfId="46615"/>
    <cellStyle name="40% - Accent5 2 5 2 4 4" xfId="24896"/>
    <cellStyle name="40% - Accent5 2 5 2 4 4 2" xfId="37293"/>
    <cellStyle name="40% - Accent5 2 5 2 4 5" xfId="31994"/>
    <cellStyle name="40% - Accent5 2 5 2 4 6" xfId="41992"/>
    <cellStyle name="40% - Accent5 2 5 2 4 7" xfId="46613"/>
    <cellStyle name="40% - Accent5 2 5 2 5" xfId="14233"/>
    <cellStyle name="40% - Accent5 2 5 2 5 2" xfId="24899"/>
    <cellStyle name="40% - Accent5 2 5 2 5 2 2" xfId="37296"/>
    <cellStyle name="40% - Accent5 2 5 2 5 3" xfId="31344"/>
    <cellStyle name="40% - Accent5 2 5 2 5 4" xfId="41995"/>
    <cellStyle name="40% - Accent5 2 5 2 5 5" xfId="46616"/>
    <cellStyle name="40% - Accent5 2 5 2 6" xfId="18656"/>
    <cellStyle name="40% - Accent5 2 5 2 6 2" xfId="24900"/>
    <cellStyle name="40% - Accent5 2 5 2 6 2 2" xfId="37297"/>
    <cellStyle name="40% - Accent5 2 5 2 6 3" xfId="32645"/>
    <cellStyle name="40% - Accent5 2 5 2 6 4" xfId="41996"/>
    <cellStyle name="40% - Accent5 2 5 2 6 5" xfId="46617"/>
    <cellStyle name="40% - Accent5 2 5 2 7" xfId="19933"/>
    <cellStyle name="40% - Accent5 2 5 2 7 2" xfId="24901"/>
    <cellStyle name="40% - Accent5 2 5 2 7 2 2" xfId="37298"/>
    <cellStyle name="40% - Accent5 2 5 2 7 3" xfId="33944"/>
    <cellStyle name="40% - Accent5 2 5 2 7 4" xfId="41997"/>
    <cellStyle name="40% - Accent5 2 5 2 7 5" xfId="46618"/>
    <cellStyle name="40% - Accent5 2 5 2 8" xfId="24881"/>
    <cellStyle name="40% - Accent5 2 5 2 8 2" xfId="37278"/>
    <cellStyle name="40% - Accent5 2 5 2 9" xfId="30684"/>
    <cellStyle name="40% - Accent5 2 5 3" xfId="11147"/>
    <cellStyle name="40% - Accent5 2 5 3 2" xfId="16451"/>
    <cellStyle name="40% - Accent5 2 5 3 2 2" xfId="19294"/>
    <cellStyle name="40% - Accent5 2 5 3 2 2 2" xfId="24904"/>
    <cellStyle name="40% - Accent5 2 5 3 2 2 2 2" xfId="37301"/>
    <cellStyle name="40% - Accent5 2 5 3 2 2 3" xfId="33297"/>
    <cellStyle name="40% - Accent5 2 5 3 2 2 4" xfId="42000"/>
    <cellStyle name="40% - Accent5 2 5 3 2 2 5" xfId="46621"/>
    <cellStyle name="40% - Accent5 2 5 3 2 3" xfId="20576"/>
    <cellStyle name="40% - Accent5 2 5 3 2 3 2" xfId="24905"/>
    <cellStyle name="40% - Accent5 2 5 3 2 3 2 2" xfId="37302"/>
    <cellStyle name="40% - Accent5 2 5 3 2 3 3" xfId="34599"/>
    <cellStyle name="40% - Accent5 2 5 3 2 3 4" xfId="42001"/>
    <cellStyle name="40% - Accent5 2 5 3 2 3 5" xfId="46622"/>
    <cellStyle name="40% - Accent5 2 5 3 2 4" xfId="24903"/>
    <cellStyle name="40% - Accent5 2 5 3 2 4 2" xfId="37300"/>
    <cellStyle name="40% - Accent5 2 5 3 2 5" xfId="31997"/>
    <cellStyle name="40% - Accent5 2 5 3 2 6" xfId="41999"/>
    <cellStyle name="40% - Accent5 2 5 3 2 7" xfId="46620"/>
    <cellStyle name="40% - Accent5 2 5 3 3" xfId="14236"/>
    <cellStyle name="40% - Accent5 2 5 3 3 2" xfId="24906"/>
    <cellStyle name="40% - Accent5 2 5 3 3 2 2" xfId="37303"/>
    <cellStyle name="40% - Accent5 2 5 3 3 3" xfId="31347"/>
    <cellStyle name="40% - Accent5 2 5 3 3 4" xfId="42002"/>
    <cellStyle name="40% - Accent5 2 5 3 3 5" xfId="46623"/>
    <cellStyle name="40% - Accent5 2 5 3 4" xfId="18659"/>
    <cellStyle name="40% - Accent5 2 5 3 4 2" xfId="24907"/>
    <cellStyle name="40% - Accent5 2 5 3 4 2 2" xfId="37304"/>
    <cellStyle name="40% - Accent5 2 5 3 4 3" xfId="32648"/>
    <cellStyle name="40% - Accent5 2 5 3 4 4" xfId="42003"/>
    <cellStyle name="40% - Accent5 2 5 3 4 5" xfId="46624"/>
    <cellStyle name="40% - Accent5 2 5 3 5" xfId="19936"/>
    <cellStyle name="40% - Accent5 2 5 3 5 2" xfId="24908"/>
    <cellStyle name="40% - Accent5 2 5 3 5 2 2" xfId="37305"/>
    <cellStyle name="40% - Accent5 2 5 3 5 3" xfId="33947"/>
    <cellStyle name="40% - Accent5 2 5 3 5 4" xfId="42004"/>
    <cellStyle name="40% - Accent5 2 5 3 5 5" xfId="46625"/>
    <cellStyle name="40% - Accent5 2 5 3 6" xfId="24902"/>
    <cellStyle name="40% - Accent5 2 5 3 6 2" xfId="37299"/>
    <cellStyle name="40% - Accent5 2 5 3 7" xfId="30687"/>
    <cellStyle name="40% - Accent5 2 5 3 8" xfId="41998"/>
    <cellStyle name="40% - Accent5 2 5 3 9" xfId="46619"/>
    <cellStyle name="40% - Accent5 2 5 4" xfId="11148"/>
    <cellStyle name="40% - Accent5 2 5 4 2" xfId="16452"/>
    <cellStyle name="40% - Accent5 2 5 4 2 2" xfId="19295"/>
    <cellStyle name="40% - Accent5 2 5 4 2 2 2" xfId="24911"/>
    <cellStyle name="40% - Accent5 2 5 4 2 2 2 2" xfId="37308"/>
    <cellStyle name="40% - Accent5 2 5 4 2 2 3" xfId="33298"/>
    <cellStyle name="40% - Accent5 2 5 4 2 2 4" xfId="42007"/>
    <cellStyle name="40% - Accent5 2 5 4 2 2 5" xfId="46628"/>
    <cellStyle name="40% - Accent5 2 5 4 2 3" xfId="20577"/>
    <cellStyle name="40% - Accent5 2 5 4 2 3 2" xfId="24912"/>
    <cellStyle name="40% - Accent5 2 5 4 2 3 2 2" xfId="37309"/>
    <cellStyle name="40% - Accent5 2 5 4 2 3 3" xfId="34600"/>
    <cellStyle name="40% - Accent5 2 5 4 2 3 4" xfId="42008"/>
    <cellStyle name="40% - Accent5 2 5 4 2 3 5" xfId="46629"/>
    <cellStyle name="40% - Accent5 2 5 4 2 4" xfId="24910"/>
    <cellStyle name="40% - Accent5 2 5 4 2 4 2" xfId="37307"/>
    <cellStyle name="40% - Accent5 2 5 4 2 5" xfId="31998"/>
    <cellStyle name="40% - Accent5 2 5 4 2 6" xfId="42006"/>
    <cellStyle name="40% - Accent5 2 5 4 2 7" xfId="46627"/>
    <cellStyle name="40% - Accent5 2 5 4 3" xfId="14237"/>
    <cellStyle name="40% - Accent5 2 5 4 3 2" xfId="24913"/>
    <cellStyle name="40% - Accent5 2 5 4 3 2 2" xfId="37310"/>
    <cellStyle name="40% - Accent5 2 5 4 3 3" xfId="31348"/>
    <cellStyle name="40% - Accent5 2 5 4 3 4" xfId="42009"/>
    <cellStyle name="40% - Accent5 2 5 4 3 5" xfId="46630"/>
    <cellStyle name="40% - Accent5 2 5 4 4" xfId="18660"/>
    <cellStyle name="40% - Accent5 2 5 4 4 2" xfId="24914"/>
    <cellStyle name="40% - Accent5 2 5 4 4 2 2" xfId="37311"/>
    <cellStyle name="40% - Accent5 2 5 4 4 3" xfId="32649"/>
    <cellStyle name="40% - Accent5 2 5 4 4 4" xfId="42010"/>
    <cellStyle name="40% - Accent5 2 5 4 4 5" xfId="46631"/>
    <cellStyle name="40% - Accent5 2 5 4 5" xfId="19937"/>
    <cellStyle name="40% - Accent5 2 5 4 5 2" xfId="24915"/>
    <cellStyle name="40% - Accent5 2 5 4 5 2 2" xfId="37312"/>
    <cellStyle name="40% - Accent5 2 5 4 5 3" xfId="33948"/>
    <cellStyle name="40% - Accent5 2 5 4 5 4" xfId="42011"/>
    <cellStyle name="40% - Accent5 2 5 4 5 5" xfId="46632"/>
    <cellStyle name="40% - Accent5 2 5 4 6" xfId="24909"/>
    <cellStyle name="40% - Accent5 2 5 4 6 2" xfId="37306"/>
    <cellStyle name="40% - Accent5 2 5 4 7" xfId="30688"/>
    <cellStyle name="40% - Accent5 2 5 4 8" xfId="42005"/>
    <cellStyle name="40% - Accent5 2 5 4 9" xfId="46626"/>
    <cellStyle name="40% - Accent5 2 5 5" xfId="10145"/>
    <cellStyle name="40% - Accent5 2 6" xfId="1160"/>
    <cellStyle name="40% - Accent5 2 6 2" xfId="11149"/>
    <cellStyle name="40% - Accent5 2 6 2 2" xfId="16453"/>
    <cellStyle name="40% - Accent5 2 6 2 2 2" xfId="19296"/>
    <cellStyle name="40% - Accent5 2 6 2 2 2 2" xfId="24918"/>
    <cellStyle name="40% - Accent5 2 6 2 2 2 2 2" xfId="37315"/>
    <cellStyle name="40% - Accent5 2 6 2 2 2 3" xfId="33299"/>
    <cellStyle name="40% - Accent5 2 6 2 2 2 4" xfId="42014"/>
    <cellStyle name="40% - Accent5 2 6 2 2 2 5" xfId="46635"/>
    <cellStyle name="40% - Accent5 2 6 2 2 3" xfId="20578"/>
    <cellStyle name="40% - Accent5 2 6 2 2 3 2" xfId="24919"/>
    <cellStyle name="40% - Accent5 2 6 2 2 3 2 2" xfId="37316"/>
    <cellStyle name="40% - Accent5 2 6 2 2 3 3" xfId="34601"/>
    <cellStyle name="40% - Accent5 2 6 2 2 3 4" xfId="42015"/>
    <cellStyle name="40% - Accent5 2 6 2 2 3 5" xfId="46636"/>
    <cellStyle name="40% - Accent5 2 6 2 2 4" xfId="24917"/>
    <cellStyle name="40% - Accent5 2 6 2 2 4 2" xfId="37314"/>
    <cellStyle name="40% - Accent5 2 6 2 2 5" xfId="31999"/>
    <cellStyle name="40% - Accent5 2 6 2 2 6" xfId="42013"/>
    <cellStyle name="40% - Accent5 2 6 2 2 7" xfId="46634"/>
    <cellStyle name="40% - Accent5 2 6 2 3" xfId="14238"/>
    <cellStyle name="40% - Accent5 2 6 2 3 2" xfId="24920"/>
    <cellStyle name="40% - Accent5 2 6 2 3 2 2" xfId="37317"/>
    <cellStyle name="40% - Accent5 2 6 2 3 3" xfId="31349"/>
    <cellStyle name="40% - Accent5 2 6 2 3 4" xfId="42016"/>
    <cellStyle name="40% - Accent5 2 6 2 3 5" xfId="46637"/>
    <cellStyle name="40% - Accent5 2 6 2 4" xfId="18661"/>
    <cellStyle name="40% - Accent5 2 6 2 4 2" xfId="24921"/>
    <cellStyle name="40% - Accent5 2 6 2 4 2 2" xfId="37318"/>
    <cellStyle name="40% - Accent5 2 6 2 4 3" xfId="32650"/>
    <cellStyle name="40% - Accent5 2 6 2 4 4" xfId="42017"/>
    <cellStyle name="40% - Accent5 2 6 2 4 5" xfId="46638"/>
    <cellStyle name="40% - Accent5 2 6 2 5" xfId="19938"/>
    <cellStyle name="40% - Accent5 2 6 2 5 2" xfId="24922"/>
    <cellStyle name="40% - Accent5 2 6 2 5 2 2" xfId="37319"/>
    <cellStyle name="40% - Accent5 2 6 2 5 3" xfId="33949"/>
    <cellStyle name="40% - Accent5 2 6 2 5 4" xfId="42018"/>
    <cellStyle name="40% - Accent5 2 6 2 5 5" xfId="46639"/>
    <cellStyle name="40% - Accent5 2 6 2 6" xfId="24916"/>
    <cellStyle name="40% - Accent5 2 6 2 6 2" xfId="37313"/>
    <cellStyle name="40% - Accent5 2 6 2 7" xfId="30689"/>
    <cellStyle name="40% - Accent5 2 6 2 8" xfId="42012"/>
    <cellStyle name="40% - Accent5 2 6 2 9" xfId="46633"/>
    <cellStyle name="40% - Accent5 2 6 3" xfId="11150"/>
    <cellStyle name="40% - Accent5 2 6 3 2" xfId="16454"/>
    <cellStyle name="40% - Accent5 2 6 3 2 2" xfId="19297"/>
    <cellStyle name="40% - Accent5 2 6 3 2 2 2" xfId="24925"/>
    <cellStyle name="40% - Accent5 2 6 3 2 2 2 2" xfId="37322"/>
    <cellStyle name="40% - Accent5 2 6 3 2 2 3" xfId="33300"/>
    <cellStyle name="40% - Accent5 2 6 3 2 2 4" xfId="42021"/>
    <cellStyle name="40% - Accent5 2 6 3 2 2 5" xfId="46642"/>
    <cellStyle name="40% - Accent5 2 6 3 2 3" xfId="20579"/>
    <cellStyle name="40% - Accent5 2 6 3 2 3 2" xfId="24926"/>
    <cellStyle name="40% - Accent5 2 6 3 2 3 2 2" xfId="37323"/>
    <cellStyle name="40% - Accent5 2 6 3 2 3 3" xfId="34602"/>
    <cellStyle name="40% - Accent5 2 6 3 2 3 4" xfId="42022"/>
    <cellStyle name="40% - Accent5 2 6 3 2 3 5" xfId="46643"/>
    <cellStyle name="40% - Accent5 2 6 3 2 4" xfId="24924"/>
    <cellStyle name="40% - Accent5 2 6 3 2 4 2" xfId="37321"/>
    <cellStyle name="40% - Accent5 2 6 3 2 5" xfId="32000"/>
    <cellStyle name="40% - Accent5 2 6 3 2 6" xfId="42020"/>
    <cellStyle name="40% - Accent5 2 6 3 2 7" xfId="46641"/>
    <cellStyle name="40% - Accent5 2 6 3 3" xfId="14239"/>
    <cellStyle name="40% - Accent5 2 6 3 3 2" xfId="24927"/>
    <cellStyle name="40% - Accent5 2 6 3 3 2 2" xfId="37324"/>
    <cellStyle name="40% - Accent5 2 6 3 3 3" xfId="31350"/>
    <cellStyle name="40% - Accent5 2 6 3 3 4" xfId="42023"/>
    <cellStyle name="40% - Accent5 2 6 3 3 5" xfId="46644"/>
    <cellStyle name="40% - Accent5 2 6 3 4" xfId="18662"/>
    <cellStyle name="40% - Accent5 2 6 3 4 2" xfId="24928"/>
    <cellStyle name="40% - Accent5 2 6 3 4 2 2" xfId="37325"/>
    <cellStyle name="40% - Accent5 2 6 3 4 3" xfId="32651"/>
    <cellStyle name="40% - Accent5 2 6 3 4 4" xfId="42024"/>
    <cellStyle name="40% - Accent5 2 6 3 4 5" xfId="46645"/>
    <cellStyle name="40% - Accent5 2 6 3 5" xfId="19939"/>
    <cellStyle name="40% - Accent5 2 6 3 5 2" xfId="24929"/>
    <cellStyle name="40% - Accent5 2 6 3 5 2 2" xfId="37326"/>
    <cellStyle name="40% - Accent5 2 6 3 5 3" xfId="33950"/>
    <cellStyle name="40% - Accent5 2 6 3 5 4" xfId="42025"/>
    <cellStyle name="40% - Accent5 2 6 3 5 5" xfId="46646"/>
    <cellStyle name="40% - Accent5 2 6 3 6" xfId="24923"/>
    <cellStyle name="40% - Accent5 2 6 3 6 2" xfId="37320"/>
    <cellStyle name="40% - Accent5 2 6 3 7" xfId="30690"/>
    <cellStyle name="40% - Accent5 2 6 3 8" xfId="42019"/>
    <cellStyle name="40% - Accent5 2 6 3 9" xfId="46640"/>
    <cellStyle name="40% - Accent5 2 6 4" xfId="10146"/>
    <cellStyle name="40% - Accent5 2 7" xfId="1161"/>
    <cellStyle name="40% - Accent5 2 7 10" xfId="10577"/>
    <cellStyle name="40% - Accent5 2 7 2" xfId="16123"/>
    <cellStyle name="40% - Accent5 2 7 2 2" xfId="18968"/>
    <cellStyle name="40% - Accent5 2 7 2 2 2" xfId="24932"/>
    <cellStyle name="40% - Accent5 2 7 2 2 2 2" xfId="37329"/>
    <cellStyle name="40% - Accent5 2 7 2 2 3" xfId="32968"/>
    <cellStyle name="40% - Accent5 2 7 2 2 4" xfId="42028"/>
    <cellStyle name="40% - Accent5 2 7 2 2 5" xfId="46649"/>
    <cellStyle name="40% - Accent5 2 7 2 3" xfId="20248"/>
    <cellStyle name="40% - Accent5 2 7 2 3 2" xfId="24933"/>
    <cellStyle name="40% - Accent5 2 7 2 3 2 2" xfId="37330"/>
    <cellStyle name="40% - Accent5 2 7 2 3 3" xfId="34269"/>
    <cellStyle name="40% - Accent5 2 7 2 3 4" xfId="42029"/>
    <cellStyle name="40% - Accent5 2 7 2 3 5" xfId="46650"/>
    <cellStyle name="40% - Accent5 2 7 2 4" xfId="24931"/>
    <cellStyle name="40% - Accent5 2 7 2 4 2" xfId="37328"/>
    <cellStyle name="40% - Accent5 2 7 2 5" xfId="31667"/>
    <cellStyle name="40% - Accent5 2 7 2 6" xfId="42027"/>
    <cellStyle name="40% - Accent5 2 7 2 7" xfId="46648"/>
    <cellStyle name="40% - Accent5 2 7 3" xfId="13908"/>
    <cellStyle name="40% - Accent5 2 7 3 2" xfId="24934"/>
    <cellStyle name="40% - Accent5 2 7 3 2 2" xfId="37331"/>
    <cellStyle name="40% - Accent5 2 7 3 3" xfId="31018"/>
    <cellStyle name="40% - Accent5 2 7 3 4" xfId="42030"/>
    <cellStyle name="40% - Accent5 2 7 3 5" xfId="46651"/>
    <cellStyle name="40% - Accent5 2 7 4" xfId="18331"/>
    <cellStyle name="40% - Accent5 2 7 4 2" xfId="24935"/>
    <cellStyle name="40% - Accent5 2 7 4 2 2" xfId="37332"/>
    <cellStyle name="40% - Accent5 2 7 4 3" xfId="32319"/>
    <cellStyle name="40% - Accent5 2 7 4 4" xfId="42031"/>
    <cellStyle name="40% - Accent5 2 7 4 5" xfId="46652"/>
    <cellStyle name="40% - Accent5 2 7 5" xfId="19607"/>
    <cellStyle name="40% - Accent5 2 7 5 2" xfId="24936"/>
    <cellStyle name="40% - Accent5 2 7 5 2 2" xfId="37333"/>
    <cellStyle name="40% - Accent5 2 7 5 3" xfId="33617"/>
    <cellStyle name="40% - Accent5 2 7 5 4" xfId="42032"/>
    <cellStyle name="40% - Accent5 2 7 5 5" xfId="46653"/>
    <cellStyle name="40% - Accent5 2 7 6" xfId="24930"/>
    <cellStyle name="40% - Accent5 2 7 6 2" xfId="37327"/>
    <cellStyle name="40% - Accent5 2 7 7" xfId="30357"/>
    <cellStyle name="40% - Accent5 2 7 8" xfId="42026"/>
    <cellStyle name="40% - Accent5 2 7 9" xfId="46647"/>
    <cellStyle name="40% - Accent5 2 8" xfId="1162"/>
    <cellStyle name="40% - Accent5 2 8 10" xfId="10676"/>
    <cellStyle name="40% - Accent5 2 8 2" xfId="16139"/>
    <cellStyle name="40% - Accent5 2 8 2 2" xfId="18983"/>
    <cellStyle name="40% - Accent5 2 8 2 2 2" xfId="24939"/>
    <cellStyle name="40% - Accent5 2 8 2 2 2 2" xfId="37336"/>
    <cellStyle name="40% - Accent5 2 8 2 2 3" xfId="32983"/>
    <cellStyle name="40% - Accent5 2 8 2 2 4" xfId="42035"/>
    <cellStyle name="40% - Accent5 2 8 2 2 5" xfId="46656"/>
    <cellStyle name="40% - Accent5 2 8 2 3" xfId="20263"/>
    <cellStyle name="40% - Accent5 2 8 2 3 2" xfId="24940"/>
    <cellStyle name="40% - Accent5 2 8 2 3 2 2" xfId="37337"/>
    <cellStyle name="40% - Accent5 2 8 2 3 3" xfId="34284"/>
    <cellStyle name="40% - Accent5 2 8 2 3 4" xfId="42036"/>
    <cellStyle name="40% - Accent5 2 8 2 3 5" xfId="46657"/>
    <cellStyle name="40% - Accent5 2 8 2 4" xfId="24938"/>
    <cellStyle name="40% - Accent5 2 8 2 4 2" xfId="37335"/>
    <cellStyle name="40% - Accent5 2 8 2 5" xfId="31682"/>
    <cellStyle name="40% - Accent5 2 8 2 6" xfId="42034"/>
    <cellStyle name="40% - Accent5 2 8 2 7" xfId="46655"/>
    <cellStyle name="40% - Accent5 2 8 3" xfId="13924"/>
    <cellStyle name="40% - Accent5 2 8 3 2" xfId="24941"/>
    <cellStyle name="40% - Accent5 2 8 3 2 2" xfId="37338"/>
    <cellStyle name="40% - Accent5 2 8 3 3" xfId="31033"/>
    <cellStyle name="40% - Accent5 2 8 3 4" xfId="42037"/>
    <cellStyle name="40% - Accent5 2 8 3 5" xfId="46658"/>
    <cellStyle name="40% - Accent5 2 8 4" xfId="18346"/>
    <cellStyle name="40% - Accent5 2 8 4 2" xfId="24942"/>
    <cellStyle name="40% - Accent5 2 8 4 2 2" xfId="37339"/>
    <cellStyle name="40% - Accent5 2 8 4 3" xfId="32334"/>
    <cellStyle name="40% - Accent5 2 8 4 4" xfId="42038"/>
    <cellStyle name="40% - Accent5 2 8 4 5" xfId="46659"/>
    <cellStyle name="40% - Accent5 2 8 5" xfId="19622"/>
    <cellStyle name="40% - Accent5 2 8 5 2" xfId="24943"/>
    <cellStyle name="40% - Accent5 2 8 5 2 2" xfId="37340"/>
    <cellStyle name="40% - Accent5 2 8 5 3" xfId="33632"/>
    <cellStyle name="40% - Accent5 2 8 5 4" xfId="42039"/>
    <cellStyle name="40% - Accent5 2 8 5 5" xfId="46660"/>
    <cellStyle name="40% - Accent5 2 8 6" xfId="24937"/>
    <cellStyle name="40% - Accent5 2 8 6 2" xfId="37334"/>
    <cellStyle name="40% - Accent5 2 8 7" xfId="30372"/>
    <cellStyle name="40% - Accent5 2 8 8" xfId="42033"/>
    <cellStyle name="40% - Accent5 2 8 9" xfId="46654"/>
    <cellStyle name="40% - Accent5 2 9" xfId="1163"/>
    <cellStyle name="40% - Accent5 2 9 2" xfId="11151"/>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2 5" xfId="1115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3 5" xfId="11763"/>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3 7" xfId="10147"/>
    <cellStyle name="40% - Accent5 4" xfId="1188"/>
    <cellStyle name="40% - Accent5 4 2" xfId="11920"/>
    <cellStyle name="40% - Accent5 4 3" xfId="10148"/>
    <cellStyle name="40% - Accent5 5" xfId="1189"/>
    <cellStyle name="40% - Accent5 5 2" xfId="10510"/>
    <cellStyle name="40% - Accent5 6" xfId="1190"/>
    <cellStyle name="40% - Accent5 6 2" xfId="10675"/>
    <cellStyle name="40% - Accent5 7" xfId="1191"/>
    <cellStyle name="40% - Accent5 7 2" xfId="11153"/>
    <cellStyle name="40% - Accent5 8" xfId="1192"/>
    <cellStyle name="40% - Accent5 8 2" xfId="11154"/>
    <cellStyle name="40% - Accent5 9" xfId="1193"/>
    <cellStyle name="40% - Accent5 9 2" xfId="11155"/>
    <cellStyle name="40% - Accent6" xfId="9810" builtinId="51" customBuiltin="1"/>
    <cellStyle name="40% - Accent6 10" xfId="11156"/>
    <cellStyle name="40% - Accent6 11" xfId="11157"/>
    <cellStyle name="40% - Accent6 12" xfId="11158"/>
    <cellStyle name="40% - Accent6 13" xfId="11159"/>
    <cellStyle name="40% - Accent6 14" xfId="11160"/>
    <cellStyle name="40% - Accent6 15" xfId="11161"/>
    <cellStyle name="40% - Accent6 16" xfId="39594"/>
    <cellStyle name="40% - Accent6 17" xfId="39632"/>
    <cellStyle name="40% - Accent6 2" xfId="22"/>
    <cellStyle name="40% - Accent6 2 10" xfId="1194"/>
    <cellStyle name="40% - Accent6 2 10 2" xfId="16455"/>
    <cellStyle name="40% - Accent6 2 10 2 2" xfId="19298"/>
    <cellStyle name="40% - Accent6 2 10 2 2 2" xfId="24946"/>
    <cellStyle name="40% - Accent6 2 10 2 2 2 2" xfId="37343"/>
    <cellStyle name="40% - Accent6 2 10 2 2 3" xfId="33301"/>
    <cellStyle name="40% - Accent6 2 10 2 2 4" xfId="42042"/>
    <cellStyle name="40% - Accent6 2 10 2 2 5" xfId="46663"/>
    <cellStyle name="40% - Accent6 2 10 2 3" xfId="20580"/>
    <cellStyle name="40% - Accent6 2 10 2 3 2" xfId="24947"/>
    <cellStyle name="40% - Accent6 2 10 2 3 2 2" xfId="37344"/>
    <cellStyle name="40% - Accent6 2 10 2 3 3" xfId="34603"/>
    <cellStyle name="40% - Accent6 2 10 2 3 4" xfId="42043"/>
    <cellStyle name="40% - Accent6 2 10 2 3 5" xfId="46664"/>
    <cellStyle name="40% - Accent6 2 10 2 4" xfId="24945"/>
    <cellStyle name="40% - Accent6 2 10 2 4 2" xfId="37342"/>
    <cellStyle name="40% - Accent6 2 10 2 5" xfId="32001"/>
    <cellStyle name="40% - Accent6 2 10 2 6" xfId="42041"/>
    <cellStyle name="40% - Accent6 2 10 2 7" xfId="46662"/>
    <cellStyle name="40% - Accent6 2 10 3" xfId="14240"/>
    <cellStyle name="40% - Accent6 2 10 3 2" xfId="24948"/>
    <cellStyle name="40% - Accent6 2 10 3 2 2" xfId="37345"/>
    <cellStyle name="40% - Accent6 2 10 3 3" xfId="31351"/>
    <cellStyle name="40% - Accent6 2 10 3 4" xfId="42044"/>
    <cellStyle name="40% - Accent6 2 10 3 5" xfId="46665"/>
    <cellStyle name="40% - Accent6 2 10 4" xfId="18663"/>
    <cellStyle name="40% - Accent6 2 10 4 2" xfId="24949"/>
    <cellStyle name="40% - Accent6 2 10 4 2 2" xfId="37346"/>
    <cellStyle name="40% - Accent6 2 10 4 3" xfId="32652"/>
    <cellStyle name="40% - Accent6 2 10 4 4" xfId="42045"/>
    <cellStyle name="40% - Accent6 2 10 4 5" xfId="46666"/>
    <cellStyle name="40% - Accent6 2 10 5" xfId="19940"/>
    <cellStyle name="40% - Accent6 2 10 5 2" xfId="24950"/>
    <cellStyle name="40% - Accent6 2 10 5 2 2" xfId="37347"/>
    <cellStyle name="40% - Accent6 2 10 5 3" xfId="33951"/>
    <cellStyle name="40% - Accent6 2 10 5 4" xfId="42046"/>
    <cellStyle name="40% - Accent6 2 10 5 5" xfId="46667"/>
    <cellStyle name="40% - Accent6 2 10 6" xfId="24944"/>
    <cellStyle name="40% - Accent6 2 10 6 2" xfId="37341"/>
    <cellStyle name="40% - Accent6 2 10 7" xfId="30691"/>
    <cellStyle name="40% - Accent6 2 10 8" xfId="42040"/>
    <cellStyle name="40% - Accent6 2 10 9" xfId="46661"/>
    <cellStyle name="40% - Accent6 2 11" xfId="11731"/>
    <cellStyle name="40% - Accent6 2 12" xfId="12037"/>
    <cellStyle name="40% - Accent6 2 12 2" xfId="16675"/>
    <cellStyle name="40% - Accent6 2 12 2 2" xfId="19511"/>
    <cellStyle name="40% - Accent6 2 12 2 2 2" xfId="24953"/>
    <cellStyle name="40% - Accent6 2 12 2 2 2 2" xfId="37350"/>
    <cellStyle name="40% - Accent6 2 12 2 2 3" xfId="33520"/>
    <cellStyle name="40% - Accent6 2 12 2 2 4" xfId="42049"/>
    <cellStyle name="40% - Accent6 2 12 2 2 5" xfId="46670"/>
    <cellStyle name="40% - Accent6 2 12 2 3" xfId="20796"/>
    <cellStyle name="40% - Accent6 2 12 2 3 2" xfId="24954"/>
    <cellStyle name="40% - Accent6 2 12 2 3 2 2" xfId="37351"/>
    <cellStyle name="40% - Accent6 2 12 2 3 3" xfId="34822"/>
    <cellStyle name="40% - Accent6 2 12 2 3 4" xfId="42050"/>
    <cellStyle name="40% - Accent6 2 12 2 3 5" xfId="46671"/>
    <cellStyle name="40% - Accent6 2 12 2 4" xfId="24952"/>
    <cellStyle name="40% - Accent6 2 12 2 4 2" xfId="37349"/>
    <cellStyle name="40% - Accent6 2 12 2 5" xfId="32220"/>
    <cellStyle name="40% - Accent6 2 12 2 6" xfId="42048"/>
    <cellStyle name="40% - Accent6 2 12 2 7" xfId="46669"/>
    <cellStyle name="40% - Accent6 2 12 3" xfId="14462"/>
    <cellStyle name="40% - Accent6 2 12 3 2" xfId="24955"/>
    <cellStyle name="40% - Accent6 2 12 3 2 2" xfId="37352"/>
    <cellStyle name="40% - Accent6 2 12 3 3" xfId="31570"/>
    <cellStyle name="40% - Accent6 2 12 3 4" xfId="42051"/>
    <cellStyle name="40% - Accent6 2 12 3 5" xfId="46672"/>
    <cellStyle name="40% - Accent6 2 12 4" xfId="18879"/>
    <cellStyle name="40% - Accent6 2 12 4 2" xfId="24956"/>
    <cellStyle name="40% - Accent6 2 12 4 2 2" xfId="37353"/>
    <cellStyle name="40% - Accent6 2 12 4 3" xfId="32871"/>
    <cellStyle name="40% - Accent6 2 12 4 4" xfId="42052"/>
    <cellStyle name="40% - Accent6 2 12 4 5" xfId="46673"/>
    <cellStyle name="40% - Accent6 2 12 5" xfId="20159"/>
    <cellStyle name="40% - Accent6 2 12 5 2" xfId="24957"/>
    <cellStyle name="40% - Accent6 2 12 5 2 2" xfId="37354"/>
    <cellStyle name="40% - Accent6 2 12 5 3" xfId="34170"/>
    <cellStyle name="40% - Accent6 2 12 5 4" xfId="42053"/>
    <cellStyle name="40% - Accent6 2 12 5 5" xfId="46674"/>
    <cellStyle name="40% - Accent6 2 12 6" xfId="24951"/>
    <cellStyle name="40% - Accent6 2 12 6 2" xfId="37348"/>
    <cellStyle name="40% - Accent6 2 12 7" xfId="30910"/>
    <cellStyle name="40% - Accent6 2 12 8" xfId="42047"/>
    <cellStyle name="40% - Accent6 2 12 9" xfId="46668"/>
    <cellStyle name="40% - Accent6 2 13" xfId="12113"/>
    <cellStyle name="40% - Accent6 2 14" xfId="12134"/>
    <cellStyle name="40% - Accent6 2 14 2" xfId="16736"/>
    <cellStyle name="40% - Accent6 2 14 2 2" xfId="19571"/>
    <cellStyle name="40% - Accent6 2 14 2 2 2" xfId="24960"/>
    <cellStyle name="40% - Accent6 2 14 2 2 2 2" xfId="37357"/>
    <cellStyle name="40% - Accent6 2 14 2 2 3" xfId="33581"/>
    <cellStyle name="40% - Accent6 2 14 2 2 4" xfId="42056"/>
    <cellStyle name="40% - Accent6 2 14 2 2 5" xfId="46677"/>
    <cellStyle name="40% - Accent6 2 14 2 3" xfId="20857"/>
    <cellStyle name="40% - Accent6 2 14 2 3 2" xfId="24961"/>
    <cellStyle name="40% - Accent6 2 14 2 3 2 2" xfId="37358"/>
    <cellStyle name="40% - Accent6 2 14 2 3 3" xfId="34885"/>
    <cellStyle name="40% - Accent6 2 14 2 3 4" xfId="42057"/>
    <cellStyle name="40% - Accent6 2 14 2 3 5" xfId="46678"/>
    <cellStyle name="40% - Accent6 2 14 2 4" xfId="24959"/>
    <cellStyle name="40% - Accent6 2 14 2 4 2" xfId="37356"/>
    <cellStyle name="40% - Accent6 2 14 2 5" xfId="32283"/>
    <cellStyle name="40% - Accent6 2 14 2 6" xfId="42055"/>
    <cellStyle name="40% - Accent6 2 14 2 7" xfId="46676"/>
    <cellStyle name="40% - Accent6 2 14 3" xfId="14523"/>
    <cellStyle name="40% - Accent6 2 14 3 2" xfId="24962"/>
    <cellStyle name="40% - Accent6 2 14 3 2 2" xfId="37359"/>
    <cellStyle name="40% - Accent6 2 14 3 3" xfId="31631"/>
    <cellStyle name="40% - Accent6 2 14 3 4" xfId="42058"/>
    <cellStyle name="40% - Accent6 2 14 3 5" xfId="46679"/>
    <cellStyle name="40% - Accent6 2 14 4" xfId="18938"/>
    <cellStyle name="40% - Accent6 2 14 4 2" xfId="24963"/>
    <cellStyle name="40% - Accent6 2 14 4 2 2" xfId="37360"/>
    <cellStyle name="40% - Accent6 2 14 4 3" xfId="32932"/>
    <cellStyle name="40% - Accent6 2 14 4 4" xfId="42059"/>
    <cellStyle name="40% - Accent6 2 14 4 5" xfId="46680"/>
    <cellStyle name="40% - Accent6 2 14 5" xfId="20218"/>
    <cellStyle name="40% - Accent6 2 14 5 2" xfId="24964"/>
    <cellStyle name="40% - Accent6 2 14 5 2 2" xfId="37361"/>
    <cellStyle name="40% - Accent6 2 14 5 3" xfId="34233"/>
    <cellStyle name="40% - Accent6 2 14 5 4" xfId="42060"/>
    <cellStyle name="40% - Accent6 2 14 5 5" xfId="46681"/>
    <cellStyle name="40% - Accent6 2 14 6" xfId="24958"/>
    <cellStyle name="40% - Accent6 2 14 6 2" xfId="37355"/>
    <cellStyle name="40% - Accent6 2 14 7" xfId="30971"/>
    <cellStyle name="40% - Accent6 2 14 8" xfId="42054"/>
    <cellStyle name="40% - Accent6 2 14 9" xfId="46675"/>
    <cellStyle name="40% - Accent6 2 15" xfId="20917"/>
    <cellStyle name="40% - Accent6 2 15 2" xfId="24965"/>
    <cellStyle name="40% - Accent6 2 15 2 2" xfId="37362"/>
    <cellStyle name="40% - Accent6 2 15 3" xfId="34931"/>
    <cellStyle name="40% - Accent6 2 15 4" xfId="42061"/>
    <cellStyle name="40% - Accent6 2 15 5" xfId="46682"/>
    <cellStyle name="40% - Accent6 2 16" xfId="10149"/>
    <cellStyle name="40% - Accent6 2 2" xfId="1195"/>
    <cellStyle name="40% - Accent6 2 2 2" xfId="1196"/>
    <cellStyle name="40% - Accent6 2 2 2 2" xfId="10594"/>
    <cellStyle name="40% - Accent6 2 2 3" xfId="1197"/>
    <cellStyle name="40% - Accent6 2 2 3 2" xfId="12169"/>
    <cellStyle name="40% - Accent6 2 2 4" xfId="10150"/>
    <cellStyle name="40% - Accent6 2 3" xfId="1198"/>
    <cellStyle name="40% - Accent6 2 3 2" xfId="1199"/>
    <cellStyle name="40% - Accent6 2 3 2 10" xfId="30692"/>
    <cellStyle name="40% - Accent6 2 3 2 11" xfId="42062"/>
    <cellStyle name="40% - Accent6 2 3 2 12" xfId="46683"/>
    <cellStyle name="40% - Accent6 2 3 2 2" xfId="11162"/>
    <cellStyle name="40% - Accent6 2 3 2 2 10" xfId="42063"/>
    <cellStyle name="40% - Accent6 2 3 2 2 11" xfId="46684"/>
    <cellStyle name="40% - Accent6 2 3 2 2 2" xfId="11163"/>
    <cellStyle name="40% - Accent6 2 3 2 2 2 2" xfId="16458"/>
    <cellStyle name="40% - Accent6 2 3 2 2 2 2 2" xfId="19301"/>
    <cellStyle name="40% - Accent6 2 3 2 2 2 2 2 2" xfId="24970"/>
    <cellStyle name="40% - Accent6 2 3 2 2 2 2 2 2 2" xfId="37367"/>
    <cellStyle name="40% - Accent6 2 3 2 2 2 2 2 3" xfId="33304"/>
    <cellStyle name="40% - Accent6 2 3 2 2 2 2 2 4" xfId="42066"/>
    <cellStyle name="40% - Accent6 2 3 2 2 2 2 2 5" xfId="46687"/>
    <cellStyle name="40% - Accent6 2 3 2 2 2 2 3" xfId="20583"/>
    <cellStyle name="40% - Accent6 2 3 2 2 2 2 3 2" xfId="24971"/>
    <cellStyle name="40% - Accent6 2 3 2 2 2 2 3 2 2" xfId="37368"/>
    <cellStyle name="40% - Accent6 2 3 2 2 2 2 3 3" xfId="34606"/>
    <cellStyle name="40% - Accent6 2 3 2 2 2 2 3 4" xfId="42067"/>
    <cellStyle name="40% - Accent6 2 3 2 2 2 2 3 5" xfId="46688"/>
    <cellStyle name="40% - Accent6 2 3 2 2 2 2 4" xfId="24969"/>
    <cellStyle name="40% - Accent6 2 3 2 2 2 2 4 2" xfId="37366"/>
    <cellStyle name="40% - Accent6 2 3 2 2 2 2 5" xfId="32004"/>
    <cellStyle name="40% - Accent6 2 3 2 2 2 2 6" xfId="42065"/>
    <cellStyle name="40% - Accent6 2 3 2 2 2 2 7" xfId="46686"/>
    <cellStyle name="40% - Accent6 2 3 2 2 2 3" xfId="14243"/>
    <cellStyle name="40% - Accent6 2 3 2 2 2 3 2" xfId="24972"/>
    <cellStyle name="40% - Accent6 2 3 2 2 2 3 2 2" xfId="37369"/>
    <cellStyle name="40% - Accent6 2 3 2 2 2 3 3" xfId="31354"/>
    <cellStyle name="40% - Accent6 2 3 2 2 2 3 4" xfId="42068"/>
    <cellStyle name="40% - Accent6 2 3 2 2 2 3 5" xfId="46689"/>
    <cellStyle name="40% - Accent6 2 3 2 2 2 4" xfId="18666"/>
    <cellStyle name="40% - Accent6 2 3 2 2 2 4 2" xfId="24973"/>
    <cellStyle name="40% - Accent6 2 3 2 2 2 4 2 2" xfId="37370"/>
    <cellStyle name="40% - Accent6 2 3 2 2 2 4 3" xfId="32655"/>
    <cellStyle name="40% - Accent6 2 3 2 2 2 4 4" xfId="42069"/>
    <cellStyle name="40% - Accent6 2 3 2 2 2 4 5" xfId="46690"/>
    <cellStyle name="40% - Accent6 2 3 2 2 2 5" xfId="19943"/>
    <cellStyle name="40% - Accent6 2 3 2 2 2 5 2" xfId="24974"/>
    <cellStyle name="40% - Accent6 2 3 2 2 2 5 2 2" xfId="37371"/>
    <cellStyle name="40% - Accent6 2 3 2 2 2 5 3" xfId="33954"/>
    <cellStyle name="40% - Accent6 2 3 2 2 2 5 4" xfId="42070"/>
    <cellStyle name="40% - Accent6 2 3 2 2 2 5 5" xfId="46691"/>
    <cellStyle name="40% - Accent6 2 3 2 2 2 6" xfId="24968"/>
    <cellStyle name="40% - Accent6 2 3 2 2 2 6 2" xfId="37365"/>
    <cellStyle name="40% - Accent6 2 3 2 2 2 7" xfId="30694"/>
    <cellStyle name="40% - Accent6 2 3 2 2 2 8" xfId="42064"/>
    <cellStyle name="40% - Accent6 2 3 2 2 2 9" xfId="46685"/>
    <cellStyle name="40% - Accent6 2 3 2 2 3" xfId="11164"/>
    <cellStyle name="40% - Accent6 2 3 2 2 3 2" xfId="16459"/>
    <cellStyle name="40% - Accent6 2 3 2 2 3 2 2" xfId="19302"/>
    <cellStyle name="40% - Accent6 2 3 2 2 3 2 2 2" xfId="24977"/>
    <cellStyle name="40% - Accent6 2 3 2 2 3 2 2 2 2" xfId="37374"/>
    <cellStyle name="40% - Accent6 2 3 2 2 3 2 2 3" xfId="33305"/>
    <cellStyle name="40% - Accent6 2 3 2 2 3 2 2 4" xfId="42073"/>
    <cellStyle name="40% - Accent6 2 3 2 2 3 2 2 5" xfId="46694"/>
    <cellStyle name="40% - Accent6 2 3 2 2 3 2 3" xfId="20584"/>
    <cellStyle name="40% - Accent6 2 3 2 2 3 2 3 2" xfId="24978"/>
    <cellStyle name="40% - Accent6 2 3 2 2 3 2 3 2 2" xfId="37375"/>
    <cellStyle name="40% - Accent6 2 3 2 2 3 2 3 3" xfId="34607"/>
    <cellStyle name="40% - Accent6 2 3 2 2 3 2 3 4" xfId="42074"/>
    <cellStyle name="40% - Accent6 2 3 2 2 3 2 3 5" xfId="46695"/>
    <cellStyle name="40% - Accent6 2 3 2 2 3 2 4" xfId="24976"/>
    <cellStyle name="40% - Accent6 2 3 2 2 3 2 4 2" xfId="37373"/>
    <cellStyle name="40% - Accent6 2 3 2 2 3 2 5" xfId="32005"/>
    <cellStyle name="40% - Accent6 2 3 2 2 3 2 6" xfId="42072"/>
    <cellStyle name="40% - Accent6 2 3 2 2 3 2 7" xfId="46693"/>
    <cellStyle name="40% - Accent6 2 3 2 2 3 3" xfId="14244"/>
    <cellStyle name="40% - Accent6 2 3 2 2 3 3 2" xfId="24979"/>
    <cellStyle name="40% - Accent6 2 3 2 2 3 3 2 2" xfId="37376"/>
    <cellStyle name="40% - Accent6 2 3 2 2 3 3 3" xfId="31355"/>
    <cellStyle name="40% - Accent6 2 3 2 2 3 3 4" xfId="42075"/>
    <cellStyle name="40% - Accent6 2 3 2 2 3 3 5" xfId="46696"/>
    <cellStyle name="40% - Accent6 2 3 2 2 3 4" xfId="18667"/>
    <cellStyle name="40% - Accent6 2 3 2 2 3 4 2" xfId="24980"/>
    <cellStyle name="40% - Accent6 2 3 2 2 3 4 2 2" xfId="37377"/>
    <cellStyle name="40% - Accent6 2 3 2 2 3 4 3" xfId="32656"/>
    <cellStyle name="40% - Accent6 2 3 2 2 3 4 4" xfId="42076"/>
    <cellStyle name="40% - Accent6 2 3 2 2 3 4 5" xfId="46697"/>
    <cellStyle name="40% - Accent6 2 3 2 2 3 5" xfId="19944"/>
    <cellStyle name="40% - Accent6 2 3 2 2 3 5 2" xfId="24981"/>
    <cellStyle name="40% - Accent6 2 3 2 2 3 5 2 2" xfId="37378"/>
    <cellStyle name="40% - Accent6 2 3 2 2 3 5 3" xfId="33955"/>
    <cellStyle name="40% - Accent6 2 3 2 2 3 5 4" xfId="42077"/>
    <cellStyle name="40% - Accent6 2 3 2 2 3 5 5" xfId="46698"/>
    <cellStyle name="40% - Accent6 2 3 2 2 3 6" xfId="24975"/>
    <cellStyle name="40% - Accent6 2 3 2 2 3 6 2" xfId="37372"/>
    <cellStyle name="40% - Accent6 2 3 2 2 3 7" xfId="30695"/>
    <cellStyle name="40% - Accent6 2 3 2 2 3 8" xfId="42071"/>
    <cellStyle name="40% - Accent6 2 3 2 2 3 9" xfId="46692"/>
    <cellStyle name="40% - Accent6 2 3 2 2 4" xfId="16457"/>
    <cellStyle name="40% - Accent6 2 3 2 2 4 2" xfId="19300"/>
    <cellStyle name="40% - Accent6 2 3 2 2 4 2 2" xfId="24983"/>
    <cellStyle name="40% - Accent6 2 3 2 2 4 2 2 2" xfId="37380"/>
    <cellStyle name="40% - Accent6 2 3 2 2 4 2 3" xfId="33303"/>
    <cellStyle name="40% - Accent6 2 3 2 2 4 2 4" xfId="42079"/>
    <cellStyle name="40% - Accent6 2 3 2 2 4 2 5" xfId="46700"/>
    <cellStyle name="40% - Accent6 2 3 2 2 4 3" xfId="20582"/>
    <cellStyle name="40% - Accent6 2 3 2 2 4 3 2" xfId="24984"/>
    <cellStyle name="40% - Accent6 2 3 2 2 4 3 2 2" xfId="37381"/>
    <cellStyle name="40% - Accent6 2 3 2 2 4 3 3" xfId="34605"/>
    <cellStyle name="40% - Accent6 2 3 2 2 4 3 4" xfId="42080"/>
    <cellStyle name="40% - Accent6 2 3 2 2 4 3 5" xfId="46701"/>
    <cellStyle name="40% - Accent6 2 3 2 2 4 4" xfId="24982"/>
    <cellStyle name="40% - Accent6 2 3 2 2 4 4 2" xfId="37379"/>
    <cellStyle name="40% - Accent6 2 3 2 2 4 5" xfId="32003"/>
    <cellStyle name="40% - Accent6 2 3 2 2 4 6" xfId="42078"/>
    <cellStyle name="40% - Accent6 2 3 2 2 4 7" xfId="46699"/>
    <cellStyle name="40% - Accent6 2 3 2 2 5" xfId="14242"/>
    <cellStyle name="40% - Accent6 2 3 2 2 5 2" xfId="24985"/>
    <cellStyle name="40% - Accent6 2 3 2 2 5 2 2" xfId="37382"/>
    <cellStyle name="40% - Accent6 2 3 2 2 5 3" xfId="31353"/>
    <cellStyle name="40% - Accent6 2 3 2 2 5 4" xfId="42081"/>
    <cellStyle name="40% - Accent6 2 3 2 2 5 5" xfId="46702"/>
    <cellStyle name="40% - Accent6 2 3 2 2 6" xfId="18665"/>
    <cellStyle name="40% - Accent6 2 3 2 2 6 2" xfId="24986"/>
    <cellStyle name="40% - Accent6 2 3 2 2 6 2 2" xfId="37383"/>
    <cellStyle name="40% - Accent6 2 3 2 2 6 3" xfId="32654"/>
    <cellStyle name="40% - Accent6 2 3 2 2 6 4" xfId="42082"/>
    <cellStyle name="40% - Accent6 2 3 2 2 6 5" xfId="46703"/>
    <cellStyle name="40% - Accent6 2 3 2 2 7" xfId="19942"/>
    <cellStyle name="40% - Accent6 2 3 2 2 7 2" xfId="24987"/>
    <cellStyle name="40% - Accent6 2 3 2 2 7 2 2" xfId="37384"/>
    <cellStyle name="40% - Accent6 2 3 2 2 7 3" xfId="33953"/>
    <cellStyle name="40% - Accent6 2 3 2 2 7 4" xfId="42083"/>
    <cellStyle name="40% - Accent6 2 3 2 2 7 5" xfId="46704"/>
    <cellStyle name="40% - Accent6 2 3 2 2 8" xfId="24967"/>
    <cellStyle name="40% - Accent6 2 3 2 2 8 2" xfId="37364"/>
    <cellStyle name="40% - Accent6 2 3 2 2 9" xfId="30693"/>
    <cellStyle name="40% - Accent6 2 3 2 3" xfId="11165"/>
    <cellStyle name="40% - Accent6 2 3 2 3 2" xfId="16460"/>
    <cellStyle name="40% - Accent6 2 3 2 3 2 2" xfId="19303"/>
    <cellStyle name="40% - Accent6 2 3 2 3 2 2 2" xfId="24990"/>
    <cellStyle name="40% - Accent6 2 3 2 3 2 2 2 2" xfId="37387"/>
    <cellStyle name="40% - Accent6 2 3 2 3 2 2 3" xfId="33306"/>
    <cellStyle name="40% - Accent6 2 3 2 3 2 2 4" xfId="42086"/>
    <cellStyle name="40% - Accent6 2 3 2 3 2 2 5" xfId="46707"/>
    <cellStyle name="40% - Accent6 2 3 2 3 2 3" xfId="20585"/>
    <cellStyle name="40% - Accent6 2 3 2 3 2 3 2" xfId="24991"/>
    <cellStyle name="40% - Accent6 2 3 2 3 2 3 2 2" xfId="37388"/>
    <cellStyle name="40% - Accent6 2 3 2 3 2 3 3" xfId="34608"/>
    <cellStyle name="40% - Accent6 2 3 2 3 2 3 4" xfId="42087"/>
    <cellStyle name="40% - Accent6 2 3 2 3 2 3 5" xfId="46708"/>
    <cellStyle name="40% - Accent6 2 3 2 3 2 4" xfId="24989"/>
    <cellStyle name="40% - Accent6 2 3 2 3 2 4 2" xfId="37386"/>
    <cellStyle name="40% - Accent6 2 3 2 3 2 5" xfId="32006"/>
    <cellStyle name="40% - Accent6 2 3 2 3 2 6" xfId="42085"/>
    <cellStyle name="40% - Accent6 2 3 2 3 2 7" xfId="46706"/>
    <cellStyle name="40% - Accent6 2 3 2 3 3" xfId="14245"/>
    <cellStyle name="40% - Accent6 2 3 2 3 3 2" xfId="24992"/>
    <cellStyle name="40% - Accent6 2 3 2 3 3 2 2" xfId="37389"/>
    <cellStyle name="40% - Accent6 2 3 2 3 3 3" xfId="31356"/>
    <cellStyle name="40% - Accent6 2 3 2 3 3 4" xfId="42088"/>
    <cellStyle name="40% - Accent6 2 3 2 3 3 5" xfId="46709"/>
    <cellStyle name="40% - Accent6 2 3 2 3 4" xfId="18668"/>
    <cellStyle name="40% - Accent6 2 3 2 3 4 2" xfId="24993"/>
    <cellStyle name="40% - Accent6 2 3 2 3 4 2 2" xfId="37390"/>
    <cellStyle name="40% - Accent6 2 3 2 3 4 3" xfId="32657"/>
    <cellStyle name="40% - Accent6 2 3 2 3 4 4" xfId="42089"/>
    <cellStyle name="40% - Accent6 2 3 2 3 4 5" xfId="46710"/>
    <cellStyle name="40% - Accent6 2 3 2 3 5" xfId="19945"/>
    <cellStyle name="40% - Accent6 2 3 2 3 5 2" xfId="24994"/>
    <cellStyle name="40% - Accent6 2 3 2 3 5 2 2" xfId="37391"/>
    <cellStyle name="40% - Accent6 2 3 2 3 5 3" xfId="33956"/>
    <cellStyle name="40% - Accent6 2 3 2 3 5 4" xfId="42090"/>
    <cellStyle name="40% - Accent6 2 3 2 3 5 5" xfId="46711"/>
    <cellStyle name="40% - Accent6 2 3 2 3 6" xfId="24988"/>
    <cellStyle name="40% - Accent6 2 3 2 3 6 2" xfId="37385"/>
    <cellStyle name="40% - Accent6 2 3 2 3 7" xfId="30696"/>
    <cellStyle name="40% - Accent6 2 3 2 3 8" xfId="42084"/>
    <cellStyle name="40% - Accent6 2 3 2 3 9" xfId="46705"/>
    <cellStyle name="40% - Accent6 2 3 2 4" xfId="11166"/>
    <cellStyle name="40% - Accent6 2 3 2 4 2" xfId="16461"/>
    <cellStyle name="40% - Accent6 2 3 2 4 2 2" xfId="19304"/>
    <cellStyle name="40% - Accent6 2 3 2 4 2 2 2" xfId="24997"/>
    <cellStyle name="40% - Accent6 2 3 2 4 2 2 2 2" xfId="37394"/>
    <cellStyle name="40% - Accent6 2 3 2 4 2 2 3" xfId="33307"/>
    <cellStyle name="40% - Accent6 2 3 2 4 2 2 4" xfId="42093"/>
    <cellStyle name="40% - Accent6 2 3 2 4 2 2 5" xfId="46714"/>
    <cellStyle name="40% - Accent6 2 3 2 4 2 3" xfId="20586"/>
    <cellStyle name="40% - Accent6 2 3 2 4 2 3 2" xfId="24998"/>
    <cellStyle name="40% - Accent6 2 3 2 4 2 3 2 2" xfId="37395"/>
    <cellStyle name="40% - Accent6 2 3 2 4 2 3 3" xfId="34609"/>
    <cellStyle name="40% - Accent6 2 3 2 4 2 3 4" xfId="42094"/>
    <cellStyle name="40% - Accent6 2 3 2 4 2 3 5" xfId="46715"/>
    <cellStyle name="40% - Accent6 2 3 2 4 2 4" xfId="24996"/>
    <cellStyle name="40% - Accent6 2 3 2 4 2 4 2" xfId="37393"/>
    <cellStyle name="40% - Accent6 2 3 2 4 2 5" xfId="32007"/>
    <cellStyle name="40% - Accent6 2 3 2 4 2 6" xfId="42092"/>
    <cellStyle name="40% - Accent6 2 3 2 4 2 7" xfId="46713"/>
    <cellStyle name="40% - Accent6 2 3 2 4 3" xfId="14246"/>
    <cellStyle name="40% - Accent6 2 3 2 4 3 2" xfId="24999"/>
    <cellStyle name="40% - Accent6 2 3 2 4 3 2 2" xfId="37396"/>
    <cellStyle name="40% - Accent6 2 3 2 4 3 3" xfId="31357"/>
    <cellStyle name="40% - Accent6 2 3 2 4 3 4" xfId="42095"/>
    <cellStyle name="40% - Accent6 2 3 2 4 3 5" xfId="46716"/>
    <cellStyle name="40% - Accent6 2 3 2 4 4" xfId="18669"/>
    <cellStyle name="40% - Accent6 2 3 2 4 4 2" xfId="25000"/>
    <cellStyle name="40% - Accent6 2 3 2 4 4 2 2" xfId="37397"/>
    <cellStyle name="40% - Accent6 2 3 2 4 4 3" xfId="32658"/>
    <cellStyle name="40% - Accent6 2 3 2 4 4 4" xfId="42096"/>
    <cellStyle name="40% - Accent6 2 3 2 4 4 5" xfId="46717"/>
    <cellStyle name="40% - Accent6 2 3 2 4 5" xfId="19946"/>
    <cellStyle name="40% - Accent6 2 3 2 4 5 2" xfId="25001"/>
    <cellStyle name="40% - Accent6 2 3 2 4 5 2 2" xfId="37398"/>
    <cellStyle name="40% - Accent6 2 3 2 4 5 3" xfId="33957"/>
    <cellStyle name="40% - Accent6 2 3 2 4 5 4" xfId="42097"/>
    <cellStyle name="40% - Accent6 2 3 2 4 5 5" xfId="46718"/>
    <cellStyle name="40% - Accent6 2 3 2 4 6" xfId="24995"/>
    <cellStyle name="40% - Accent6 2 3 2 4 6 2" xfId="37392"/>
    <cellStyle name="40% - Accent6 2 3 2 4 7" xfId="30697"/>
    <cellStyle name="40% - Accent6 2 3 2 4 8" xfId="42091"/>
    <cellStyle name="40% - Accent6 2 3 2 4 9" xfId="46712"/>
    <cellStyle name="40% - Accent6 2 3 2 5" xfId="16456"/>
    <cellStyle name="40% - Accent6 2 3 2 5 2" xfId="19299"/>
    <cellStyle name="40% - Accent6 2 3 2 5 2 2" xfId="25003"/>
    <cellStyle name="40% - Accent6 2 3 2 5 2 2 2" xfId="37400"/>
    <cellStyle name="40% - Accent6 2 3 2 5 2 3" xfId="33302"/>
    <cellStyle name="40% - Accent6 2 3 2 5 2 4" xfId="42099"/>
    <cellStyle name="40% - Accent6 2 3 2 5 2 5" xfId="46720"/>
    <cellStyle name="40% - Accent6 2 3 2 5 3" xfId="20581"/>
    <cellStyle name="40% - Accent6 2 3 2 5 3 2" xfId="25004"/>
    <cellStyle name="40% - Accent6 2 3 2 5 3 2 2" xfId="37401"/>
    <cellStyle name="40% - Accent6 2 3 2 5 3 3" xfId="34604"/>
    <cellStyle name="40% - Accent6 2 3 2 5 3 4" xfId="42100"/>
    <cellStyle name="40% - Accent6 2 3 2 5 3 5" xfId="46721"/>
    <cellStyle name="40% - Accent6 2 3 2 5 4" xfId="25002"/>
    <cellStyle name="40% - Accent6 2 3 2 5 4 2" xfId="37399"/>
    <cellStyle name="40% - Accent6 2 3 2 5 5" xfId="32002"/>
    <cellStyle name="40% - Accent6 2 3 2 5 6" xfId="42098"/>
    <cellStyle name="40% - Accent6 2 3 2 5 7" xfId="46719"/>
    <cellStyle name="40% - Accent6 2 3 2 6" xfId="14241"/>
    <cellStyle name="40% - Accent6 2 3 2 6 2" xfId="25005"/>
    <cellStyle name="40% - Accent6 2 3 2 6 2 2" xfId="37402"/>
    <cellStyle name="40% - Accent6 2 3 2 6 3" xfId="31352"/>
    <cellStyle name="40% - Accent6 2 3 2 6 4" xfId="42101"/>
    <cellStyle name="40% - Accent6 2 3 2 6 5" xfId="46722"/>
    <cellStyle name="40% - Accent6 2 3 2 7" xfId="18664"/>
    <cellStyle name="40% - Accent6 2 3 2 7 2" xfId="25006"/>
    <cellStyle name="40% - Accent6 2 3 2 7 2 2" xfId="37403"/>
    <cellStyle name="40% - Accent6 2 3 2 7 3" xfId="32653"/>
    <cellStyle name="40% - Accent6 2 3 2 7 4" xfId="42102"/>
    <cellStyle name="40% - Accent6 2 3 2 7 5" xfId="46723"/>
    <cellStyle name="40% - Accent6 2 3 2 8" xfId="19941"/>
    <cellStyle name="40% - Accent6 2 3 2 8 2" xfId="25007"/>
    <cellStyle name="40% - Accent6 2 3 2 8 2 2" xfId="37404"/>
    <cellStyle name="40% - Accent6 2 3 2 8 3" xfId="33952"/>
    <cellStyle name="40% - Accent6 2 3 2 8 4" xfId="42103"/>
    <cellStyle name="40% - Accent6 2 3 2 8 5" xfId="46724"/>
    <cellStyle name="40% - Accent6 2 3 2 9" xfId="24966"/>
    <cellStyle name="40% - Accent6 2 3 2 9 2" xfId="37363"/>
    <cellStyle name="40% - Accent6 2 3 3" xfId="11167"/>
    <cellStyle name="40% - Accent6 2 3 3 10" xfId="42104"/>
    <cellStyle name="40% - Accent6 2 3 3 11" xfId="46725"/>
    <cellStyle name="40% - Accent6 2 3 3 2" xfId="11168"/>
    <cellStyle name="40% - Accent6 2 3 3 2 2" xfId="16463"/>
    <cellStyle name="40% - Accent6 2 3 3 2 2 2" xfId="19306"/>
    <cellStyle name="40% - Accent6 2 3 3 2 2 2 2" xfId="25011"/>
    <cellStyle name="40% - Accent6 2 3 3 2 2 2 2 2" xfId="37408"/>
    <cellStyle name="40% - Accent6 2 3 3 2 2 2 3" xfId="33309"/>
    <cellStyle name="40% - Accent6 2 3 3 2 2 2 4" xfId="42107"/>
    <cellStyle name="40% - Accent6 2 3 3 2 2 2 5" xfId="46728"/>
    <cellStyle name="40% - Accent6 2 3 3 2 2 3" xfId="20588"/>
    <cellStyle name="40% - Accent6 2 3 3 2 2 3 2" xfId="25012"/>
    <cellStyle name="40% - Accent6 2 3 3 2 2 3 2 2" xfId="37409"/>
    <cellStyle name="40% - Accent6 2 3 3 2 2 3 3" xfId="34611"/>
    <cellStyle name="40% - Accent6 2 3 3 2 2 3 4" xfId="42108"/>
    <cellStyle name="40% - Accent6 2 3 3 2 2 3 5" xfId="46729"/>
    <cellStyle name="40% - Accent6 2 3 3 2 2 4" xfId="25010"/>
    <cellStyle name="40% - Accent6 2 3 3 2 2 4 2" xfId="37407"/>
    <cellStyle name="40% - Accent6 2 3 3 2 2 5" xfId="32009"/>
    <cellStyle name="40% - Accent6 2 3 3 2 2 6" xfId="42106"/>
    <cellStyle name="40% - Accent6 2 3 3 2 2 7" xfId="46727"/>
    <cellStyle name="40% - Accent6 2 3 3 2 3" xfId="14248"/>
    <cellStyle name="40% - Accent6 2 3 3 2 3 2" xfId="25013"/>
    <cellStyle name="40% - Accent6 2 3 3 2 3 2 2" xfId="37410"/>
    <cellStyle name="40% - Accent6 2 3 3 2 3 3" xfId="31359"/>
    <cellStyle name="40% - Accent6 2 3 3 2 3 4" xfId="42109"/>
    <cellStyle name="40% - Accent6 2 3 3 2 3 5" xfId="46730"/>
    <cellStyle name="40% - Accent6 2 3 3 2 4" xfId="18671"/>
    <cellStyle name="40% - Accent6 2 3 3 2 4 2" xfId="25014"/>
    <cellStyle name="40% - Accent6 2 3 3 2 4 2 2" xfId="37411"/>
    <cellStyle name="40% - Accent6 2 3 3 2 4 3" xfId="32660"/>
    <cellStyle name="40% - Accent6 2 3 3 2 4 4" xfId="42110"/>
    <cellStyle name="40% - Accent6 2 3 3 2 4 5" xfId="46731"/>
    <cellStyle name="40% - Accent6 2 3 3 2 5" xfId="19948"/>
    <cellStyle name="40% - Accent6 2 3 3 2 5 2" xfId="25015"/>
    <cellStyle name="40% - Accent6 2 3 3 2 5 2 2" xfId="37412"/>
    <cellStyle name="40% - Accent6 2 3 3 2 5 3" xfId="33959"/>
    <cellStyle name="40% - Accent6 2 3 3 2 5 4" xfId="42111"/>
    <cellStyle name="40% - Accent6 2 3 3 2 5 5" xfId="46732"/>
    <cellStyle name="40% - Accent6 2 3 3 2 6" xfId="25009"/>
    <cellStyle name="40% - Accent6 2 3 3 2 6 2" xfId="37406"/>
    <cellStyle name="40% - Accent6 2 3 3 2 7" xfId="30699"/>
    <cellStyle name="40% - Accent6 2 3 3 2 8" xfId="42105"/>
    <cellStyle name="40% - Accent6 2 3 3 2 9" xfId="46726"/>
    <cellStyle name="40% - Accent6 2 3 3 3" xfId="11169"/>
    <cellStyle name="40% - Accent6 2 3 3 3 2" xfId="16464"/>
    <cellStyle name="40% - Accent6 2 3 3 3 2 2" xfId="19307"/>
    <cellStyle name="40% - Accent6 2 3 3 3 2 2 2" xfId="25018"/>
    <cellStyle name="40% - Accent6 2 3 3 3 2 2 2 2" xfId="37415"/>
    <cellStyle name="40% - Accent6 2 3 3 3 2 2 3" xfId="33310"/>
    <cellStyle name="40% - Accent6 2 3 3 3 2 2 4" xfId="42114"/>
    <cellStyle name="40% - Accent6 2 3 3 3 2 2 5" xfId="46735"/>
    <cellStyle name="40% - Accent6 2 3 3 3 2 3" xfId="20589"/>
    <cellStyle name="40% - Accent6 2 3 3 3 2 3 2" xfId="25019"/>
    <cellStyle name="40% - Accent6 2 3 3 3 2 3 2 2" xfId="37416"/>
    <cellStyle name="40% - Accent6 2 3 3 3 2 3 3" xfId="34612"/>
    <cellStyle name="40% - Accent6 2 3 3 3 2 3 4" xfId="42115"/>
    <cellStyle name="40% - Accent6 2 3 3 3 2 3 5" xfId="46736"/>
    <cellStyle name="40% - Accent6 2 3 3 3 2 4" xfId="25017"/>
    <cellStyle name="40% - Accent6 2 3 3 3 2 4 2" xfId="37414"/>
    <cellStyle name="40% - Accent6 2 3 3 3 2 5" xfId="32010"/>
    <cellStyle name="40% - Accent6 2 3 3 3 2 6" xfId="42113"/>
    <cellStyle name="40% - Accent6 2 3 3 3 2 7" xfId="46734"/>
    <cellStyle name="40% - Accent6 2 3 3 3 3" xfId="14249"/>
    <cellStyle name="40% - Accent6 2 3 3 3 3 2" xfId="25020"/>
    <cellStyle name="40% - Accent6 2 3 3 3 3 2 2" xfId="37417"/>
    <cellStyle name="40% - Accent6 2 3 3 3 3 3" xfId="31360"/>
    <cellStyle name="40% - Accent6 2 3 3 3 3 4" xfId="42116"/>
    <cellStyle name="40% - Accent6 2 3 3 3 3 5" xfId="46737"/>
    <cellStyle name="40% - Accent6 2 3 3 3 4" xfId="18672"/>
    <cellStyle name="40% - Accent6 2 3 3 3 4 2" xfId="25021"/>
    <cellStyle name="40% - Accent6 2 3 3 3 4 2 2" xfId="37418"/>
    <cellStyle name="40% - Accent6 2 3 3 3 4 3" xfId="32661"/>
    <cellStyle name="40% - Accent6 2 3 3 3 4 4" xfId="42117"/>
    <cellStyle name="40% - Accent6 2 3 3 3 4 5" xfId="46738"/>
    <cellStyle name="40% - Accent6 2 3 3 3 5" xfId="19949"/>
    <cellStyle name="40% - Accent6 2 3 3 3 5 2" xfId="25022"/>
    <cellStyle name="40% - Accent6 2 3 3 3 5 2 2" xfId="37419"/>
    <cellStyle name="40% - Accent6 2 3 3 3 5 3" xfId="33960"/>
    <cellStyle name="40% - Accent6 2 3 3 3 5 4" xfId="42118"/>
    <cellStyle name="40% - Accent6 2 3 3 3 5 5" xfId="46739"/>
    <cellStyle name="40% - Accent6 2 3 3 3 6" xfId="25016"/>
    <cellStyle name="40% - Accent6 2 3 3 3 6 2" xfId="37413"/>
    <cellStyle name="40% - Accent6 2 3 3 3 7" xfId="30700"/>
    <cellStyle name="40% - Accent6 2 3 3 3 8" xfId="42112"/>
    <cellStyle name="40% - Accent6 2 3 3 3 9" xfId="46733"/>
    <cellStyle name="40% - Accent6 2 3 3 4" xfId="16462"/>
    <cellStyle name="40% - Accent6 2 3 3 4 2" xfId="19305"/>
    <cellStyle name="40% - Accent6 2 3 3 4 2 2" xfId="25024"/>
    <cellStyle name="40% - Accent6 2 3 3 4 2 2 2" xfId="37421"/>
    <cellStyle name="40% - Accent6 2 3 3 4 2 3" xfId="33308"/>
    <cellStyle name="40% - Accent6 2 3 3 4 2 4" xfId="42120"/>
    <cellStyle name="40% - Accent6 2 3 3 4 2 5" xfId="46741"/>
    <cellStyle name="40% - Accent6 2 3 3 4 3" xfId="20587"/>
    <cellStyle name="40% - Accent6 2 3 3 4 3 2" xfId="25025"/>
    <cellStyle name="40% - Accent6 2 3 3 4 3 2 2" xfId="37422"/>
    <cellStyle name="40% - Accent6 2 3 3 4 3 3" xfId="34610"/>
    <cellStyle name="40% - Accent6 2 3 3 4 3 4" xfId="42121"/>
    <cellStyle name="40% - Accent6 2 3 3 4 3 5" xfId="46742"/>
    <cellStyle name="40% - Accent6 2 3 3 4 4" xfId="25023"/>
    <cellStyle name="40% - Accent6 2 3 3 4 4 2" xfId="37420"/>
    <cellStyle name="40% - Accent6 2 3 3 4 5" xfId="32008"/>
    <cellStyle name="40% - Accent6 2 3 3 4 6" xfId="42119"/>
    <cellStyle name="40% - Accent6 2 3 3 4 7" xfId="46740"/>
    <cellStyle name="40% - Accent6 2 3 3 5" xfId="14247"/>
    <cellStyle name="40% - Accent6 2 3 3 5 2" xfId="25026"/>
    <cellStyle name="40% - Accent6 2 3 3 5 2 2" xfId="37423"/>
    <cellStyle name="40% - Accent6 2 3 3 5 3" xfId="31358"/>
    <cellStyle name="40% - Accent6 2 3 3 5 4" xfId="42122"/>
    <cellStyle name="40% - Accent6 2 3 3 5 5" xfId="46743"/>
    <cellStyle name="40% - Accent6 2 3 3 6" xfId="18670"/>
    <cellStyle name="40% - Accent6 2 3 3 6 2" xfId="25027"/>
    <cellStyle name="40% - Accent6 2 3 3 6 2 2" xfId="37424"/>
    <cellStyle name="40% - Accent6 2 3 3 6 3" xfId="32659"/>
    <cellStyle name="40% - Accent6 2 3 3 6 4" xfId="42123"/>
    <cellStyle name="40% - Accent6 2 3 3 6 5" xfId="46744"/>
    <cellStyle name="40% - Accent6 2 3 3 7" xfId="19947"/>
    <cellStyle name="40% - Accent6 2 3 3 7 2" xfId="25028"/>
    <cellStyle name="40% - Accent6 2 3 3 7 2 2" xfId="37425"/>
    <cellStyle name="40% - Accent6 2 3 3 7 3" xfId="33958"/>
    <cellStyle name="40% - Accent6 2 3 3 7 4" xfId="42124"/>
    <cellStyle name="40% - Accent6 2 3 3 7 5" xfId="46745"/>
    <cellStyle name="40% - Accent6 2 3 3 8" xfId="25008"/>
    <cellStyle name="40% - Accent6 2 3 3 8 2" xfId="37405"/>
    <cellStyle name="40% - Accent6 2 3 3 9" xfId="30698"/>
    <cellStyle name="40% - Accent6 2 3 4" xfId="11170"/>
    <cellStyle name="40% - Accent6 2 3 4 2" xfId="16465"/>
    <cellStyle name="40% - Accent6 2 3 4 2 2" xfId="19308"/>
    <cellStyle name="40% - Accent6 2 3 4 2 2 2" xfId="25031"/>
    <cellStyle name="40% - Accent6 2 3 4 2 2 2 2" xfId="37428"/>
    <cellStyle name="40% - Accent6 2 3 4 2 2 3" xfId="33311"/>
    <cellStyle name="40% - Accent6 2 3 4 2 2 4" xfId="42127"/>
    <cellStyle name="40% - Accent6 2 3 4 2 2 5" xfId="46748"/>
    <cellStyle name="40% - Accent6 2 3 4 2 3" xfId="20590"/>
    <cellStyle name="40% - Accent6 2 3 4 2 3 2" xfId="25032"/>
    <cellStyle name="40% - Accent6 2 3 4 2 3 2 2" xfId="37429"/>
    <cellStyle name="40% - Accent6 2 3 4 2 3 3" xfId="34613"/>
    <cellStyle name="40% - Accent6 2 3 4 2 3 4" xfId="42128"/>
    <cellStyle name="40% - Accent6 2 3 4 2 3 5" xfId="46749"/>
    <cellStyle name="40% - Accent6 2 3 4 2 4" xfId="25030"/>
    <cellStyle name="40% - Accent6 2 3 4 2 4 2" xfId="37427"/>
    <cellStyle name="40% - Accent6 2 3 4 2 5" xfId="32011"/>
    <cellStyle name="40% - Accent6 2 3 4 2 6" xfId="42126"/>
    <cellStyle name="40% - Accent6 2 3 4 2 7" xfId="46747"/>
    <cellStyle name="40% - Accent6 2 3 4 3" xfId="14250"/>
    <cellStyle name="40% - Accent6 2 3 4 3 2" xfId="25033"/>
    <cellStyle name="40% - Accent6 2 3 4 3 2 2" xfId="37430"/>
    <cellStyle name="40% - Accent6 2 3 4 3 3" xfId="31361"/>
    <cellStyle name="40% - Accent6 2 3 4 3 4" xfId="42129"/>
    <cellStyle name="40% - Accent6 2 3 4 3 5" xfId="46750"/>
    <cellStyle name="40% - Accent6 2 3 4 4" xfId="18673"/>
    <cellStyle name="40% - Accent6 2 3 4 4 2" xfId="25034"/>
    <cellStyle name="40% - Accent6 2 3 4 4 2 2" xfId="37431"/>
    <cellStyle name="40% - Accent6 2 3 4 4 3" xfId="32662"/>
    <cellStyle name="40% - Accent6 2 3 4 4 4" xfId="42130"/>
    <cellStyle name="40% - Accent6 2 3 4 4 5" xfId="46751"/>
    <cellStyle name="40% - Accent6 2 3 4 5" xfId="19950"/>
    <cellStyle name="40% - Accent6 2 3 4 5 2" xfId="25035"/>
    <cellStyle name="40% - Accent6 2 3 4 5 2 2" xfId="37432"/>
    <cellStyle name="40% - Accent6 2 3 4 5 3" xfId="33961"/>
    <cellStyle name="40% - Accent6 2 3 4 5 4" xfId="42131"/>
    <cellStyle name="40% - Accent6 2 3 4 5 5" xfId="46752"/>
    <cellStyle name="40% - Accent6 2 3 4 6" xfId="25029"/>
    <cellStyle name="40% - Accent6 2 3 4 6 2" xfId="37426"/>
    <cellStyle name="40% - Accent6 2 3 4 7" xfId="30701"/>
    <cellStyle name="40% - Accent6 2 3 4 8" xfId="42125"/>
    <cellStyle name="40% - Accent6 2 3 4 9" xfId="46746"/>
    <cellStyle name="40% - Accent6 2 3 5" xfId="11171"/>
    <cellStyle name="40% - Accent6 2 3 5 2" xfId="16466"/>
    <cellStyle name="40% - Accent6 2 3 5 2 2" xfId="19309"/>
    <cellStyle name="40% - Accent6 2 3 5 2 2 2" xfId="25038"/>
    <cellStyle name="40% - Accent6 2 3 5 2 2 2 2" xfId="37435"/>
    <cellStyle name="40% - Accent6 2 3 5 2 2 3" xfId="33312"/>
    <cellStyle name="40% - Accent6 2 3 5 2 2 4" xfId="42134"/>
    <cellStyle name="40% - Accent6 2 3 5 2 2 5" xfId="46755"/>
    <cellStyle name="40% - Accent6 2 3 5 2 3" xfId="20591"/>
    <cellStyle name="40% - Accent6 2 3 5 2 3 2" xfId="25039"/>
    <cellStyle name="40% - Accent6 2 3 5 2 3 2 2" xfId="37436"/>
    <cellStyle name="40% - Accent6 2 3 5 2 3 3" xfId="34614"/>
    <cellStyle name="40% - Accent6 2 3 5 2 3 4" xfId="42135"/>
    <cellStyle name="40% - Accent6 2 3 5 2 3 5" xfId="46756"/>
    <cellStyle name="40% - Accent6 2 3 5 2 4" xfId="25037"/>
    <cellStyle name="40% - Accent6 2 3 5 2 4 2" xfId="37434"/>
    <cellStyle name="40% - Accent6 2 3 5 2 5" xfId="32012"/>
    <cellStyle name="40% - Accent6 2 3 5 2 6" xfId="42133"/>
    <cellStyle name="40% - Accent6 2 3 5 2 7" xfId="46754"/>
    <cellStyle name="40% - Accent6 2 3 5 3" xfId="14251"/>
    <cellStyle name="40% - Accent6 2 3 5 3 2" xfId="25040"/>
    <cellStyle name="40% - Accent6 2 3 5 3 2 2" xfId="37437"/>
    <cellStyle name="40% - Accent6 2 3 5 3 3" xfId="31362"/>
    <cellStyle name="40% - Accent6 2 3 5 3 4" xfId="42136"/>
    <cellStyle name="40% - Accent6 2 3 5 3 5" xfId="46757"/>
    <cellStyle name="40% - Accent6 2 3 5 4" xfId="18674"/>
    <cellStyle name="40% - Accent6 2 3 5 4 2" xfId="25041"/>
    <cellStyle name="40% - Accent6 2 3 5 4 2 2" xfId="37438"/>
    <cellStyle name="40% - Accent6 2 3 5 4 3" xfId="32663"/>
    <cellStyle name="40% - Accent6 2 3 5 4 4" xfId="42137"/>
    <cellStyle name="40% - Accent6 2 3 5 4 5" xfId="46758"/>
    <cellStyle name="40% - Accent6 2 3 5 5" xfId="19951"/>
    <cellStyle name="40% - Accent6 2 3 5 5 2" xfId="25042"/>
    <cellStyle name="40% - Accent6 2 3 5 5 2 2" xfId="37439"/>
    <cellStyle name="40% - Accent6 2 3 5 5 3" xfId="33962"/>
    <cellStyle name="40% - Accent6 2 3 5 5 4" xfId="42138"/>
    <cellStyle name="40% - Accent6 2 3 5 5 5" xfId="46759"/>
    <cellStyle name="40% - Accent6 2 3 5 6" xfId="25036"/>
    <cellStyle name="40% - Accent6 2 3 5 6 2" xfId="37433"/>
    <cellStyle name="40% - Accent6 2 3 5 7" xfId="30702"/>
    <cellStyle name="40% - Accent6 2 3 5 8" xfId="42132"/>
    <cellStyle name="40% - Accent6 2 3 5 9" xfId="46753"/>
    <cellStyle name="40% - Accent6 2 3 6" xfId="10151"/>
    <cellStyle name="40% - Accent6 2 4" xfId="1200"/>
    <cellStyle name="40% - Accent6 2 4 2" xfId="11172"/>
    <cellStyle name="40% - Accent6 2 4 2 10" xfId="42139"/>
    <cellStyle name="40% - Accent6 2 4 2 11" xfId="46760"/>
    <cellStyle name="40% - Accent6 2 4 2 2" xfId="11173"/>
    <cellStyle name="40% - Accent6 2 4 2 2 2" xfId="16468"/>
    <cellStyle name="40% - Accent6 2 4 2 2 2 2" xfId="19311"/>
    <cellStyle name="40% - Accent6 2 4 2 2 2 2 2" xfId="25046"/>
    <cellStyle name="40% - Accent6 2 4 2 2 2 2 2 2" xfId="37443"/>
    <cellStyle name="40% - Accent6 2 4 2 2 2 2 3" xfId="33314"/>
    <cellStyle name="40% - Accent6 2 4 2 2 2 2 4" xfId="42142"/>
    <cellStyle name="40% - Accent6 2 4 2 2 2 2 5" xfId="46763"/>
    <cellStyle name="40% - Accent6 2 4 2 2 2 3" xfId="20593"/>
    <cellStyle name="40% - Accent6 2 4 2 2 2 3 2" xfId="25047"/>
    <cellStyle name="40% - Accent6 2 4 2 2 2 3 2 2" xfId="37444"/>
    <cellStyle name="40% - Accent6 2 4 2 2 2 3 3" xfId="34616"/>
    <cellStyle name="40% - Accent6 2 4 2 2 2 3 4" xfId="42143"/>
    <cellStyle name="40% - Accent6 2 4 2 2 2 3 5" xfId="46764"/>
    <cellStyle name="40% - Accent6 2 4 2 2 2 4" xfId="25045"/>
    <cellStyle name="40% - Accent6 2 4 2 2 2 4 2" xfId="37442"/>
    <cellStyle name="40% - Accent6 2 4 2 2 2 5" xfId="32014"/>
    <cellStyle name="40% - Accent6 2 4 2 2 2 6" xfId="42141"/>
    <cellStyle name="40% - Accent6 2 4 2 2 2 7" xfId="46762"/>
    <cellStyle name="40% - Accent6 2 4 2 2 3" xfId="14253"/>
    <cellStyle name="40% - Accent6 2 4 2 2 3 2" xfId="25048"/>
    <cellStyle name="40% - Accent6 2 4 2 2 3 2 2" xfId="37445"/>
    <cellStyle name="40% - Accent6 2 4 2 2 3 3" xfId="31364"/>
    <cellStyle name="40% - Accent6 2 4 2 2 3 4" xfId="42144"/>
    <cellStyle name="40% - Accent6 2 4 2 2 3 5" xfId="46765"/>
    <cellStyle name="40% - Accent6 2 4 2 2 4" xfId="18676"/>
    <cellStyle name="40% - Accent6 2 4 2 2 4 2" xfId="25049"/>
    <cellStyle name="40% - Accent6 2 4 2 2 4 2 2" xfId="37446"/>
    <cellStyle name="40% - Accent6 2 4 2 2 4 3" xfId="32665"/>
    <cellStyle name="40% - Accent6 2 4 2 2 4 4" xfId="42145"/>
    <cellStyle name="40% - Accent6 2 4 2 2 4 5" xfId="46766"/>
    <cellStyle name="40% - Accent6 2 4 2 2 5" xfId="19953"/>
    <cellStyle name="40% - Accent6 2 4 2 2 5 2" xfId="25050"/>
    <cellStyle name="40% - Accent6 2 4 2 2 5 2 2" xfId="37447"/>
    <cellStyle name="40% - Accent6 2 4 2 2 5 3" xfId="33964"/>
    <cellStyle name="40% - Accent6 2 4 2 2 5 4" xfId="42146"/>
    <cellStyle name="40% - Accent6 2 4 2 2 5 5" xfId="46767"/>
    <cellStyle name="40% - Accent6 2 4 2 2 6" xfId="25044"/>
    <cellStyle name="40% - Accent6 2 4 2 2 6 2" xfId="37441"/>
    <cellStyle name="40% - Accent6 2 4 2 2 7" xfId="30704"/>
    <cellStyle name="40% - Accent6 2 4 2 2 8" xfId="42140"/>
    <cellStyle name="40% - Accent6 2 4 2 2 9" xfId="46761"/>
    <cellStyle name="40% - Accent6 2 4 2 3" xfId="11174"/>
    <cellStyle name="40% - Accent6 2 4 2 3 2" xfId="16469"/>
    <cellStyle name="40% - Accent6 2 4 2 3 2 2" xfId="19312"/>
    <cellStyle name="40% - Accent6 2 4 2 3 2 2 2" xfId="25053"/>
    <cellStyle name="40% - Accent6 2 4 2 3 2 2 2 2" xfId="37450"/>
    <cellStyle name="40% - Accent6 2 4 2 3 2 2 3" xfId="33315"/>
    <cellStyle name="40% - Accent6 2 4 2 3 2 2 4" xfId="42149"/>
    <cellStyle name="40% - Accent6 2 4 2 3 2 2 5" xfId="46770"/>
    <cellStyle name="40% - Accent6 2 4 2 3 2 3" xfId="20594"/>
    <cellStyle name="40% - Accent6 2 4 2 3 2 3 2" xfId="25054"/>
    <cellStyle name="40% - Accent6 2 4 2 3 2 3 2 2" xfId="37451"/>
    <cellStyle name="40% - Accent6 2 4 2 3 2 3 3" xfId="34617"/>
    <cellStyle name="40% - Accent6 2 4 2 3 2 3 4" xfId="42150"/>
    <cellStyle name="40% - Accent6 2 4 2 3 2 3 5" xfId="46771"/>
    <cellStyle name="40% - Accent6 2 4 2 3 2 4" xfId="25052"/>
    <cellStyle name="40% - Accent6 2 4 2 3 2 4 2" xfId="37449"/>
    <cellStyle name="40% - Accent6 2 4 2 3 2 5" xfId="32015"/>
    <cellStyle name="40% - Accent6 2 4 2 3 2 6" xfId="42148"/>
    <cellStyle name="40% - Accent6 2 4 2 3 2 7" xfId="46769"/>
    <cellStyle name="40% - Accent6 2 4 2 3 3" xfId="14254"/>
    <cellStyle name="40% - Accent6 2 4 2 3 3 2" xfId="25055"/>
    <cellStyle name="40% - Accent6 2 4 2 3 3 2 2" xfId="37452"/>
    <cellStyle name="40% - Accent6 2 4 2 3 3 3" xfId="31365"/>
    <cellStyle name="40% - Accent6 2 4 2 3 3 4" xfId="42151"/>
    <cellStyle name="40% - Accent6 2 4 2 3 3 5" xfId="46772"/>
    <cellStyle name="40% - Accent6 2 4 2 3 4" xfId="18677"/>
    <cellStyle name="40% - Accent6 2 4 2 3 4 2" xfId="25056"/>
    <cellStyle name="40% - Accent6 2 4 2 3 4 2 2" xfId="37453"/>
    <cellStyle name="40% - Accent6 2 4 2 3 4 3" xfId="32666"/>
    <cellStyle name="40% - Accent6 2 4 2 3 4 4" xfId="42152"/>
    <cellStyle name="40% - Accent6 2 4 2 3 4 5" xfId="46773"/>
    <cellStyle name="40% - Accent6 2 4 2 3 5" xfId="19954"/>
    <cellStyle name="40% - Accent6 2 4 2 3 5 2" xfId="25057"/>
    <cellStyle name="40% - Accent6 2 4 2 3 5 2 2" xfId="37454"/>
    <cellStyle name="40% - Accent6 2 4 2 3 5 3" xfId="33965"/>
    <cellStyle name="40% - Accent6 2 4 2 3 5 4" xfId="42153"/>
    <cellStyle name="40% - Accent6 2 4 2 3 5 5" xfId="46774"/>
    <cellStyle name="40% - Accent6 2 4 2 3 6" xfId="25051"/>
    <cellStyle name="40% - Accent6 2 4 2 3 6 2" xfId="37448"/>
    <cellStyle name="40% - Accent6 2 4 2 3 7" xfId="30705"/>
    <cellStyle name="40% - Accent6 2 4 2 3 8" xfId="42147"/>
    <cellStyle name="40% - Accent6 2 4 2 3 9" xfId="46768"/>
    <cellStyle name="40% - Accent6 2 4 2 4" xfId="16467"/>
    <cellStyle name="40% - Accent6 2 4 2 4 2" xfId="19310"/>
    <cellStyle name="40% - Accent6 2 4 2 4 2 2" xfId="25059"/>
    <cellStyle name="40% - Accent6 2 4 2 4 2 2 2" xfId="37456"/>
    <cellStyle name="40% - Accent6 2 4 2 4 2 3" xfId="33313"/>
    <cellStyle name="40% - Accent6 2 4 2 4 2 4" xfId="42155"/>
    <cellStyle name="40% - Accent6 2 4 2 4 2 5" xfId="46776"/>
    <cellStyle name="40% - Accent6 2 4 2 4 3" xfId="20592"/>
    <cellStyle name="40% - Accent6 2 4 2 4 3 2" xfId="25060"/>
    <cellStyle name="40% - Accent6 2 4 2 4 3 2 2" xfId="37457"/>
    <cellStyle name="40% - Accent6 2 4 2 4 3 3" xfId="34615"/>
    <cellStyle name="40% - Accent6 2 4 2 4 3 4" xfId="42156"/>
    <cellStyle name="40% - Accent6 2 4 2 4 3 5" xfId="46777"/>
    <cellStyle name="40% - Accent6 2 4 2 4 4" xfId="25058"/>
    <cellStyle name="40% - Accent6 2 4 2 4 4 2" xfId="37455"/>
    <cellStyle name="40% - Accent6 2 4 2 4 5" xfId="32013"/>
    <cellStyle name="40% - Accent6 2 4 2 4 6" xfId="42154"/>
    <cellStyle name="40% - Accent6 2 4 2 4 7" xfId="46775"/>
    <cellStyle name="40% - Accent6 2 4 2 5" xfId="14252"/>
    <cellStyle name="40% - Accent6 2 4 2 5 2" xfId="25061"/>
    <cellStyle name="40% - Accent6 2 4 2 5 2 2" xfId="37458"/>
    <cellStyle name="40% - Accent6 2 4 2 5 3" xfId="31363"/>
    <cellStyle name="40% - Accent6 2 4 2 5 4" xfId="42157"/>
    <cellStyle name="40% - Accent6 2 4 2 5 5" xfId="46778"/>
    <cellStyle name="40% - Accent6 2 4 2 6" xfId="18675"/>
    <cellStyle name="40% - Accent6 2 4 2 6 2" xfId="25062"/>
    <cellStyle name="40% - Accent6 2 4 2 6 2 2" xfId="37459"/>
    <cellStyle name="40% - Accent6 2 4 2 6 3" xfId="32664"/>
    <cellStyle name="40% - Accent6 2 4 2 6 4" xfId="42158"/>
    <cellStyle name="40% - Accent6 2 4 2 6 5" xfId="46779"/>
    <cellStyle name="40% - Accent6 2 4 2 7" xfId="19952"/>
    <cellStyle name="40% - Accent6 2 4 2 7 2" xfId="25063"/>
    <cellStyle name="40% - Accent6 2 4 2 7 2 2" xfId="37460"/>
    <cellStyle name="40% - Accent6 2 4 2 7 3" xfId="33963"/>
    <cellStyle name="40% - Accent6 2 4 2 7 4" xfId="42159"/>
    <cellStyle name="40% - Accent6 2 4 2 7 5" xfId="46780"/>
    <cellStyle name="40% - Accent6 2 4 2 8" xfId="25043"/>
    <cellStyle name="40% - Accent6 2 4 2 8 2" xfId="37440"/>
    <cellStyle name="40% - Accent6 2 4 2 9" xfId="30703"/>
    <cellStyle name="40% - Accent6 2 4 3" xfId="11175"/>
    <cellStyle name="40% - Accent6 2 4 3 10" xfId="42160"/>
    <cellStyle name="40% - Accent6 2 4 3 11" xfId="46781"/>
    <cellStyle name="40% - Accent6 2 4 3 2" xfId="11176"/>
    <cellStyle name="40% - Accent6 2 4 3 2 2" xfId="16471"/>
    <cellStyle name="40% - Accent6 2 4 3 2 2 2" xfId="19314"/>
    <cellStyle name="40% - Accent6 2 4 3 2 2 2 2" xfId="25067"/>
    <cellStyle name="40% - Accent6 2 4 3 2 2 2 2 2" xfId="37464"/>
    <cellStyle name="40% - Accent6 2 4 3 2 2 2 3" xfId="33317"/>
    <cellStyle name="40% - Accent6 2 4 3 2 2 2 4" xfId="42163"/>
    <cellStyle name="40% - Accent6 2 4 3 2 2 2 5" xfId="46784"/>
    <cellStyle name="40% - Accent6 2 4 3 2 2 3" xfId="20596"/>
    <cellStyle name="40% - Accent6 2 4 3 2 2 3 2" xfId="25068"/>
    <cellStyle name="40% - Accent6 2 4 3 2 2 3 2 2" xfId="37465"/>
    <cellStyle name="40% - Accent6 2 4 3 2 2 3 3" xfId="34619"/>
    <cellStyle name="40% - Accent6 2 4 3 2 2 3 4" xfId="42164"/>
    <cellStyle name="40% - Accent6 2 4 3 2 2 3 5" xfId="46785"/>
    <cellStyle name="40% - Accent6 2 4 3 2 2 4" xfId="25066"/>
    <cellStyle name="40% - Accent6 2 4 3 2 2 4 2" xfId="37463"/>
    <cellStyle name="40% - Accent6 2 4 3 2 2 5" xfId="32017"/>
    <cellStyle name="40% - Accent6 2 4 3 2 2 6" xfId="42162"/>
    <cellStyle name="40% - Accent6 2 4 3 2 2 7" xfId="46783"/>
    <cellStyle name="40% - Accent6 2 4 3 2 3" xfId="14256"/>
    <cellStyle name="40% - Accent6 2 4 3 2 3 2" xfId="25069"/>
    <cellStyle name="40% - Accent6 2 4 3 2 3 2 2" xfId="37466"/>
    <cellStyle name="40% - Accent6 2 4 3 2 3 3" xfId="31367"/>
    <cellStyle name="40% - Accent6 2 4 3 2 3 4" xfId="42165"/>
    <cellStyle name="40% - Accent6 2 4 3 2 3 5" xfId="46786"/>
    <cellStyle name="40% - Accent6 2 4 3 2 4" xfId="18679"/>
    <cellStyle name="40% - Accent6 2 4 3 2 4 2" xfId="25070"/>
    <cellStyle name="40% - Accent6 2 4 3 2 4 2 2" xfId="37467"/>
    <cellStyle name="40% - Accent6 2 4 3 2 4 3" xfId="32668"/>
    <cellStyle name="40% - Accent6 2 4 3 2 4 4" xfId="42166"/>
    <cellStyle name="40% - Accent6 2 4 3 2 4 5" xfId="46787"/>
    <cellStyle name="40% - Accent6 2 4 3 2 5" xfId="19956"/>
    <cellStyle name="40% - Accent6 2 4 3 2 5 2" xfId="25071"/>
    <cellStyle name="40% - Accent6 2 4 3 2 5 2 2" xfId="37468"/>
    <cellStyle name="40% - Accent6 2 4 3 2 5 3" xfId="33967"/>
    <cellStyle name="40% - Accent6 2 4 3 2 5 4" xfId="42167"/>
    <cellStyle name="40% - Accent6 2 4 3 2 5 5" xfId="46788"/>
    <cellStyle name="40% - Accent6 2 4 3 2 6" xfId="25065"/>
    <cellStyle name="40% - Accent6 2 4 3 2 6 2" xfId="37462"/>
    <cellStyle name="40% - Accent6 2 4 3 2 7" xfId="30707"/>
    <cellStyle name="40% - Accent6 2 4 3 2 8" xfId="42161"/>
    <cellStyle name="40% - Accent6 2 4 3 2 9" xfId="46782"/>
    <cellStyle name="40% - Accent6 2 4 3 3" xfId="11177"/>
    <cellStyle name="40% - Accent6 2 4 3 3 2" xfId="16472"/>
    <cellStyle name="40% - Accent6 2 4 3 3 2 2" xfId="19315"/>
    <cellStyle name="40% - Accent6 2 4 3 3 2 2 2" xfId="25074"/>
    <cellStyle name="40% - Accent6 2 4 3 3 2 2 2 2" xfId="37471"/>
    <cellStyle name="40% - Accent6 2 4 3 3 2 2 3" xfId="33318"/>
    <cellStyle name="40% - Accent6 2 4 3 3 2 2 4" xfId="42170"/>
    <cellStyle name="40% - Accent6 2 4 3 3 2 2 5" xfId="46791"/>
    <cellStyle name="40% - Accent6 2 4 3 3 2 3" xfId="20597"/>
    <cellStyle name="40% - Accent6 2 4 3 3 2 3 2" xfId="25075"/>
    <cellStyle name="40% - Accent6 2 4 3 3 2 3 2 2" xfId="37472"/>
    <cellStyle name="40% - Accent6 2 4 3 3 2 3 3" xfId="34620"/>
    <cellStyle name="40% - Accent6 2 4 3 3 2 3 4" xfId="42171"/>
    <cellStyle name="40% - Accent6 2 4 3 3 2 3 5" xfId="46792"/>
    <cellStyle name="40% - Accent6 2 4 3 3 2 4" xfId="25073"/>
    <cellStyle name="40% - Accent6 2 4 3 3 2 4 2" xfId="37470"/>
    <cellStyle name="40% - Accent6 2 4 3 3 2 5" xfId="32018"/>
    <cellStyle name="40% - Accent6 2 4 3 3 2 6" xfId="42169"/>
    <cellStyle name="40% - Accent6 2 4 3 3 2 7" xfId="46790"/>
    <cellStyle name="40% - Accent6 2 4 3 3 3" xfId="14257"/>
    <cellStyle name="40% - Accent6 2 4 3 3 3 2" xfId="25076"/>
    <cellStyle name="40% - Accent6 2 4 3 3 3 2 2" xfId="37473"/>
    <cellStyle name="40% - Accent6 2 4 3 3 3 3" xfId="31368"/>
    <cellStyle name="40% - Accent6 2 4 3 3 3 4" xfId="42172"/>
    <cellStyle name="40% - Accent6 2 4 3 3 3 5" xfId="46793"/>
    <cellStyle name="40% - Accent6 2 4 3 3 4" xfId="18680"/>
    <cellStyle name="40% - Accent6 2 4 3 3 4 2" xfId="25077"/>
    <cellStyle name="40% - Accent6 2 4 3 3 4 2 2" xfId="37474"/>
    <cellStyle name="40% - Accent6 2 4 3 3 4 3" xfId="32669"/>
    <cellStyle name="40% - Accent6 2 4 3 3 4 4" xfId="42173"/>
    <cellStyle name="40% - Accent6 2 4 3 3 4 5" xfId="46794"/>
    <cellStyle name="40% - Accent6 2 4 3 3 5" xfId="19957"/>
    <cellStyle name="40% - Accent6 2 4 3 3 5 2" xfId="25078"/>
    <cellStyle name="40% - Accent6 2 4 3 3 5 2 2" xfId="37475"/>
    <cellStyle name="40% - Accent6 2 4 3 3 5 3" xfId="33968"/>
    <cellStyle name="40% - Accent6 2 4 3 3 5 4" xfId="42174"/>
    <cellStyle name="40% - Accent6 2 4 3 3 5 5" xfId="46795"/>
    <cellStyle name="40% - Accent6 2 4 3 3 6" xfId="25072"/>
    <cellStyle name="40% - Accent6 2 4 3 3 6 2" xfId="37469"/>
    <cellStyle name="40% - Accent6 2 4 3 3 7" xfId="30708"/>
    <cellStyle name="40% - Accent6 2 4 3 3 8" xfId="42168"/>
    <cellStyle name="40% - Accent6 2 4 3 3 9" xfId="46789"/>
    <cellStyle name="40% - Accent6 2 4 3 4" xfId="16470"/>
    <cellStyle name="40% - Accent6 2 4 3 4 2" xfId="19313"/>
    <cellStyle name="40% - Accent6 2 4 3 4 2 2" xfId="25080"/>
    <cellStyle name="40% - Accent6 2 4 3 4 2 2 2" xfId="37477"/>
    <cellStyle name="40% - Accent6 2 4 3 4 2 3" xfId="33316"/>
    <cellStyle name="40% - Accent6 2 4 3 4 2 4" xfId="42176"/>
    <cellStyle name="40% - Accent6 2 4 3 4 2 5" xfId="46797"/>
    <cellStyle name="40% - Accent6 2 4 3 4 3" xfId="20595"/>
    <cellStyle name="40% - Accent6 2 4 3 4 3 2" xfId="25081"/>
    <cellStyle name="40% - Accent6 2 4 3 4 3 2 2" xfId="37478"/>
    <cellStyle name="40% - Accent6 2 4 3 4 3 3" xfId="34618"/>
    <cellStyle name="40% - Accent6 2 4 3 4 3 4" xfId="42177"/>
    <cellStyle name="40% - Accent6 2 4 3 4 3 5" xfId="46798"/>
    <cellStyle name="40% - Accent6 2 4 3 4 4" xfId="25079"/>
    <cellStyle name="40% - Accent6 2 4 3 4 4 2" xfId="37476"/>
    <cellStyle name="40% - Accent6 2 4 3 4 5" xfId="32016"/>
    <cellStyle name="40% - Accent6 2 4 3 4 6" xfId="42175"/>
    <cellStyle name="40% - Accent6 2 4 3 4 7" xfId="46796"/>
    <cellStyle name="40% - Accent6 2 4 3 5" xfId="14255"/>
    <cellStyle name="40% - Accent6 2 4 3 5 2" xfId="25082"/>
    <cellStyle name="40% - Accent6 2 4 3 5 2 2" xfId="37479"/>
    <cellStyle name="40% - Accent6 2 4 3 5 3" xfId="31366"/>
    <cellStyle name="40% - Accent6 2 4 3 5 4" xfId="42178"/>
    <cellStyle name="40% - Accent6 2 4 3 5 5" xfId="46799"/>
    <cellStyle name="40% - Accent6 2 4 3 6" xfId="18678"/>
    <cellStyle name="40% - Accent6 2 4 3 6 2" xfId="25083"/>
    <cellStyle name="40% - Accent6 2 4 3 6 2 2" xfId="37480"/>
    <cellStyle name="40% - Accent6 2 4 3 6 3" xfId="32667"/>
    <cellStyle name="40% - Accent6 2 4 3 6 4" xfId="42179"/>
    <cellStyle name="40% - Accent6 2 4 3 6 5" xfId="46800"/>
    <cellStyle name="40% - Accent6 2 4 3 7" xfId="19955"/>
    <cellStyle name="40% - Accent6 2 4 3 7 2" xfId="25084"/>
    <cellStyle name="40% - Accent6 2 4 3 7 2 2" xfId="37481"/>
    <cellStyle name="40% - Accent6 2 4 3 7 3" xfId="33966"/>
    <cellStyle name="40% - Accent6 2 4 3 7 4" xfId="42180"/>
    <cellStyle name="40% - Accent6 2 4 3 7 5" xfId="46801"/>
    <cellStyle name="40% - Accent6 2 4 3 8" xfId="25064"/>
    <cellStyle name="40% - Accent6 2 4 3 8 2" xfId="37461"/>
    <cellStyle name="40% - Accent6 2 4 3 9" xfId="30706"/>
    <cellStyle name="40% - Accent6 2 4 4" xfId="11178"/>
    <cellStyle name="40% - Accent6 2 4 4 2" xfId="16473"/>
    <cellStyle name="40% - Accent6 2 4 4 2 2" xfId="19316"/>
    <cellStyle name="40% - Accent6 2 4 4 2 2 2" xfId="25087"/>
    <cellStyle name="40% - Accent6 2 4 4 2 2 2 2" xfId="37484"/>
    <cellStyle name="40% - Accent6 2 4 4 2 2 3" xfId="33319"/>
    <cellStyle name="40% - Accent6 2 4 4 2 2 4" xfId="42183"/>
    <cellStyle name="40% - Accent6 2 4 4 2 2 5" xfId="46804"/>
    <cellStyle name="40% - Accent6 2 4 4 2 3" xfId="20598"/>
    <cellStyle name="40% - Accent6 2 4 4 2 3 2" xfId="25088"/>
    <cellStyle name="40% - Accent6 2 4 4 2 3 2 2" xfId="37485"/>
    <cellStyle name="40% - Accent6 2 4 4 2 3 3" xfId="34621"/>
    <cellStyle name="40% - Accent6 2 4 4 2 3 4" xfId="42184"/>
    <cellStyle name="40% - Accent6 2 4 4 2 3 5" xfId="46805"/>
    <cellStyle name="40% - Accent6 2 4 4 2 4" xfId="25086"/>
    <cellStyle name="40% - Accent6 2 4 4 2 4 2" xfId="37483"/>
    <cellStyle name="40% - Accent6 2 4 4 2 5" xfId="32019"/>
    <cellStyle name="40% - Accent6 2 4 4 2 6" xfId="42182"/>
    <cellStyle name="40% - Accent6 2 4 4 2 7" xfId="46803"/>
    <cellStyle name="40% - Accent6 2 4 4 3" xfId="14258"/>
    <cellStyle name="40% - Accent6 2 4 4 3 2" xfId="25089"/>
    <cellStyle name="40% - Accent6 2 4 4 3 2 2" xfId="37486"/>
    <cellStyle name="40% - Accent6 2 4 4 3 3" xfId="31369"/>
    <cellStyle name="40% - Accent6 2 4 4 3 4" xfId="42185"/>
    <cellStyle name="40% - Accent6 2 4 4 3 5" xfId="46806"/>
    <cellStyle name="40% - Accent6 2 4 4 4" xfId="18681"/>
    <cellStyle name="40% - Accent6 2 4 4 4 2" xfId="25090"/>
    <cellStyle name="40% - Accent6 2 4 4 4 2 2" xfId="37487"/>
    <cellStyle name="40% - Accent6 2 4 4 4 3" xfId="32670"/>
    <cellStyle name="40% - Accent6 2 4 4 4 4" xfId="42186"/>
    <cellStyle name="40% - Accent6 2 4 4 4 5" xfId="46807"/>
    <cellStyle name="40% - Accent6 2 4 4 5" xfId="19958"/>
    <cellStyle name="40% - Accent6 2 4 4 5 2" xfId="25091"/>
    <cellStyle name="40% - Accent6 2 4 4 5 2 2" xfId="37488"/>
    <cellStyle name="40% - Accent6 2 4 4 5 3" xfId="33969"/>
    <cellStyle name="40% - Accent6 2 4 4 5 4" xfId="42187"/>
    <cellStyle name="40% - Accent6 2 4 4 5 5" xfId="46808"/>
    <cellStyle name="40% - Accent6 2 4 4 6" xfId="25085"/>
    <cellStyle name="40% - Accent6 2 4 4 6 2" xfId="37482"/>
    <cellStyle name="40% - Accent6 2 4 4 7" xfId="30709"/>
    <cellStyle name="40% - Accent6 2 4 4 8" xfId="42181"/>
    <cellStyle name="40% - Accent6 2 4 4 9" xfId="46802"/>
    <cellStyle name="40% - Accent6 2 4 5" xfId="11179"/>
    <cellStyle name="40% - Accent6 2 4 5 2" xfId="16474"/>
    <cellStyle name="40% - Accent6 2 4 5 2 2" xfId="19317"/>
    <cellStyle name="40% - Accent6 2 4 5 2 2 2" xfId="25094"/>
    <cellStyle name="40% - Accent6 2 4 5 2 2 2 2" xfId="37491"/>
    <cellStyle name="40% - Accent6 2 4 5 2 2 3" xfId="33320"/>
    <cellStyle name="40% - Accent6 2 4 5 2 2 4" xfId="42190"/>
    <cellStyle name="40% - Accent6 2 4 5 2 2 5" xfId="46811"/>
    <cellStyle name="40% - Accent6 2 4 5 2 3" xfId="20599"/>
    <cellStyle name="40% - Accent6 2 4 5 2 3 2" xfId="25095"/>
    <cellStyle name="40% - Accent6 2 4 5 2 3 2 2" xfId="37492"/>
    <cellStyle name="40% - Accent6 2 4 5 2 3 3" xfId="34622"/>
    <cellStyle name="40% - Accent6 2 4 5 2 3 4" xfId="42191"/>
    <cellStyle name="40% - Accent6 2 4 5 2 3 5" xfId="46812"/>
    <cellStyle name="40% - Accent6 2 4 5 2 4" xfId="25093"/>
    <cellStyle name="40% - Accent6 2 4 5 2 4 2" xfId="37490"/>
    <cellStyle name="40% - Accent6 2 4 5 2 5" xfId="32020"/>
    <cellStyle name="40% - Accent6 2 4 5 2 6" xfId="42189"/>
    <cellStyle name="40% - Accent6 2 4 5 2 7" xfId="46810"/>
    <cellStyle name="40% - Accent6 2 4 5 3" xfId="14259"/>
    <cellStyle name="40% - Accent6 2 4 5 3 2" xfId="25096"/>
    <cellStyle name="40% - Accent6 2 4 5 3 2 2" xfId="37493"/>
    <cellStyle name="40% - Accent6 2 4 5 3 3" xfId="31370"/>
    <cellStyle name="40% - Accent6 2 4 5 3 4" xfId="42192"/>
    <cellStyle name="40% - Accent6 2 4 5 3 5" xfId="46813"/>
    <cellStyle name="40% - Accent6 2 4 5 4" xfId="18682"/>
    <cellStyle name="40% - Accent6 2 4 5 4 2" xfId="25097"/>
    <cellStyle name="40% - Accent6 2 4 5 4 2 2" xfId="37494"/>
    <cellStyle name="40% - Accent6 2 4 5 4 3" xfId="32671"/>
    <cellStyle name="40% - Accent6 2 4 5 4 4" xfId="42193"/>
    <cellStyle name="40% - Accent6 2 4 5 4 5" xfId="46814"/>
    <cellStyle name="40% - Accent6 2 4 5 5" xfId="19959"/>
    <cellStyle name="40% - Accent6 2 4 5 5 2" xfId="25098"/>
    <cellStyle name="40% - Accent6 2 4 5 5 2 2" xfId="37495"/>
    <cellStyle name="40% - Accent6 2 4 5 5 3" xfId="33970"/>
    <cellStyle name="40% - Accent6 2 4 5 5 4" xfId="42194"/>
    <cellStyle name="40% - Accent6 2 4 5 5 5" xfId="46815"/>
    <cellStyle name="40% - Accent6 2 4 5 6" xfId="25092"/>
    <cellStyle name="40% - Accent6 2 4 5 6 2" xfId="37489"/>
    <cellStyle name="40% - Accent6 2 4 5 7" xfId="30710"/>
    <cellStyle name="40% - Accent6 2 4 5 8" xfId="42188"/>
    <cellStyle name="40% - Accent6 2 4 5 9" xfId="46809"/>
    <cellStyle name="40% - Accent6 2 4 6" xfId="10152"/>
    <cellStyle name="40% - Accent6 2 5" xfId="1201"/>
    <cellStyle name="40% - Accent6 2 5 2" xfId="11180"/>
    <cellStyle name="40% - Accent6 2 5 2 10" xfId="42195"/>
    <cellStyle name="40% - Accent6 2 5 2 11" xfId="46816"/>
    <cellStyle name="40% - Accent6 2 5 2 2" xfId="11181"/>
    <cellStyle name="40% - Accent6 2 5 2 2 2" xfId="16476"/>
    <cellStyle name="40% - Accent6 2 5 2 2 2 2" xfId="19319"/>
    <cellStyle name="40% - Accent6 2 5 2 2 2 2 2" xfId="25102"/>
    <cellStyle name="40% - Accent6 2 5 2 2 2 2 2 2" xfId="37499"/>
    <cellStyle name="40% - Accent6 2 5 2 2 2 2 3" xfId="33322"/>
    <cellStyle name="40% - Accent6 2 5 2 2 2 2 4" xfId="42198"/>
    <cellStyle name="40% - Accent6 2 5 2 2 2 2 5" xfId="46819"/>
    <cellStyle name="40% - Accent6 2 5 2 2 2 3" xfId="20601"/>
    <cellStyle name="40% - Accent6 2 5 2 2 2 3 2" xfId="25103"/>
    <cellStyle name="40% - Accent6 2 5 2 2 2 3 2 2" xfId="37500"/>
    <cellStyle name="40% - Accent6 2 5 2 2 2 3 3" xfId="34624"/>
    <cellStyle name="40% - Accent6 2 5 2 2 2 3 4" xfId="42199"/>
    <cellStyle name="40% - Accent6 2 5 2 2 2 3 5" xfId="46820"/>
    <cellStyle name="40% - Accent6 2 5 2 2 2 4" xfId="25101"/>
    <cellStyle name="40% - Accent6 2 5 2 2 2 4 2" xfId="37498"/>
    <cellStyle name="40% - Accent6 2 5 2 2 2 5" xfId="32022"/>
    <cellStyle name="40% - Accent6 2 5 2 2 2 6" xfId="42197"/>
    <cellStyle name="40% - Accent6 2 5 2 2 2 7" xfId="46818"/>
    <cellStyle name="40% - Accent6 2 5 2 2 3" xfId="14261"/>
    <cellStyle name="40% - Accent6 2 5 2 2 3 2" xfId="25104"/>
    <cellStyle name="40% - Accent6 2 5 2 2 3 2 2" xfId="37501"/>
    <cellStyle name="40% - Accent6 2 5 2 2 3 3" xfId="31372"/>
    <cellStyle name="40% - Accent6 2 5 2 2 3 4" xfId="42200"/>
    <cellStyle name="40% - Accent6 2 5 2 2 3 5" xfId="46821"/>
    <cellStyle name="40% - Accent6 2 5 2 2 4" xfId="18684"/>
    <cellStyle name="40% - Accent6 2 5 2 2 4 2" xfId="25105"/>
    <cellStyle name="40% - Accent6 2 5 2 2 4 2 2" xfId="37502"/>
    <cellStyle name="40% - Accent6 2 5 2 2 4 3" xfId="32673"/>
    <cellStyle name="40% - Accent6 2 5 2 2 4 4" xfId="42201"/>
    <cellStyle name="40% - Accent6 2 5 2 2 4 5" xfId="46822"/>
    <cellStyle name="40% - Accent6 2 5 2 2 5" xfId="19961"/>
    <cellStyle name="40% - Accent6 2 5 2 2 5 2" xfId="25106"/>
    <cellStyle name="40% - Accent6 2 5 2 2 5 2 2" xfId="37503"/>
    <cellStyle name="40% - Accent6 2 5 2 2 5 3" xfId="33972"/>
    <cellStyle name="40% - Accent6 2 5 2 2 5 4" xfId="42202"/>
    <cellStyle name="40% - Accent6 2 5 2 2 5 5" xfId="46823"/>
    <cellStyle name="40% - Accent6 2 5 2 2 6" xfId="25100"/>
    <cellStyle name="40% - Accent6 2 5 2 2 6 2" xfId="37497"/>
    <cellStyle name="40% - Accent6 2 5 2 2 7" xfId="30712"/>
    <cellStyle name="40% - Accent6 2 5 2 2 8" xfId="42196"/>
    <cellStyle name="40% - Accent6 2 5 2 2 9" xfId="46817"/>
    <cellStyle name="40% - Accent6 2 5 2 3" xfId="11182"/>
    <cellStyle name="40% - Accent6 2 5 2 3 2" xfId="16477"/>
    <cellStyle name="40% - Accent6 2 5 2 3 2 2" xfId="19320"/>
    <cellStyle name="40% - Accent6 2 5 2 3 2 2 2" xfId="25109"/>
    <cellStyle name="40% - Accent6 2 5 2 3 2 2 2 2" xfId="37506"/>
    <cellStyle name="40% - Accent6 2 5 2 3 2 2 3" xfId="33323"/>
    <cellStyle name="40% - Accent6 2 5 2 3 2 2 4" xfId="42205"/>
    <cellStyle name="40% - Accent6 2 5 2 3 2 2 5" xfId="46826"/>
    <cellStyle name="40% - Accent6 2 5 2 3 2 3" xfId="20602"/>
    <cellStyle name="40% - Accent6 2 5 2 3 2 3 2" xfId="25110"/>
    <cellStyle name="40% - Accent6 2 5 2 3 2 3 2 2" xfId="37507"/>
    <cellStyle name="40% - Accent6 2 5 2 3 2 3 3" xfId="34625"/>
    <cellStyle name="40% - Accent6 2 5 2 3 2 3 4" xfId="42206"/>
    <cellStyle name="40% - Accent6 2 5 2 3 2 3 5" xfId="46827"/>
    <cellStyle name="40% - Accent6 2 5 2 3 2 4" xfId="25108"/>
    <cellStyle name="40% - Accent6 2 5 2 3 2 4 2" xfId="37505"/>
    <cellStyle name="40% - Accent6 2 5 2 3 2 5" xfId="32023"/>
    <cellStyle name="40% - Accent6 2 5 2 3 2 6" xfId="42204"/>
    <cellStyle name="40% - Accent6 2 5 2 3 2 7" xfId="46825"/>
    <cellStyle name="40% - Accent6 2 5 2 3 3" xfId="14262"/>
    <cellStyle name="40% - Accent6 2 5 2 3 3 2" xfId="25111"/>
    <cellStyle name="40% - Accent6 2 5 2 3 3 2 2" xfId="37508"/>
    <cellStyle name="40% - Accent6 2 5 2 3 3 3" xfId="31373"/>
    <cellStyle name="40% - Accent6 2 5 2 3 3 4" xfId="42207"/>
    <cellStyle name="40% - Accent6 2 5 2 3 3 5" xfId="46828"/>
    <cellStyle name="40% - Accent6 2 5 2 3 4" xfId="18685"/>
    <cellStyle name="40% - Accent6 2 5 2 3 4 2" xfId="25112"/>
    <cellStyle name="40% - Accent6 2 5 2 3 4 2 2" xfId="37509"/>
    <cellStyle name="40% - Accent6 2 5 2 3 4 3" xfId="32674"/>
    <cellStyle name="40% - Accent6 2 5 2 3 4 4" xfId="42208"/>
    <cellStyle name="40% - Accent6 2 5 2 3 4 5" xfId="46829"/>
    <cellStyle name="40% - Accent6 2 5 2 3 5" xfId="19962"/>
    <cellStyle name="40% - Accent6 2 5 2 3 5 2" xfId="25113"/>
    <cellStyle name="40% - Accent6 2 5 2 3 5 2 2" xfId="37510"/>
    <cellStyle name="40% - Accent6 2 5 2 3 5 3" xfId="33973"/>
    <cellStyle name="40% - Accent6 2 5 2 3 5 4" xfId="42209"/>
    <cellStyle name="40% - Accent6 2 5 2 3 5 5" xfId="46830"/>
    <cellStyle name="40% - Accent6 2 5 2 3 6" xfId="25107"/>
    <cellStyle name="40% - Accent6 2 5 2 3 6 2" xfId="37504"/>
    <cellStyle name="40% - Accent6 2 5 2 3 7" xfId="30713"/>
    <cellStyle name="40% - Accent6 2 5 2 3 8" xfId="42203"/>
    <cellStyle name="40% - Accent6 2 5 2 3 9" xfId="46824"/>
    <cellStyle name="40% - Accent6 2 5 2 4" xfId="16475"/>
    <cellStyle name="40% - Accent6 2 5 2 4 2" xfId="19318"/>
    <cellStyle name="40% - Accent6 2 5 2 4 2 2" xfId="25115"/>
    <cellStyle name="40% - Accent6 2 5 2 4 2 2 2" xfId="37512"/>
    <cellStyle name="40% - Accent6 2 5 2 4 2 3" xfId="33321"/>
    <cellStyle name="40% - Accent6 2 5 2 4 2 4" xfId="42211"/>
    <cellStyle name="40% - Accent6 2 5 2 4 2 5" xfId="46832"/>
    <cellStyle name="40% - Accent6 2 5 2 4 3" xfId="20600"/>
    <cellStyle name="40% - Accent6 2 5 2 4 3 2" xfId="25116"/>
    <cellStyle name="40% - Accent6 2 5 2 4 3 2 2" xfId="37513"/>
    <cellStyle name="40% - Accent6 2 5 2 4 3 3" xfId="34623"/>
    <cellStyle name="40% - Accent6 2 5 2 4 3 4" xfId="42212"/>
    <cellStyle name="40% - Accent6 2 5 2 4 3 5" xfId="46833"/>
    <cellStyle name="40% - Accent6 2 5 2 4 4" xfId="25114"/>
    <cellStyle name="40% - Accent6 2 5 2 4 4 2" xfId="37511"/>
    <cellStyle name="40% - Accent6 2 5 2 4 5" xfId="32021"/>
    <cellStyle name="40% - Accent6 2 5 2 4 6" xfId="42210"/>
    <cellStyle name="40% - Accent6 2 5 2 4 7" xfId="46831"/>
    <cellStyle name="40% - Accent6 2 5 2 5" xfId="14260"/>
    <cellStyle name="40% - Accent6 2 5 2 5 2" xfId="25117"/>
    <cellStyle name="40% - Accent6 2 5 2 5 2 2" xfId="37514"/>
    <cellStyle name="40% - Accent6 2 5 2 5 3" xfId="31371"/>
    <cellStyle name="40% - Accent6 2 5 2 5 4" xfId="42213"/>
    <cellStyle name="40% - Accent6 2 5 2 5 5" xfId="46834"/>
    <cellStyle name="40% - Accent6 2 5 2 6" xfId="18683"/>
    <cellStyle name="40% - Accent6 2 5 2 6 2" xfId="25118"/>
    <cellStyle name="40% - Accent6 2 5 2 6 2 2" xfId="37515"/>
    <cellStyle name="40% - Accent6 2 5 2 6 3" xfId="32672"/>
    <cellStyle name="40% - Accent6 2 5 2 6 4" xfId="42214"/>
    <cellStyle name="40% - Accent6 2 5 2 6 5" xfId="46835"/>
    <cellStyle name="40% - Accent6 2 5 2 7" xfId="19960"/>
    <cellStyle name="40% - Accent6 2 5 2 7 2" xfId="25119"/>
    <cellStyle name="40% - Accent6 2 5 2 7 2 2" xfId="37516"/>
    <cellStyle name="40% - Accent6 2 5 2 7 3" xfId="33971"/>
    <cellStyle name="40% - Accent6 2 5 2 7 4" xfId="42215"/>
    <cellStyle name="40% - Accent6 2 5 2 7 5" xfId="46836"/>
    <cellStyle name="40% - Accent6 2 5 2 8" xfId="25099"/>
    <cellStyle name="40% - Accent6 2 5 2 8 2" xfId="37496"/>
    <cellStyle name="40% - Accent6 2 5 2 9" xfId="30711"/>
    <cellStyle name="40% - Accent6 2 5 3" xfId="11183"/>
    <cellStyle name="40% - Accent6 2 5 3 2" xfId="16478"/>
    <cellStyle name="40% - Accent6 2 5 3 2 2" xfId="19321"/>
    <cellStyle name="40% - Accent6 2 5 3 2 2 2" xfId="25122"/>
    <cellStyle name="40% - Accent6 2 5 3 2 2 2 2" xfId="37519"/>
    <cellStyle name="40% - Accent6 2 5 3 2 2 3" xfId="33324"/>
    <cellStyle name="40% - Accent6 2 5 3 2 2 4" xfId="42218"/>
    <cellStyle name="40% - Accent6 2 5 3 2 2 5" xfId="46839"/>
    <cellStyle name="40% - Accent6 2 5 3 2 3" xfId="20603"/>
    <cellStyle name="40% - Accent6 2 5 3 2 3 2" xfId="25123"/>
    <cellStyle name="40% - Accent6 2 5 3 2 3 2 2" xfId="37520"/>
    <cellStyle name="40% - Accent6 2 5 3 2 3 3" xfId="34626"/>
    <cellStyle name="40% - Accent6 2 5 3 2 3 4" xfId="42219"/>
    <cellStyle name="40% - Accent6 2 5 3 2 3 5" xfId="46840"/>
    <cellStyle name="40% - Accent6 2 5 3 2 4" xfId="25121"/>
    <cellStyle name="40% - Accent6 2 5 3 2 4 2" xfId="37518"/>
    <cellStyle name="40% - Accent6 2 5 3 2 5" xfId="32024"/>
    <cellStyle name="40% - Accent6 2 5 3 2 6" xfId="42217"/>
    <cellStyle name="40% - Accent6 2 5 3 2 7" xfId="46838"/>
    <cellStyle name="40% - Accent6 2 5 3 3" xfId="14263"/>
    <cellStyle name="40% - Accent6 2 5 3 3 2" xfId="25124"/>
    <cellStyle name="40% - Accent6 2 5 3 3 2 2" xfId="37521"/>
    <cellStyle name="40% - Accent6 2 5 3 3 3" xfId="31374"/>
    <cellStyle name="40% - Accent6 2 5 3 3 4" xfId="42220"/>
    <cellStyle name="40% - Accent6 2 5 3 3 5" xfId="46841"/>
    <cellStyle name="40% - Accent6 2 5 3 4" xfId="18686"/>
    <cellStyle name="40% - Accent6 2 5 3 4 2" xfId="25125"/>
    <cellStyle name="40% - Accent6 2 5 3 4 2 2" xfId="37522"/>
    <cellStyle name="40% - Accent6 2 5 3 4 3" xfId="32675"/>
    <cellStyle name="40% - Accent6 2 5 3 4 4" xfId="42221"/>
    <cellStyle name="40% - Accent6 2 5 3 4 5" xfId="46842"/>
    <cellStyle name="40% - Accent6 2 5 3 5" xfId="19963"/>
    <cellStyle name="40% - Accent6 2 5 3 5 2" xfId="25126"/>
    <cellStyle name="40% - Accent6 2 5 3 5 2 2" xfId="37523"/>
    <cellStyle name="40% - Accent6 2 5 3 5 3" xfId="33974"/>
    <cellStyle name="40% - Accent6 2 5 3 5 4" xfId="42222"/>
    <cellStyle name="40% - Accent6 2 5 3 5 5" xfId="46843"/>
    <cellStyle name="40% - Accent6 2 5 3 6" xfId="25120"/>
    <cellStyle name="40% - Accent6 2 5 3 6 2" xfId="37517"/>
    <cellStyle name="40% - Accent6 2 5 3 7" xfId="30714"/>
    <cellStyle name="40% - Accent6 2 5 3 8" xfId="42216"/>
    <cellStyle name="40% - Accent6 2 5 3 9" xfId="46837"/>
    <cellStyle name="40% - Accent6 2 5 4" xfId="11184"/>
    <cellStyle name="40% - Accent6 2 5 4 2" xfId="16479"/>
    <cellStyle name="40% - Accent6 2 5 4 2 2" xfId="19322"/>
    <cellStyle name="40% - Accent6 2 5 4 2 2 2" xfId="25129"/>
    <cellStyle name="40% - Accent6 2 5 4 2 2 2 2" xfId="37526"/>
    <cellStyle name="40% - Accent6 2 5 4 2 2 3" xfId="33325"/>
    <cellStyle name="40% - Accent6 2 5 4 2 2 4" xfId="42225"/>
    <cellStyle name="40% - Accent6 2 5 4 2 2 5" xfId="46846"/>
    <cellStyle name="40% - Accent6 2 5 4 2 3" xfId="20604"/>
    <cellStyle name="40% - Accent6 2 5 4 2 3 2" xfId="25130"/>
    <cellStyle name="40% - Accent6 2 5 4 2 3 2 2" xfId="37527"/>
    <cellStyle name="40% - Accent6 2 5 4 2 3 3" xfId="34627"/>
    <cellStyle name="40% - Accent6 2 5 4 2 3 4" xfId="42226"/>
    <cellStyle name="40% - Accent6 2 5 4 2 3 5" xfId="46847"/>
    <cellStyle name="40% - Accent6 2 5 4 2 4" xfId="25128"/>
    <cellStyle name="40% - Accent6 2 5 4 2 4 2" xfId="37525"/>
    <cellStyle name="40% - Accent6 2 5 4 2 5" xfId="32025"/>
    <cellStyle name="40% - Accent6 2 5 4 2 6" xfId="42224"/>
    <cellStyle name="40% - Accent6 2 5 4 2 7" xfId="46845"/>
    <cellStyle name="40% - Accent6 2 5 4 3" xfId="14264"/>
    <cellStyle name="40% - Accent6 2 5 4 3 2" xfId="25131"/>
    <cellStyle name="40% - Accent6 2 5 4 3 2 2" xfId="37528"/>
    <cellStyle name="40% - Accent6 2 5 4 3 3" xfId="31375"/>
    <cellStyle name="40% - Accent6 2 5 4 3 4" xfId="42227"/>
    <cellStyle name="40% - Accent6 2 5 4 3 5" xfId="46848"/>
    <cellStyle name="40% - Accent6 2 5 4 4" xfId="18687"/>
    <cellStyle name="40% - Accent6 2 5 4 4 2" xfId="25132"/>
    <cellStyle name="40% - Accent6 2 5 4 4 2 2" xfId="37529"/>
    <cellStyle name="40% - Accent6 2 5 4 4 3" xfId="32676"/>
    <cellStyle name="40% - Accent6 2 5 4 4 4" xfId="42228"/>
    <cellStyle name="40% - Accent6 2 5 4 4 5" xfId="46849"/>
    <cellStyle name="40% - Accent6 2 5 4 5" xfId="19964"/>
    <cellStyle name="40% - Accent6 2 5 4 5 2" xfId="25133"/>
    <cellStyle name="40% - Accent6 2 5 4 5 2 2" xfId="37530"/>
    <cellStyle name="40% - Accent6 2 5 4 5 3" xfId="33975"/>
    <cellStyle name="40% - Accent6 2 5 4 5 4" xfId="42229"/>
    <cellStyle name="40% - Accent6 2 5 4 5 5" xfId="46850"/>
    <cellStyle name="40% - Accent6 2 5 4 6" xfId="25127"/>
    <cellStyle name="40% - Accent6 2 5 4 6 2" xfId="37524"/>
    <cellStyle name="40% - Accent6 2 5 4 7" xfId="30715"/>
    <cellStyle name="40% - Accent6 2 5 4 8" xfId="42223"/>
    <cellStyle name="40% - Accent6 2 5 4 9" xfId="46844"/>
    <cellStyle name="40% - Accent6 2 5 5" xfId="10153"/>
    <cellStyle name="40% - Accent6 2 6" xfId="1202"/>
    <cellStyle name="40% - Accent6 2 6 2" xfId="11185"/>
    <cellStyle name="40% - Accent6 2 6 2 2" xfId="16480"/>
    <cellStyle name="40% - Accent6 2 6 2 2 2" xfId="19323"/>
    <cellStyle name="40% - Accent6 2 6 2 2 2 2" xfId="25136"/>
    <cellStyle name="40% - Accent6 2 6 2 2 2 2 2" xfId="37533"/>
    <cellStyle name="40% - Accent6 2 6 2 2 2 3" xfId="33326"/>
    <cellStyle name="40% - Accent6 2 6 2 2 2 4" xfId="42232"/>
    <cellStyle name="40% - Accent6 2 6 2 2 2 5" xfId="46853"/>
    <cellStyle name="40% - Accent6 2 6 2 2 3" xfId="20605"/>
    <cellStyle name="40% - Accent6 2 6 2 2 3 2" xfId="25137"/>
    <cellStyle name="40% - Accent6 2 6 2 2 3 2 2" xfId="37534"/>
    <cellStyle name="40% - Accent6 2 6 2 2 3 3" xfId="34628"/>
    <cellStyle name="40% - Accent6 2 6 2 2 3 4" xfId="42233"/>
    <cellStyle name="40% - Accent6 2 6 2 2 3 5" xfId="46854"/>
    <cellStyle name="40% - Accent6 2 6 2 2 4" xfId="25135"/>
    <cellStyle name="40% - Accent6 2 6 2 2 4 2" xfId="37532"/>
    <cellStyle name="40% - Accent6 2 6 2 2 5" xfId="32026"/>
    <cellStyle name="40% - Accent6 2 6 2 2 6" xfId="42231"/>
    <cellStyle name="40% - Accent6 2 6 2 2 7" xfId="46852"/>
    <cellStyle name="40% - Accent6 2 6 2 3" xfId="14265"/>
    <cellStyle name="40% - Accent6 2 6 2 3 2" xfId="25138"/>
    <cellStyle name="40% - Accent6 2 6 2 3 2 2" xfId="37535"/>
    <cellStyle name="40% - Accent6 2 6 2 3 3" xfId="31376"/>
    <cellStyle name="40% - Accent6 2 6 2 3 4" xfId="42234"/>
    <cellStyle name="40% - Accent6 2 6 2 3 5" xfId="46855"/>
    <cellStyle name="40% - Accent6 2 6 2 4" xfId="18688"/>
    <cellStyle name="40% - Accent6 2 6 2 4 2" xfId="25139"/>
    <cellStyle name="40% - Accent6 2 6 2 4 2 2" xfId="37536"/>
    <cellStyle name="40% - Accent6 2 6 2 4 3" xfId="32677"/>
    <cellStyle name="40% - Accent6 2 6 2 4 4" xfId="42235"/>
    <cellStyle name="40% - Accent6 2 6 2 4 5" xfId="46856"/>
    <cellStyle name="40% - Accent6 2 6 2 5" xfId="19965"/>
    <cellStyle name="40% - Accent6 2 6 2 5 2" xfId="25140"/>
    <cellStyle name="40% - Accent6 2 6 2 5 2 2" xfId="37537"/>
    <cellStyle name="40% - Accent6 2 6 2 5 3" xfId="33976"/>
    <cellStyle name="40% - Accent6 2 6 2 5 4" xfId="42236"/>
    <cellStyle name="40% - Accent6 2 6 2 5 5" xfId="46857"/>
    <cellStyle name="40% - Accent6 2 6 2 6" xfId="25134"/>
    <cellStyle name="40% - Accent6 2 6 2 6 2" xfId="37531"/>
    <cellStyle name="40% - Accent6 2 6 2 7" xfId="30716"/>
    <cellStyle name="40% - Accent6 2 6 2 8" xfId="42230"/>
    <cellStyle name="40% - Accent6 2 6 2 9" xfId="46851"/>
    <cellStyle name="40% - Accent6 2 6 3" xfId="11186"/>
    <cellStyle name="40% - Accent6 2 6 3 2" xfId="16481"/>
    <cellStyle name="40% - Accent6 2 6 3 2 2" xfId="19324"/>
    <cellStyle name="40% - Accent6 2 6 3 2 2 2" xfId="25143"/>
    <cellStyle name="40% - Accent6 2 6 3 2 2 2 2" xfId="37540"/>
    <cellStyle name="40% - Accent6 2 6 3 2 2 3" xfId="33327"/>
    <cellStyle name="40% - Accent6 2 6 3 2 2 4" xfId="42239"/>
    <cellStyle name="40% - Accent6 2 6 3 2 2 5" xfId="46860"/>
    <cellStyle name="40% - Accent6 2 6 3 2 3" xfId="20606"/>
    <cellStyle name="40% - Accent6 2 6 3 2 3 2" xfId="25144"/>
    <cellStyle name="40% - Accent6 2 6 3 2 3 2 2" xfId="37541"/>
    <cellStyle name="40% - Accent6 2 6 3 2 3 3" xfId="34629"/>
    <cellStyle name="40% - Accent6 2 6 3 2 3 4" xfId="42240"/>
    <cellStyle name="40% - Accent6 2 6 3 2 3 5" xfId="46861"/>
    <cellStyle name="40% - Accent6 2 6 3 2 4" xfId="25142"/>
    <cellStyle name="40% - Accent6 2 6 3 2 4 2" xfId="37539"/>
    <cellStyle name="40% - Accent6 2 6 3 2 5" xfId="32027"/>
    <cellStyle name="40% - Accent6 2 6 3 2 6" xfId="42238"/>
    <cellStyle name="40% - Accent6 2 6 3 2 7" xfId="46859"/>
    <cellStyle name="40% - Accent6 2 6 3 3" xfId="14266"/>
    <cellStyle name="40% - Accent6 2 6 3 3 2" xfId="25145"/>
    <cellStyle name="40% - Accent6 2 6 3 3 2 2" xfId="37542"/>
    <cellStyle name="40% - Accent6 2 6 3 3 3" xfId="31377"/>
    <cellStyle name="40% - Accent6 2 6 3 3 4" xfId="42241"/>
    <cellStyle name="40% - Accent6 2 6 3 3 5" xfId="46862"/>
    <cellStyle name="40% - Accent6 2 6 3 4" xfId="18689"/>
    <cellStyle name="40% - Accent6 2 6 3 4 2" xfId="25146"/>
    <cellStyle name="40% - Accent6 2 6 3 4 2 2" xfId="37543"/>
    <cellStyle name="40% - Accent6 2 6 3 4 3" xfId="32678"/>
    <cellStyle name="40% - Accent6 2 6 3 4 4" xfId="42242"/>
    <cellStyle name="40% - Accent6 2 6 3 4 5" xfId="46863"/>
    <cellStyle name="40% - Accent6 2 6 3 5" xfId="19966"/>
    <cellStyle name="40% - Accent6 2 6 3 5 2" xfId="25147"/>
    <cellStyle name="40% - Accent6 2 6 3 5 2 2" xfId="37544"/>
    <cellStyle name="40% - Accent6 2 6 3 5 3" xfId="33977"/>
    <cellStyle name="40% - Accent6 2 6 3 5 4" xfId="42243"/>
    <cellStyle name="40% - Accent6 2 6 3 5 5" xfId="46864"/>
    <cellStyle name="40% - Accent6 2 6 3 6" xfId="25141"/>
    <cellStyle name="40% - Accent6 2 6 3 6 2" xfId="37538"/>
    <cellStyle name="40% - Accent6 2 6 3 7" xfId="30717"/>
    <cellStyle name="40% - Accent6 2 6 3 8" xfId="42237"/>
    <cellStyle name="40% - Accent6 2 6 3 9" xfId="46858"/>
    <cellStyle name="40% - Accent6 2 6 4" xfId="10154"/>
    <cellStyle name="40% - Accent6 2 7" xfId="1203"/>
    <cellStyle name="40% - Accent6 2 7 10" xfId="10581"/>
    <cellStyle name="40% - Accent6 2 7 2" xfId="16125"/>
    <cellStyle name="40% - Accent6 2 7 2 2" xfId="18970"/>
    <cellStyle name="40% - Accent6 2 7 2 2 2" xfId="25150"/>
    <cellStyle name="40% - Accent6 2 7 2 2 2 2" xfId="37547"/>
    <cellStyle name="40% - Accent6 2 7 2 2 3" xfId="32970"/>
    <cellStyle name="40% - Accent6 2 7 2 2 4" xfId="42246"/>
    <cellStyle name="40% - Accent6 2 7 2 2 5" xfId="46867"/>
    <cellStyle name="40% - Accent6 2 7 2 3" xfId="20250"/>
    <cellStyle name="40% - Accent6 2 7 2 3 2" xfId="25151"/>
    <cellStyle name="40% - Accent6 2 7 2 3 2 2" xfId="37548"/>
    <cellStyle name="40% - Accent6 2 7 2 3 3" xfId="34271"/>
    <cellStyle name="40% - Accent6 2 7 2 3 4" xfId="42247"/>
    <cellStyle name="40% - Accent6 2 7 2 3 5" xfId="46868"/>
    <cellStyle name="40% - Accent6 2 7 2 4" xfId="25149"/>
    <cellStyle name="40% - Accent6 2 7 2 4 2" xfId="37546"/>
    <cellStyle name="40% - Accent6 2 7 2 5" xfId="31669"/>
    <cellStyle name="40% - Accent6 2 7 2 6" xfId="42245"/>
    <cellStyle name="40% - Accent6 2 7 2 7" xfId="46866"/>
    <cellStyle name="40% - Accent6 2 7 3" xfId="13910"/>
    <cellStyle name="40% - Accent6 2 7 3 2" xfId="25152"/>
    <cellStyle name="40% - Accent6 2 7 3 2 2" xfId="37549"/>
    <cellStyle name="40% - Accent6 2 7 3 3" xfId="31020"/>
    <cellStyle name="40% - Accent6 2 7 3 4" xfId="42248"/>
    <cellStyle name="40% - Accent6 2 7 3 5" xfId="46869"/>
    <cellStyle name="40% - Accent6 2 7 4" xfId="18333"/>
    <cellStyle name="40% - Accent6 2 7 4 2" xfId="25153"/>
    <cellStyle name="40% - Accent6 2 7 4 2 2" xfId="37550"/>
    <cellStyle name="40% - Accent6 2 7 4 3" xfId="32321"/>
    <cellStyle name="40% - Accent6 2 7 4 4" xfId="42249"/>
    <cellStyle name="40% - Accent6 2 7 4 5" xfId="46870"/>
    <cellStyle name="40% - Accent6 2 7 5" xfId="19609"/>
    <cellStyle name="40% - Accent6 2 7 5 2" xfId="25154"/>
    <cellStyle name="40% - Accent6 2 7 5 2 2" xfId="37551"/>
    <cellStyle name="40% - Accent6 2 7 5 3" xfId="33619"/>
    <cellStyle name="40% - Accent6 2 7 5 4" xfId="42250"/>
    <cellStyle name="40% - Accent6 2 7 5 5" xfId="46871"/>
    <cellStyle name="40% - Accent6 2 7 6" xfId="25148"/>
    <cellStyle name="40% - Accent6 2 7 6 2" xfId="37545"/>
    <cellStyle name="40% - Accent6 2 7 7" xfId="30359"/>
    <cellStyle name="40% - Accent6 2 7 8" xfId="42244"/>
    <cellStyle name="40% - Accent6 2 7 9" xfId="46865"/>
    <cellStyle name="40% - Accent6 2 8" xfId="1204"/>
    <cellStyle name="40% - Accent6 2 8 10" xfId="10678"/>
    <cellStyle name="40% - Accent6 2 8 2" xfId="16140"/>
    <cellStyle name="40% - Accent6 2 8 2 2" xfId="18984"/>
    <cellStyle name="40% - Accent6 2 8 2 2 2" xfId="25157"/>
    <cellStyle name="40% - Accent6 2 8 2 2 2 2" xfId="37554"/>
    <cellStyle name="40% - Accent6 2 8 2 2 3" xfId="32984"/>
    <cellStyle name="40% - Accent6 2 8 2 2 4" xfId="42253"/>
    <cellStyle name="40% - Accent6 2 8 2 2 5" xfId="46874"/>
    <cellStyle name="40% - Accent6 2 8 2 3" xfId="20264"/>
    <cellStyle name="40% - Accent6 2 8 2 3 2" xfId="25158"/>
    <cellStyle name="40% - Accent6 2 8 2 3 2 2" xfId="37555"/>
    <cellStyle name="40% - Accent6 2 8 2 3 3" xfId="34285"/>
    <cellStyle name="40% - Accent6 2 8 2 3 4" xfId="42254"/>
    <cellStyle name="40% - Accent6 2 8 2 3 5" xfId="46875"/>
    <cellStyle name="40% - Accent6 2 8 2 4" xfId="25156"/>
    <cellStyle name="40% - Accent6 2 8 2 4 2" xfId="37553"/>
    <cellStyle name="40% - Accent6 2 8 2 5" xfId="31683"/>
    <cellStyle name="40% - Accent6 2 8 2 6" xfId="42252"/>
    <cellStyle name="40% - Accent6 2 8 2 7" xfId="46873"/>
    <cellStyle name="40% - Accent6 2 8 3" xfId="13925"/>
    <cellStyle name="40% - Accent6 2 8 3 2" xfId="25159"/>
    <cellStyle name="40% - Accent6 2 8 3 2 2" xfId="37556"/>
    <cellStyle name="40% - Accent6 2 8 3 3" xfId="31034"/>
    <cellStyle name="40% - Accent6 2 8 3 4" xfId="42255"/>
    <cellStyle name="40% - Accent6 2 8 3 5" xfId="46876"/>
    <cellStyle name="40% - Accent6 2 8 4" xfId="18347"/>
    <cellStyle name="40% - Accent6 2 8 4 2" xfId="25160"/>
    <cellStyle name="40% - Accent6 2 8 4 2 2" xfId="37557"/>
    <cellStyle name="40% - Accent6 2 8 4 3" xfId="32335"/>
    <cellStyle name="40% - Accent6 2 8 4 4" xfId="42256"/>
    <cellStyle name="40% - Accent6 2 8 4 5" xfId="46877"/>
    <cellStyle name="40% - Accent6 2 8 5" xfId="19623"/>
    <cellStyle name="40% - Accent6 2 8 5 2" xfId="25161"/>
    <cellStyle name="40% - Accent6 2 8 5 2 2" xfId="37558"/>
    <cellStyle name="40% - Accent6 2 8 5 3" xfId="33633"/>
    <cellStyle name="40% - Accent6 2 8 5 4" xfId="42257"/>
    <cellStyle name="40% - Accent6 2 8 5 5" xfId="46878"/>
    <cellStyle name="40% - Accent6 2 8 6" xfId="25155"/>
    <cellStyle name="40% - Accent6 2 8 6 2" xfId="37552"/>
    <cellStyle name="40% - Accent6 2 8 7" xfId="30373"/>
    <cellStyle name="40% - Accent6 2 8 8" xfId="42251"/>
    <cellStyle name="40% - Accent6 2 8 9" xfId="46872"/>
    <cellStyle name="40% - Accent6 2 9" xfId="1205"/>
    <cellStyle name="40% - Accent6 2 9 2" xfId="11187"/>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2 5" xfId="11188"/>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3 5" xfId="11764"/>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3 7" xfId="10155"/>
    <cellStyle name="40% - Accent6 4" xfId="1230"/>
    <cellStyle name="40% - Accent6 4 2" xfId="11921"/>
    <cellStyle name="40% - Accent6 4 3" xfId="10156"/>
    <cellStyle name="40% - Accent6 5" xfId="1231"/>
    <cellStyle name="40% - Accent6 5 2" xfId="10511"/>
    <cellStyle name="40% - Accent6 6" xfId="1232"/>
    <cellStyle name="40% - Accent6 6 2" xfId="10677"/>
    <cellStyle name="40% - Accent6 7" xfId="1233"/>
    <cellStyle name="40% - Accent6 7 2" xfId="11189"/>
    <cellStyle name="40% - Accent6 8" xfId="1234"/>
    <cellStyle name="40% - Accent6 8 2" xfId="11190"/>
    <cellStyle name="40% - Accent6 9" xfId="1235"/>
    <cellStyle name="40% - Accent6 9 2" xfId="11191"/>
    <cellStyle name="60 % - Accent1" xfId="1236"/>
    <cellStyle name="60 % - Accent2" xfId="1237"/>
    <cellStyle name="60 % - Accent3" xfId="1238"/>
    <cellStyle name="60 % - Accent4" xfId="1239"/>
    <cellStyle name="60 % - Accent5" xfId="1240"/>
    <cellStyle name="60 % - Accent6" xfId="1241"/>
    <cellStyle name="60% - Accent1" xfId="9791" builtinId="32" customBuiltin="1"/>
    <cellStyle name="60% - Accent1 10" xfId="11192"/>
    <cellStyle name="60% - Accent1 11" xfId="11193"/>
    <cellStyle name="60% - Accent1 12" xfId="11194"/>
    <cellStyle name="60% - Accent1 13" xfId="11195"/>
    <cellStyle name="60% - Accent1 14" xfId="11196"/>
    <cellStyle name="60% - Accent1 15" xfId="11197"/>
    <cellStyle name="60% - Accent1 2" xfId="23"/>
    <cellStyle name="60% - Accent1 2 10" xfId="10157"/>
    <cellStyle name="60% - Accent1 2 2" xfId="1242"/>
    <cellStyle name="60% - Accent1 2 2 2" xfId="10595"/>
    <cellStyle name="60% - Accent1 2 2 3" xfId="12170"/>
    <cellStyle name="60% - Accent1 2 2 4" xfId="10158"/>
    <cellStyle name="60% - Accent1 2 3" xfId="1243"/>
    <cellStyle name="60% - Accent1 2 3 2" xfId="11813"/>
    <cellStyle name="60% - Accent1 2 3 3" xfId="10159"/>
    <cellStyle name="60% - Accent1 2 4" xfId="1244"/>
    <cellStyle name="60% - Accent1 2 4 2" xfId="10562"/>
    <cellStyle name="60% - Accent1 2 5" xfId="1245"/>
    <cellStyle name="60% - Accent1 2 5 2" xfId="10680"/>
    <cellStyle name="60% - Accent1 2 6" xfId="1246"/>
    <cellStyle name="60% - Accent1 2 6 2" xfId="12005"/>
    <cellStyle name="60% - Accent1 2 7" xfId="1247"/>
    <cellStyle name="60% - Accent1 2 8" xfId="1248"/>
    <cellStyle name="60% - Accent1 2 9" xfId="1249"/>
    <cellStyle name="60% - Accent1 3" xfId="1250"/>
    <cellStyle name="60% - Accent1 3 2" xfId="11198"/>
    <cellStyle name="60% - Accent1 3 3" xfId="11765"/>
    <cellStyle name="60% - Accent1 3 4" xfId="10160"/>
    <cellStyle name="60% - Accent1 4" xfId="10161"/>
    <cellStyle name="60% - Accent1 4 2" xfId="11922"/>
    <cellStyle name="60% - Accent1 5" xfId="10512"/>
    <cellStyle name="60% - Accent1 6" xfId="10679"/>
    <cellStyle name="60% - Accent1 7" xfId="11199"/>
    <cellStyle name="60% - Accent1 8" xfId="11200"/>
    <cellStyle name="60% - Accent1 9" xfId="11201"/>
    <cellStyle name="60% - Accent2" xfId="9795" builtinId="36" customBuiltin="1"/>
    <cellStyle name="60% - Accent2 10" xfId="11202"/>
    <cellStyle name="60% - Accent2 11" xfId="11203"/>
    <cellStyle name="60% - Accent2 12" xfId="11204"/>
    <cellStyle name="60% - Accent2 13" xfId="11205"/>
    <cellStyle name="60% - Accent2 14" xfId="11206"/>
    <cellStyle name="60% - Accent2 15" xfId="11207"/>
    <cellStyle name="60% - Accent2 2" xfId="24"/>
    <cellStyle name="60% - Accent2 2 10" xfId="10162"/>
    <cellStyle name="60% - Accent2 2 2" xfId="1251"/>
    <cellStyle name="60% - Accent2 2 2 2" xfId="10596"/>
    <cellStyle name="60% - Accent2 2 2 3" xfId="12171"/>
    <cellStyle name="60% - Accent2 2 2 4" xfId="10163"/>
    <cellStyle name="60% - Accent2 2 3" xfId="1252"/>
    <cellStyle name="60% - Accent2 2 3 2" xfId="11815"/>
    <cellStyle name="60% - Accent2 2 3 3" xfId="10164"/>
    <cellStyle name="60% - Accent2 2 4" xfId="1253"/>
    <cellStyle name="60% - Accent2 2 4 2" xfId="10566"/>
    <cellStyle name="60% - Accent2 2 5" xfId="1254"/>
    <cellStyle name="60% - Accent2 2 5 2" xfId="10682"/>
    <cellStyle name="60% - Accent2 2 6" xfId="1255"/>
    <cellStyle name="60% - Accent2 2 6 2" xfId="12006"/>
    <cellStyle name="60% - Accent2 2 7" xfId="1256"/>
    <cellStyle name="60% - Accent2 2 8" xfId="1257"/>
    <cellStyle name="60% - Accent2 2 9" xfId="1258"/>
    <cellStyle name="60% - Accent2 3" xfId="1259"/>
    <cellStyle name="60% - Accent2 3 2" xfId="11208"/>
    <cellStyle name="60% - Accent2 3 3" xfId="11766"/>
    <cellStyle name="60% - Accent2 3 4" xfId="10165"/>
    <cellStyle name="60% - Accent2 4" xfId="10166"/>
    <cellStyle name="60% - Accent2 4 2" xfId="11923"/>
    <cellStyle name="60% - Accent2 5" xfId="10513"/>
    <cellStyle name="60% - Accent2 6" xfId="10681"/>
    <cellStyle name="60% - Accent2 7" xfId="11209"/>
    <cellStyle name="60% - Accent2 8" xfId="11210"/>
    <cellStyle name="60% - Accent2 9" xfId="11211"/>
    <cellStyle name="60% - Accent3" xfId="9799" builtinId="40" customBuiltin="1"/>
    <cellStyle name="60% - Accent3 10" xfId="11212"/>
    <cellStyle name="60% - Accent3 11" xfId="11213"/>
    <cellStyle name="60% - Accent3 12" xfId="11214"/>
    <cellStyle name="60% - Accent3 13" xfId="11215"/>
    <cellStyle name="60% - Accent3 14" xfId="11216"/>
    <cellStyle name="60% - Accent3 15" xfId="11217"/>
    <cellStyle name="60% - Accent3 2" xfId="25"/>
    <cellStyle name="60% - Accent3 2 10" xfId="10167"/>
    <cellStyle name="60% - Accent3 2 2" xfId="1260"/>
    <cellStyle name="60% - Accent3 2 2 2" xfId="10597"/>
    <cellStyle name="60% - Accent3 2 2 3" xfId="12172"/>
    <cellStyle name="60% - Accent3 2 2 4" xfId="10168"/>
    <cellStyle name="60% - Accent3 2 3" xfId="1261"/>
    <cellStyle name="60% - Accent3 2 3 2" xfId="11817"/>
    <cellStyle name="60% - Accent3 2 3 3" xfId="10169"/>
    <cellStyle name="60% - Accent3 2 4" xfId="1262"/>
    <cellStyle name="60% - Accent3 2 4 2" xfId="10570"/>
    <cellStyle name="60% - Accent3 2 5" xfId="1263"/>
    <cellStyle name="60% - Accent3 2 5 2" xfId="10684"/>
    <cellStyle name="60% - Accent3 2 6" xfId="1264"/>
    <cellStyle name="60% - Accent3 2 6 2" xfId="11732"/>
    <cellStyle name="60% - Accent3 2 7" xfId="1265"/>
    <cellStyle name="60% - Accent3 2 7 2" xfId="12007"/>
    <cellStyle name="60% - Accent3 2 8" xfId="1266"/>
    <cellStyle name="60% - Accent3 2 9" xfId="1267"/>
    <cellStyle name="60% - Accent3 3" xfId="1268"/>
    <cellStyle name="60% - Accent3 3 2" xfId="11218"/>
    <cellStyle name="60% - Accent3 3 3" xfId="11767"/>
    <cellStyle name="60% - Accent3 3 4" xfId="10170"/>
    <cellStyle name="60% - Accent3 4" xfId="10171"/>
    <cellStyle name="60% - Accent3 4 2" xfId="11924"/>
    <cellStyle name="60% - Accent3 5" xfId="10514"/>
    <cellStyle name="60% - Accent3 6" xfId="10683"/>
    <cellStyle name="60% - Accent3 7" xfId="11219"/>
    <cellStyle name="60% - Accent3 8" xfId="11220"/>
    <cellStyle name="60% - Accent3 9" xfId="11221"/>
    <cellStyle name="60% - Accent4" xfId="9803" builtinId="44" customBuiltin="1"/>
    <cellStyle name="60% - Accent4 10" xfId="11222"/>
    <cellStyle name="60% - Accent4 11" xfId="11223"/>
    <cellStyle name="60% - Accent4 12" xfId="11224"/>
    <cellStyle name="60% - Accent4 13" xfId="11225"/>
    <cellStyle name="60% - Accent4 14" xfId="11226"/>
    <cellStyle name="60% - Accent4 15" xfId="11227"/>
    <cellStyle name="60% - Accent4 2" xfId="26"/>
    <cellStyle name="60% - Accent4 2 10" xfId="10172"/>
    <cellStyle name="60% - Accent4 2 2" xfId="1269"/>
    <cellStyle name="60% - Accent4 2 2 2" xfId="10598"/>
    <cellStyle name="60% - Accent4 2 2 3" xfId="12173"/>
    <cellStyle name="60% - Accent4 2 2 4" xfId="10173"/>
    <cellStyle name="60% - Accent4 2 3" xfId="1270"/>
    <cellStyle name="60% - Accent4 2 3 2" xfId="11819"/>
    <cellStyle name="60% - Accent4 2 3 3" xfId="10174"/>
    <cellStyle name="60% - Accent4 2 4" xfId="1271"/>
    <cellStyle name="60% - Accent4 2 4 2" xfId="10574"/>
    <cellStyle name="60% - Accent4 2 5" xfId="1272"/>
    <cellStyle name="60% - Accent4 2 5 2" xfId="10686"/>
    <cellStyle name="60% - Accent4 2 6" xfId="1273"/>
    <cellStyle name="60% - Accent4 2 6 2" xfId="11733"/>
    <cellStyle name="60% - Accent4 2 7" xfId="1274"/>
    <cellStyle name="60% - Accent4 2 7 2" xfId="12008"/>
    <cellStyle name="60% - Accent4 2 8" xfId="1275"/>
    <cellStyle name="60% - Accent4 2 9" xfId="1276"/>
    <cellStyle name="60% - Accent4 3" xfId="1277"/>
    <cellStyle name="60% - Accent4 3 2" xfId="11228"/>
    <cellStyle name="60% - Accent4 3 3" xfId="11768"/>
    <cellStyle name="60% - Accent4 3 4" xfId="10175"/>
    <cellStyle name="60% - Accent4 4" xfId="10176"/>
    <cellStyle name="60% - Accent4 4 2" xfId="11925"/>
    <cellStyle name="60% - Accent4 5" xfId="10515"/>
    <cellStyle name="60% - Accent4 6" xfId="10685"/>
    <cellStyle name="60% - Accent4 7" xfId="11229"/>
    <cellStyle name="60% - Accent4 8" xfId="11230"/>
    <cellStyle name="60% - Accent4 9" xfId="11231"/>
    <cellStyle name="60% - Accent5" xfId="9807" builtinId="48" customBuiltin="1"/>
    <cellStyle name="60% - Accent5 10" xfId="11232"/>
    <cellStyle name="60% - Accent5 11" xfId="11233"/>
    <cellStyle name="60% - Accent5 12" xfId="11234"/>
    <cellStyle name="60% - Accent5 13" xfId="11235"/>
    <cellStyle name="60% - Accent5 14" xfId="11236"/>
    <cellStyle name="60% - Accent5 15" xfId="11237"/>
    <cellStyle name="60% - Accent5 2" xfId="27"/>
    <cellStyle name="60% - Accent5 2 10" xfId="10177"/>
    <cellStyle name="60% - Accent5 2 2" xfId="1278"/>
    <cellStyle name="60% - Accent5 2 2 2" xfId="10599"/>
    <cellStyle name="60% - Accent5 2 2 3" xfId="12174"/>
    <cellStyle name="60% - Accent5 2 2 4" xfId="10178"/>
    <cellStyle name="60% - Accent5 2 3" xfId="1279"/>
    <cellStyle name="60% - Accent5 2 3 2" xfId="11821"/>
    <cellStyle name="60% - Accent5 2 3 3" xfId="10179"/>
    <cellStyle name="60% - Accent5 2 4" xfId="1280"/>
    <cellStyle name="60% - Accent5 2 4 2" xfId="10578"/>
    <cellStyle name="60% - Accent5 2 5" xfId="1281"/>
    <cellStyle name="60% - Accent5 2 5 2" xfId="10688"/>
    <cellStyle name="60% - Accent5 2 6" xfId="1282"/>
    <cellStyle name="60% - Accent5 2 6 2" xfId="12009"/>
    <cellStyle name="60% - Accent5 2 7" xfId="1283"/>
    <cellStyle name="60% - Accent5 2 8" xfId="1284"/>
    <cellStyle name="60% - Accent5 2 9" xfId="1285"/>
    <cellStyle name="60% - Accent5 3" xfId="1286"/>
    <cellStyle name="60% - Accent5 3 2" xfId="11238"/>
    <cellStyle name="60% - Accent5 3 3" xfId="11769"/>
    <cellStyle name="60% - Accent5 3 4" xfId="10180"/>
    <cellStyle name="60% - Accent5 4" xfId="10181"/>
    <cellStyle name="60% - Accent5 4 2" xfId="11926"/>
    <cellStyle name="60% - Accent5 5" xfId="10516"/>
    <cellStyle name="60% - Accent5 6" xfId="10687"/>
    <cellStyle name="60% - Accent5 7" xfId="11239"/>
    <cellStyle name="60% - Accent5 8" xfId="11240"/>
    <cellStyle name="60% - Accent5 9" xfId="11241"/>
    <cellStyle name="60% - Accent6" xfId="9811" builtinId="52" customBuiltin="1"/>
    <cellStyle name="60% - Accent6 10" xfId="11242"/>
    <cellStyle name="60% - Accent6 11" xfId="11243"/>
    <cellStyle name="60% - Accent6 12" xfId="11244"/>
    <cellStyle name="60% - Accent6 13" xfId="11245"/>
    <cellStyle name="60% - Accent6 14" xfId="11246"/>
    <cellStyle name="60% - Accent6 15" xfId="11247"/>
    <cellStyle name="60% - Accent6 2" xfId="28"/>
    <cellStyle name="60% - Accent6 2 10" xfId="10182"/>
    <cellStyle name="60% - Accent6 2 2" xfId="1287"/>
    <cellStyle name="60% - Accent6 2 2 2" xfId="10600"/>
    <cellStyle name="60% - Accent6 2 2 3" xfId="12175"/>
    <cellStyle name="60% - Accent6 2 2 4" xfId="10183"/>
    <cellStyle name="60% - Accent6 2 3" xfId="1288"/>
    <cellStyle name="60% - Accent6 2 3 2" xfId="11823"/>
    <cellStyle name="60% - Accent6 2 3 3" xfId="10184"/>
    <cellStyle name="60% - Accent6 2 4" xfId="1289"/>
    <cellStyle name="60% - Accent6 2 4 2" xfId="10582"/>
    <cellStyle name="60% - Accent6 2 5" xfId="1290"/>
    <cellStyle name="60% - Accent6 2 5 2" xfId="10690"/>
    <cellStyle name="60% - Accent6 2 6" xfId="1291"/>
    <cellStyle name="60% - Accent6 2 6 2" xfId="12010"/>
    <cellStyle name="60% - Accent6 2 7" xfId="1292"/>
    <cellStyle name="60% - Accent6 2 8" xfId="1293"/>
    <cellStyle name="60% - Accent6 2 9" xfId="1294"/>
    <cellStyle name="60% - Accent6 3" xfId="1295"/>
    <cellStyle name="60% - Accent6 3 2" xfId="11248"/>
    <cellStyle name="60% - Accent6 3 3" xfId="11770"/>
    <cellStyle name="60% - Accent6 3 4" xfId="10185"/>
    <cellStyle name="60% - Accent6 4" xfId="10186"/>
    <cellStyle name="60% - Accent6 4 2" xfId="11927"/>
    <cellStyle name="60% - Accent6 5" xfId="10517"/>
    <cellStyle name="60% - Accent6 6" xfId="10689"/>
    <cellStyle name="60% - Accent6 7" xfId="11249"/>
    <cellStyle name="60% - Accent6 8" xfId="11250"/>
    <cellStyle name="60% - Accent6 9" xfId="11251"/>
    <cellStyle name="A%" xfId="1296"/>
    <cellStyle name="A% 2" xfId="5685"/>
    <cellStyle name="Accent1" xfId="9788" builtinId="29" customBuiltin="1"/>
    <cellStyle name="Accent1 10" xfId="11252"/>
    <cellStyle name="Accent1 11" xfId="11253"/>
    <cellStyle name="Accent1 12" xfId="11254"/>
    <cellStyle name="Accent1 13" xfId="11255"/>
    <cellStyle name="Accent1 14" xfId="11256"/>
    <cellStyle name="Accent1 15" xfId="11257"/>
    <cellStyle name="Accent1 2" xfId="29"/>
    <cellStyle name="Accent1 2 10" xfId="10187"/>
    <cellStyle name="Accent1 2 2" xfId="1297"/>
    <cellStyle name="Accent1 2 2 2" xfId="10601"/>
    <cellStyle name="Accent1 2 2 3" xfId="12176"/>
    <cellStyle name="Accent1 2 2 4" xfId="10188"/>
    <cellStyle name="Accent1 2 3" xfId="1298"/>
    <cellStyle name="Accent1 2 3 2" xfId="11812"/>
    <cellStyle name="Accent1 2 3 3" xfId="10189"/>
    <cellStyle name="Accent1 2 4" xfId="1299"/>
    <cellStyle name="Accent1 2 4 2" xfId="10559"/>
    <cellStyle name="Accent1 2 5" xfId="1300"/>
    <cellStyle name="Accent1 2 5 2" xfId="10692"/>
    <cellStyle name="Accent1 2 6" xfId="1301"/>
    <cellStyle name="Accent1 2 6 2" xfId="11734"/>
    <cellStyle name="Accent1 2 7" xfId="1302"/>
    <cellStyle name="Accent1 2 7 2" xfId="12011"/>
    <cellStyle name="Accent1 2 8" xfId="1303"/>
    <cellStyle name="Accent1 2 9" xfId="1304"/>
    <cellStyle name="Accent1 3" xfId="1305"/>
    <cellStyle name="Accent1 3 2" xfId="11258"/>
    <cellStyle name="Accent1 3 3" xfId="11771"/>
    <cellStyle name="Accent1 3 4" xfId="10190"/>
    <cellStyle name="Accent1 4" xfId="10191"/>
    <cellStyle name="Accent1 4 2" xfId="11928"/>
    <cellStyle name="Accent1 5" xfId="10518"/>
    <cellStyle name="Accent1 6" xfId="10691"/>
    <cellStyle name="Accent1 7" xfId="11259"/>
    <cellStyle name="Accent1 8" xfId="11260"/>
    <cellStyle name="Accent1 9" xfId="11261"/>
    <cellStyle name="Accent2" xfId="9792" builtinId="33" customBuiltin="1"/>
    <cellStyle name="Accent2 10" xfId="11262"/>
    <cellStyle name="Accent2 11" xfId="11263"/>
    <cellStyle name="Accent2 12" xfId="11264"/>
    <cellStyle name="Accent2 13" xfId="11265"/>
    <cellStyle name="Accent2 14" xfId="11266"/>
    <cellStyle name="Accent2 15" xfId="11267"/>
    <cellStyle name="Accent2 2" xfId="30"/>
    <cellStyle name="Accent2 2 10" xfId="10192"/>
    <cellStyle name="Accent2 2 2" xfId="1306"/>
    <cellStyle name="Accent2 2 2 2" xfId="10602"/>
    <cellStyle name="Accent2 2 2 3" xfId="12177"/>
    <cellStyle name="Accent2 2 2 4" xfId="10193"/>
    <cellStyle name="Accent2 2 3" xfId="1307"/>
    <cellStyle name="Accent2 2 3 2" xfId="11814"/>
    <cellStyle name="Accent2 2 3 3" xfId="10194"/>
    <cellStyle name="Accent2 2 4" xfId="1308"/>
    <cellStyle name="Accent2 2 4 2" xfId="10563"/>
    <cellStyle name="Accent2 2 5" xfId="1309"/>
    <cellStyle name="Accent2 2 5 2" xfId="10694"/>
    <cellStyle name="Accent2 2 6" xfId="1310"/>
    <cellStyle name="Accent2 2 6 2" xfId="11735"/>
    <cellStyle name="Accent2 2 7" xfId="1311"/>
    <cellStyle name="Accent2 2 7 2" xfId="12012"/>
    <cellStyle name="Accent2 2 8" xfId="1312"/>
    <cellStyle name="Accent2 2 9" xfId="1313"/>
    <cellStyle name="Accent2 3" xfId="1314"/>
    <cellStyle name="Accent2 3 2" xfId="11268"/>
    <cellStyle name="Accent2 3 3" xfId="11772"/>
    <cellStyle name="Accent2 3 4" xfId="10195"/>
    <cellStyle name="Accent2 4" xfId="10196"/>
    <cellStyle name="Accent2 4 2" xfId="11929"/>
    <cellStyle name="Accent2 5" xfId="10519"/>
    <cellStyle name="Accent2 6" xfId="10693"/>
    <cellStyle name="Accent2 7" xfId="11269"/>
    <cellStyle name="Accent2 8" xfId="11270"/>
    <cellStyle name="Accent2 9" xfId="11271"/>
    <cellStyle name="Accent3" xfId="9796" builtinId="37" customBuiltin="1"/>
    <cellStyle name="Accent3 10" xfId="11272"/>
    <cellStyle name="Accent3 11" xfId="11273"/>
    <cellStyle name="Accent3 12" xfId="11274"/>
    <cellStyle name="Accent3 13" xfId="11275"/>
    <cellStyle name="Accent3 14" xfId="11276"/>
    <cellStyle name="Accent3 15" xfId="11277"/>
    <cellStyle name="Accent3 2" xfId="31"/>
    <cellStyle name="Accent3 2 10" xfId="10197"/>
    <cellStyle name="Accent3 2 2" xfId="1315"/>
    <cellStyle name="Accent3 2 2 2" xfId="10603"/>
    <cellStyle name="Accent3 2 2 3" xfId="12178"/>
    <cellStyle name="Accent3 2 2 4" xfId="10198"/>
    <cellStyle name="Accent3 2 3" xfId="1316"/>
    <cellStyle name="Accent3 2 3 2" xfId="11816"/>
    <cellStyle name="Accent3 2 3 3" xfId="10199"/>
    <cellStyle name="Accent3 2 4" xfId="1317"/>
    <cellStyle name="Accent3 2 4 2" xfId="10567"/>
    <cellStyle name="Accent3 2 5" xfId="1318"/>
    <cellStyle name="Accent3 2 5 2" xfId="10696"/>
    <cellStyle name="Accent3 2 6" xfId="1319"/>
    <cellStyle name="Accent3 2 6 2" xfId="11736"/>
    <cellStyle name="Accent3 2 7" xfId="1320"/>
    <cellStyle name="Accent3 2 7 2" xfId="12013"/>
    <cellStyle name="Accent3 2 8" xfId="1321"/>
    <cellStyle name="Accent3 2 9" xfId="1322"/>
    <cellStyle name="Accent3 3" xfId="1323"/>
    <cellStyle name="Accent3 3 2" xfId="11278"/>
    <cellStyle name="Accent3 3 3" xfId="11773"/>
    <cellStyle name="Accent3 3 4" xfId="10200"/>
    <cellStyle name="Accent3 4" xfId="10201"/>
    <cellStyle name="Accent3 4 2" xfId="11930"/>
    <cellStyle name="Accent3 5" xfId="10520"/>
    <cellStyle name="Accent3 6" xfId="10695"/>
    <cellStyle name="Accent3 7" xfId="11279"/>
    <cellStyle name="Accent3 8" xfId="11280"/>
    <cellStyle name="Accent3 9" xfId="11281"/>
    <cellStyle name="Accent4" xfId="9800" builtinId="41" customBuiltin="1"/>
    <cellStyle name="Accent4 10" xfId="11282"/>
    <cellStyle name="Accent4 11" xfId="11283"/>
    <cellStyle name="Accent4 12" xfId="11284"/>
    <cellStyle name="Accent4 13" xfId="11285"/>
    <cellStyle name="Accent4 14" xfId="11286"/>
    <cellStyle name="Accent4 15" xfId="11287"/>
    <cellStyle name="Accent4 2" xfId="32"/>
    <cellStyle name="Accent4 2 10" xfId="10202"/>
    <cellStyle name="Accent4 2 2" xfId="1324"/>
    <cellStyle name="Accent4 2 2 2" xfId="10604"/>
    <cellStyle name="Accent4 2 2 3" xfId="12179"/>
    <cellStyle name="Accent4 2 2 4" xfId="10203"/>
    <cellStyle name="Accent4 2 3" xfId="1325"/>
    <cellStyle name="Accent4 2 3 2" xfId="11818"/>
    <cellStyle name="Accent4 2 3 3" xfId="10204"/>
    <cellStyle name="Accent4 2 4" xfId="1326"/>
    <cellStyle name="Accent4 2 4 2" xfId="10571"/>
    <cellStyle name="Accent4 2 5" xfId="1327"/>
    <cellStyle name="Accent4 2 5 2" xfId="10698"/>
    <cellStyle name="Accent4 2 6" xfId="1328"/>
    <cellStyle name="Accent4 2 6 2" xfId="11737"/>
    <cellStyle name="Accent4 2 7" xfId="1329"/>
    <cellStyle name="Accent4 2 7 2" xfId="12014"/>
    <cellStyle name="Accent4 2 8" xfId="1330"/>
    <cellStyle name="Accent4 2 9" xfId="1331"/>
    <cellStyle name="Accent4 3" xfId="1332"/>
    <cellStyle name="Accent4 3 2" xfId="11288"/>
    <cellStyle name="Accent4 3 3" xfId="11774"/>
    <cellStyle name="Accent4 3 4" xfId="10205"/>
    <cellStyle name="Accent4 4" xfId="10206"/>
    <cellStyle name="Accent4 4 2" xfId="11931"/>
    <cellStyle name="Accent4 5" xfId="10521"/>
    <cellStyle name="Accent4 6" xfId="10697"/>
    <cellStyle name="Accent4 7" xfId="11289"/>
    <cellStyle name="Accent4 8" xfId="11290"/>
    <cellStyle name="Accent4 9" xfId="11291"/>
    <cellStyle name="Accent5" xfId="9804" builtinId="45" customBuiltin="1"/>
    <cellStyle name="Accent5 10" xfId="11292"/>
    <cellStyle name="Accent5 11" xfId="11293"/>
    <cellStyle name="Accent5 12" xfId="11294"/>
    <cellStyle name="Accent5 13" xfId="11295"/>
    <cellStyle name="Accent5 14" xfId="11296"/>
    <cellStyle name="Accent5 15" xfId="11297"/>
    <cellStyle name="Accent5 2" xfId="33"/>
    <cellStyle name="Accent5 2 10" xfId="10207"/>
    <cellStyle name="Accent5 2 2" xfId="1333"/>
    <cellStyle name="Accent5 2 2 2" xfId="10605"/>
    <cellStyle name="Accent5 2 2 3" xfId="12180"/>
    <cellStyle name="Accent5 2 2 4" xfId="10208"/>
    <cellStyle name="Accent5 2 3" xfId="1334"/>
    <cellStyle name="Accent5 2 3 2" xfId="11820"/>
    <cellStyle name="Accent5 2 3 3" xfId="10209"/>
    <cellStyle name="Accent5 2 4" xfId="1335"/>
    <cellStyle name="Accent5 2 4 2" xfId="10575"/>
    <cellStyle name="Accent5 2 5" xfId="1336"/>
    <cellStyle name="Accent5 2 5 2" xfId="10700"/>
    <cellStyle name="Accent5 2 6" xfId="1337"/>
    <cellStyle name="Accent5 2 6 2" xfId="12015"/>
    <cellStyle name="Accent5 2 7" xfId="1338"/>
    <cellStyle name="Accent5 2 8" xfId="1339"/>
    <cellStyle name="Accent5 2 9" xfId="1340"/>
    <cellStyle name="Accent5 3" xfId="1341"/>
    <cellStyle name="Accent5 3 2" xfId="11298"/>
    <cellStyle name="Accent5 3 3" xfId="11775"/>
    <cellStyle name="Accent5 3 4" xfId="10210"/>
    <cellStyle name="Accent5 4" xfId="10211"/>
    <cellStyle name="Accent5 4 2" xfId="11932"/>
    <cellStyle name="Accent5 5" xfId="10522"/>
    <cellStyle name="Accent5 6" xfId="10699"/>
    <cellStyle name="Accent5 7" xfId="11299"/>
    <cellStyle name="Accent5 8" xfId="11300"/>
    <cellStyle name="Accent5 9" xfId="11301"/>
    <cellStyle name="Accent6" xfId="9808" builtinId="49" customBuiltin="1"/>
    <cellStyle name="Accent6 10" xfId="11302"/>
    <cellStyle name="Accent6 11" xfId="11303"/>
    <cellStyle name="Accent6 12" xfId="11304"/>
    <cellStyle name="Accent6 13" xfId="11305"/>
    <cellStyle name="Accent6 14" xfId="11306"/>
    <cellStyle name="Accent6 15" xfId="11307"/>
    <cellStyle name="Accent6 2" xfId="34"/>
    <cellStyle name="Accent6 2 10" xfId="10212"/>
    <cellStyle name="Accent6 2 2" xfId="1342"/>
    <cellStyle name="Accent6 2 2 2" xfId="10606"/>
    <cellStyle name="Accent6 2 2 3" xfId="12181"/>
    <cellStyle name="Accent6 2 2 4" xfId="10213"/>
    <cellStyle name="Accent6 2 3" xfId="1343"/>
    <cellStyle name="Accent6 2 3 2" xfId="11822"/>
    <cellStyle name="Accent6 2 3 3" xfId="10214"/>
    <cellStyle name="Accent6 2 4" xfId="1344"/>
    <cellStyle name="Accent6 2 4 2" xfId="10579"/>
    <cellStyle name="Accent6 2 5" xfId="1345"/>
    <cellStyle name="Accent6 2 5 2" xfId="10702"/>
    <cellStyle name="Accent6 2 6" xfId="1346"/>
    <cellStyle name="Accent6 2 6 2" xfId="11738"/>
    <cellStyle name="Accent6 2 7" xfId="1347"/>
    <cellStyle name="Accent6 2 7 2" xfId="12016"/>
    <cellStyle name="Accent6 2 8" xfId="1348"/>
    <cellStyle name="Accent6 2 9" xfId="1349"/>
    <cellStyle name="Accent6 3" xfId="1350"/>
    <cellStyle name="Accent6 3 2" xfId="11308"/>
    <cellStyle name="Accent6 3 3" xfId="11776"/>
    <cellStyle name="Accent6 3 4" xfId="10215"/>
    <cellStyle name="Accent6 4" xfId="10216"/>
    <cellStyle name="Accent6 4 2" xfId="11933"/>
    <cellStyle name="Accent6 5" xfId="10523"/>
    <cellStyle name="Accent6 6" xfId="10701"/>
    <cellStyle name="Accent6 7" xfId="11309"/>
    <cellStyle name="Accent6 8" xfId="11310"/>
    <cellStyle name="Accent6 9" xfId="11311"/>
    <cellStyle name="Accounting w/$" xfId="1351"/>
    <cellStyle name="Accounting w/$ 2" xfId="49494"/>
    <cellStyle name="Accounting w/$ Total" xfId="1352"/>
    <cellStyle name="Accounting w/$ Total 2" xfId="49495"/>
    <cellStyle name="Accounting w/o $" xfId="1353"/>
    <cellStyle name="Accounting w/o $ 2" xfId="49496"/>
    <cellStyle name="Acinput" xfId="1354"/>
    <cellStyle name="Acinput 2" xfId="5686"/>
    <cellStyle name="Acinput,," xfId="1355"/>
    <cellStyle name="Acinput,, 2" xfId="5687"/>
    <cellStyle name="Acinput_Merger Model_KN&amp;Fzio_v2.30 - Street" xfId="9819"/>
    <cellStyle name="Acoutput" xfId="1356"/>
    <cellStyle name="Acoutput 2" xfId="5688"/>
    <cellStyle name="Acoutput,," xfId="1357"/>
    <cellStyle name="Acoutput,, 2" xfId="5689"/>
    <cellStyle name="Acoutput_CAScomps02" xfId="9820"/>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price 3" xfId="49497"/>
    <cellStyle name="ar" xfId="1364"/>
    <cellStyle name="ar 10" xfId="49215"/>
    <cellStyle name="ar 11" xfId="49216"/>
    <cellStyle name="ar 12" xfId="49113"/>
    <cellStyle name="ar 13" xfId="49111"/>
    <cellStyle name="ar 14" xfId="49110"/>
    <cellStyle name="ar 15" xfId="49217"/>
    <cellStyle name="ar 16" xfId="49321"/>
    <cellStyle name="ar 17" xfId="49415"/>
    <cellStyle name="ar 18" xfId="49421"/>
    <cellStyle name="ar 19" xfId="49425"/>
    <cellStyle name="ar 2" xfId="6863"/>
    <cellStyle name="ar 2 2" xfId="48912"/>
    <cellStyle name="ar 20" xfId="49323"/>
    <cellStyle name="ar 21" xfId="49427"/>
    <cellStyle name="ar 22" xfId="49428"/>
    <cellStyle name="ar 23" xfId="49322"/>
    <cellStyle name="ar 24" xfId="9821"/>
    <cellStyle name="ar 3" xfId="49007"/>
    <cellStyle name="ar 4" xfId="49011"/>
    <cellStyle name="ar 5" xfId="49013"/>
    <cellStyle name="ar 6" xfId="49017"/>
    <cellStyle name="ar 7" xfId="49018"/>
    <cellStyle name="ar 8" xfId="48911"/>
    <cellStyle name="ar 9" xfId="49212"/>
    <cellStyle name="Arial 10" xfId="1365"/>
    <cellStyle name="Arial 12" xfId="1366"/>
    <cellStyle name="Availability" xfId="1367"/>
    <cellStyle name="Avertissement" xfId="1368"/>
    <cellStyle name="Bad" xfId="9778" builtinId="27" customBuiltin="1"/>
    <cellStyle name="Bad 10" xfId="11312"/>
    <cellStyle name="Bad 11" xfId="11313"/>
    <cellStyle name="Bad 12" xfId="11314"/>
    <cellStyle name="Bad 13" xfId="11315"/>
    <cellStyle name="Bad 14" xfId="11316"/>
    <cellStyle name="Bad 15" xfId="11317"/>
    <cellStyle name="Bad 2" xfId="35"/>
    <cellStyle name="Bad 2 10" xfId="10217"/>
    <cellStyle name="Bad 2 2" xfId="1369"/>
    <cellStyle name="Bad 2 2 2" xfId="10607"/>
    <cellStyle name="Bad 2 2 3" xfId="12182"/>
    <cellStyle name="Bad 2 2 4" xfId="10218"/>
    <cellStyle name="Bad 2 3" xfId="1370"/>
    <cellStyle name="Bad 2 3 2" xfId="11802"/>
    <cellStyle name="Bad 2 3 3" xfId="10219"/>
    <cellStyle name="Bad 2 4" xfId="1371"/>
    <cellStyle name="Bad 2 4 2" xfId="10548"/>
    <cellStyle name="Bad 2 5" xfId="1372"/>
    <cellStyle name="Bad 2 5 2" xfId="10704"/>
    <cellStyle name="Bad 2 6" xfId="1373"/>
    <cellStyle name="Bad 2 6 2" xfId="11739"/>
    <cellStyle name="Bad 2 7" xfId="1374"/>
    <cellStyle name="Bad 2 7 2" xfId="12117"/>
    <cellStyle name="Bad 2 8" xfId="1375"/>
    <cellStyle name="Bad 2 9" xfId="1376"/>
    <cellStyle name="Bad 3" xfId="1377"/>
    <cellStyle name="Bad 3 2" xfId="11318"/>
    <cellStyle name="Bad 3 3" xfId="11777"/>
    <cellStyle name="Bad 3 4" xfId="10220"/>
    <cellStyle name="Bad 4" xfId="10221"/>
    <cellStyle name="Bad 4 2" xfId="11934"/>
    <cellStyle name="Bad 5" xfId="10524"/>
    <cellStyle name="Bad 6" xfId="10703"/>
    <cellStyle name="Bad 7" xfId="11319"/>
    <cellStyle name="Bad 8" xfId="11320"/>
    <cellStyle name="Bad 9" xfId="11321"/>
    <cellStyle name="Band 2" xfId="1378"/>
    <cellStyle name="Band 2 2" xfId="5692"/>
    <cellStyle name="Blank" xfId="1379"/>
    <cellStyle name="Blue" xfId="1380"/>
    <cellStyle name="Bold/Border" xfId="1381"/>
    <cellStyle name="Bold/Border 2" xfId="5693"/>
    <cellStyle name="Border Heavy" xfId="1382"/>
    <cellStyle name="Border Heavy 2" xfId="9822"/>
    <cellStyle name="Border Thin" xfId="1383"/>
    <cellStyle name="Border, Bottom" xfId="1384"/>
    <cellStyle name="Border, Bottom 2" xfId="5694"/>
    <cellStyle name="Border, Left" xfId="1385"/>
    <cellStyle name="Border, Left 2" xfId="5695"/>
    <cellStyle name="Border, Right" xfId="1386"/>
    <cellStyle name="Border, Top" xfId="1387"/>
    <cellStyle name="Border, Top 10" xfId="49207"/>
    <cellStyle name="Border, Top 11" xfId="49213"/>
    <cellStyle name="Border, Top 12" xfId="49119"/>
    <cellStyle name="Border, Top 13" xfId="49115"/>
    <cellStyle name="Border, Top 14" xfId="49112"/>
    <cellStyle name="Border, Top 15" xfId="49214"/>
    <cellStyle name="Border, Top 16" xfId="49324"/>
    <cellStyle name="Border, Top 17" xfId="49411"/>
    <cellStyle name="Border, Top 18" xfId="49414"/>
    <cellStyle name="Border, Top 19" xfId="49420"/>
    <cellStyle name="Border, Top 2" xfId="48914"/>
    <cellStyle name="Border, Top 20" xfId="49326"/>
    <cellStyle name="Border, Top 21" xfId="49422"/>
    <cellStyle name="Border, Top 22" xfId="49426"/>
    <cellStyle name="Border, Top 23" xfId="49325"/>
    <cellStyle name="Border, Top 24" xfId="9823"/>
    <cellStyle name="Border, Top 25" xfId="49498"/>
    <cellStyle name="Border, Top 3" xfId="49001"/>
    <cellStyle name="Border, Top 4" xfId="49006"/>
    <cellStyle name="Border, Top 5" xfId="49008"/>
    <cellStyle name="Border, Top 6" xfId="49012"/>
    <cellStyle name="Border, Top 7" xfId="49016"/>
    <cellStyle name="Border, Top 8" xfId="48913"/>
    <cellStyle name="Border, Top 9" xfId="49204"/>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 2" xfId="49499"/>
    <cellStyle name="Calculation" xfId="9782" builtinId="22" customBuiltin="1"/>
    <cellStyle name="Calculation 10" xfId="11322"/>
    <cellStyle name="Calculation 11" xfId="11323"/>
    <cellStyle name="Calculation 12" xfId="11324"/>
    <cellStyle name="Calculation 13" xfId="11325"/>
    <cellStyle name="Calculation 14" xfId="11326"/>
    <cellStyle name="Calculation 15" xfId="11327"/>
    <cellStyle name="Calculation 2" xfId="36"/>
    <cellStyle name="Calculation 2 10" xfId="9745"/>
    <cellStyle name="Calculation 2 10 2" xfId="10222"/>
    <cellStyle name="Calculation 2 11" xfId="48917"/>
    <cellStyle name="Calculation 2 12" xfId="49000"/>
    <cellStyle name="Calculation 2 13" xfId="49003"/>
    <cellStyle name="Calculation 2 14" xfId="49005"/>
    <cellStyle name="Calculation 2 15" xfId="49010"/>
    <cellStyle name="Calculation 2 16" xfId="49015"/>
    <cellStyle name="Calculation 2 17" xfId="48915"/>
    <cellStyle name="Calculation 2 18" xfId="49203"/>
    <cellStyle name="Calculation 2 19" xfId="49206"/>
    <cellStyle name="Calculation 2 2" xfId="64"/>
    <cellStyle name="Calculation 2 2 10" xfId="49014"/>
    <cellStyle name="Calculation 2 2 11" xfId="48916"/>
    <cellStyle name="Calculation 2 2 12" xfId="49202"/>
    <cellStyle name="Calculation 2 2 13" xfId="49205"/>
    <cellStyle name="Calculation 2 2 14" xfId="49210"/>
    <cellStyle name="Calculation 2 2 15" xfId="49121"/>
    <cellStyle name="Calculation 2 2 16" xfId="49118"/>
    <cellStyle name="Calculation 2 2 17" xfId="49116"/>
    <cellStyle name="Calculation 2 2 18" xfId="49208"/>
    <cellStyle name="Calculation 2 2 19" xfId="49328"/>
    <cellStyle name="Calculation 2 2 2" xfId="84"/>
    <cellStyle name="Calculation 2 2 2 2" xfId="9766"/>
    <cellStyle name="Calculation 2 2 2 2 2" xfId="48919"/>
    <cellStyle name="Calculation 2 2 20" xfId="49409"/>
    <cellStyle name="Calculation 2 2 21" xfId="49412"/>
    <cellStyle name="Calculation 2 2 22" xfId="49416"/>
    <cellStyle name="Calculation 2 2 23" xfId="49332"/>
    <cellStyle name="Calculation 2 2 24" xfId="49418"/>
    <cellStyle name="Calculation 2 2 25" xfId="49423"/>
    <cellStyle name="Calculation 2 2 26" xfId="49330"/>
    <cellStyle name="Calculation 2 2 27" xfId="49501"/>
    <cellStyle name="Calculation 2 2 3" xfId="9752"/>
    <cellStyle name="Calculation 2 2 3 2" xfId="12183"/>
    <cellStyle name="Calculation 2 2 4" xfId="10223"/>
    <cellStyle name="Calculation 2 2 5" xfId="48918"/>
    <cellStyle name="Calculation 2 2 6" xfId="48999"/>
    <cellStyle name="Calculation 2 2 7" xfId="49002"/>
    <cellStyle name="Calculation 2 2 8" xfId="49004"/>
    <cellStyle name="Calculation 2 2 9" xfId="49009"/>
    <cellStyle name="Calculation 2 20" xfId="49211"/>
    <cellStyle name="Calculation 2 21" xfId="49120"/>
    <cellStyle name="Calculation 2 22" xfId="49117"/>
    <cellStyle name="Calculation 2 23" xfId="49114"/>
    <cellStyle name="Calculation 2 24" xfId="49209"/>
    <cellStyle name="Calculation 2 25" xfId="49327"/>
    <cellStyle name="Calculation 2 26" xfId="49410"/>
    <cellStyle name="Calculation 2 27" xfId="49413"/>
    <cellStyle name="Calculation 2 28" xfId="49417"/>
    <cellStyle name="Calculation 2 29" xfId="49331"/>
    <cellStyle name="Calculation 2 3" xfId="78"/>
    <cellStyle name="Calculation 2 3 2" xfId="9760"/>
    <cellStyle name="Calculation 2 3 2 2" xfId="11806"/>
    <cellStyle name="Calculation 2 3 3" xfId="16102"/>
    <cellStyle name="Calculation 2 3 4" xfId="13887"/>
    <cellStyle name="Calculation 2 3 5" xfId="10224"/>
    <cellStyle name="Calculation 2 3 6" xfId="48920"/>
    <cellStyle name="Calculation 2 3 7" xfId="49502"/>
    <cellStyle name="Calculation 2 30" xfId="49419"/>
    <cellStyle name="Calculation 2 31" xfId="49424"/>
    <cellStyle name="Calculation 2 32" xfId="49329"/>
    <cellStyle name="Calculation 2 33" xfId="49500"/>
    <cellStyle name="Calculation 2 4" xfId="1400"/>
    <cellStyle name="Calculation 2 4 2" xfId="10552"/>
    <cellStyle name="Calculation 2 5" xfId="1401"/>
    <cellStyle name="Calculation 2 5 2" xfId="10706"/>
    <cellStyle name="Calculation 2 6" xfId="1402"/>
    <cellStyle name="Calculation 2 6 2" xfId="11740"/>
    <cellStyle name="Calculation 2 7" xfId="1403"/>
    <cellStyle name="Calculation 2 7 2" xfId="12118"/>
    <cellStyle name="Calculation 2 8" xfId="1404"/>
    <cellStyle name="Calculation 2 9" xfId="1405"/>
    <cellStyle name="Calculation 3" xfId="1406"/>
    <cellStyle name="Calculation 3 2" xfId="11328"/>
    <cellStyle name="Calculation 3 3" xfId="11778"/>
    <cellStyle name="Calculation 3 4" xfId="10225"/>
    <cellStyle name="Calculation 4" xfId="10226"/>
    <cellStyle name="Calculation 4 2" xfId="11935"/>
    <cellStyle name="Calculation 5" xfId="10525"/>
    <cellStyle name="Calculation 6" xfId="10705"/>
    <cellStyle name="Calculation 7" xfId="11329"/>
    <cellStyle name="Calculation 8" xfId="11330"/>
    <cellStyle name="Calculation 9" xfId="11331"/>
    <cellStyle name="Case" xfId="1407"/>
    <cellStyle name="Cellule liée" xfId="1408"/>
    <cellStyle name="Check" xfId="1409"/>
    <cellStyle name="Check Cell" xfId="9784" builtinId="23" customBuiltin="1"/>
    <cellStyle name="Check Cell 10" xfId="11332"/>
    <cellStyle name="Check Cell 11" xfId="11333"/>
    <cellStyle name="Check Cell 12" xfId="11334"/>
    <cellStyle name="Check Cell 13" xfId="11335"/>
    <cellStyle name="Check Cell 14" xfId="11336"/>
    <cellStyle name="Check Cell 15" xfId="11337"/>
    <cellStyle name="Check Cell 2" xfId="37"/>
    <cellStyle name="Check Cell 2 10" xfId="10227"/>
    <cellStyle name="Check Cell 2 2" xfId="1410"/>
    <cellStyle name="Check Cell 2 2 2" xfId="10608"/>
    <cellStyle name="Check Cell 2 2 3" xfId="12184"/>
    <cellStyle name="Check Cell 2 2 4" xfId="10228"/>
    <cellStyle name="Check Cell 2 3" xfId="1411"/>
    <cellStyle name="Check Cell 2 3 2" xfId="11808"/>
    <cellStyle name="Check Cell 2 3 3" xfId="10229"/>
    <cellStyle name="Check Cell 2 4" xfId="1412"/>
    <cellStyle name="Check Cell 2 4 2" xfId="10554"/>
    <cellStyle name="Check Cell 2 5" xfId="1413"/>
    <cellStyle name="Check Cell 2 5 2" xfId="10708"/>
    <cellStyle name="Check Cell 2 6" xfId="1414"/>
    <cellStyle name="Check Cell 2 6 2" xfId="11741"/>
    <cellStyle name="Check Cell 2 7" xfId="1415"/>
    <cellStyle name="Check Cell 2 7 2" xfId="12119"/>
    <cellStyle name="Check Cell 2 8" xfId="1416"/>
    <cellStyle name="Check Cell 2 9" xfId="1417"/>
    <cellStyle name="Check Cell 3" xfId="1418"/>
    <cellStyle name="Check Cell 3 2" xfId="11338"/>
    <cellStyle name="Check Cell 3 3" xfId="11779"/>
    <cellStyle name="Check Cell 3 4" xfId="10230"/>
    <cellStyle name="Check Cell 4" xfId="10231"/>
    <cellStyle name="Check Cell 4 2" xfId="11936"/>
    <cellStyle name="Check Cell 5" xfId="10526"/>
    <cellStyle name="Check Cell 6" xfId="10707"/>
    <cellStyle name="Check Cell 7" xfId="11339"/>
    <cellStyle name="Check Cell 8" xfId="11340"/>
    <cellStyle name="Check Cell 9" xfId="11341"/>
    <cellStyle name="Chiffre" xfId="1419"/>
    <cellStyle name="Colhead_left" xfId="1420"/>
    <cellStyle name="ColHeading" xfId="1421"/>
    <cellStyle name="Column Title" xfId="1422"/>
    <cellStyle name="ColumnHeadings" xfId="1423"/>
    <cellStyle name="ColumnHeadings2" xfId="1424"/>
    <cellStyle name="ColumnHeadings2 2" xfId="98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 2" xfId="49503"/>
    <cellStyle name="Comma [00]" xfId="1434"/>
    <cellStyle name="Comma [1]" xfId="1435"/>
    <cellStyle name="Comma [2]" xfId="1436"/>
    <cellStyle name="Comma [3]" xfId="1437"/>
    <cellStyle name="Comma 0" xfId="1438"/>
    <cellStyle name="Comma 0*" xfId="1439"/>
    <cellStyle name="Comma 0_Merger Model_KN&amp;Fzio_v2.30 - Street" xfId="9825"/>
    <cellStyle name="Comma 10" xfId="1440"/>
    <cellStyle name="Comma 10 10" xfId="10481"/>
    <cellStyle name="Comma 10 2" xfId="1441"/>
    <cellStyle name="Comma 10 2 2" xfId="18953"/>
    <cellStyle name="Comma 10 2 2 2" xfId="25164"/>
    <cellStyle name="Comma 10 2 2 2 2" xfId="37561"/>
    <cellStyle name="Comma 10 2 2 3" xfId="32953"/>
    <cellStyle name="Comma 10 2 2 4" xfId="42260"/>
    <cellStyle name="Comma 10 2 2 5" xfId="46881"/>
    <cellStyle name="Comma 10 2 3" xfId="20233"/>
    <cellStyle name="Comma 10 2 3 2" xfId="25165"/>
    <cellStyle name="Comma 10 2 3 2 2" xfId="37562"/>
    <cellStyle name="Comma 10 2 3 3" xfId="34254"/>
    <cellStyle name="Comma 10 2 3 4" xfId="42261"/>
    <cellStyle name="Comma 10 2 3 5" xfId="46882"/>
    <cellStyle name="Comma 10 2 4" xfId="25163"/>
    <cellStyle name="Comma 10 2 4 2" xfId="37560"/>
    <cellStyle name="Comma 10 2 5" xfId="31652"/>
    <cellStyle name="Comma 10 2 6" xfId="42259"/>
    <cellStyle name="Comma 10 2 7" xfId="46880"/>
    <cellStyle name="Comma 10 2 8" xfId="16107"/>
    <cellStyle name="Comma 10 2 9" xfId="49504"/>
    <cellStyle name="Comma 10 3" xfId="1442"/>
    <cellStyle name="Comma 10 3 2" xfId="25166"/>
    <cellStyle name="Comma 10 3 2 2" xfId="37563"/>
    <cellStyle name="Comma 10 3 3" xfId="31003"/>
    <cellStyle name="Comma 10 3 4" xfId="42262"/>
    <cellStyle name="Comma 10 3 5" xfId="46883"/>
    <cellStyle name="Comma 10 3 6" xfId="13892"/>
    <cellStyle name="Comma 10 3 7" xfId="49505"/>
    <cellStyle name="Comma 10 4" xfId="1443"/>
    <cellStyle name="Comma 10 4 2" xfId="25167"/>
    <cellStyle name="Comma 10 4 2 2" xfId="37564"/>
    <cellStyle name="Comma 10 4 3" xfId="32304"/>
    <cellStyle name="Comma 10 4 4" xfId="42263"/>
    <cellStyle name="Comma 10 4 5" xfId="46884"/>
    <cellStyle name="Comma 10 4 6" xfId="18316"/>
    <cellStyle name="Comma 10 4 7" xfId="49506"/>
    <cellStyle name="Comma 10 5" xfId="1444"/>
    <cellStyle name="Comma 10 5 2" xfId="25168"/>
    <cellStyle name="Comma 10 5 2 2" xfId="37565"/>
    <cellStyle name="Comma 10 5 3" xfId="33602"/>
    <cellStyle name="Comma 10 5 4" xfId="42264"/>
    <cellStyle name="Comma 10 5 5" xfId="46885"/>
    <cellStyle name="Comma 10 5 6" xfId="19592"/>
    <cellStyle name="Comma 10 5 7" xfId="49507"/>
    <cellStyle name="Comma 10 6" xfId="25162"/>
    <cellStyle name="Comma 10 6 2" xfId="37559"/>
    <cellStyle name="Comma 10 7" xfId="30342"/>
    <cellStyle name="Comma 10 8" xfId="42258"/>
    <cellStyle name="Comma 10 9" xfId="46879"/>
    <cellStyle name="Comma 11" xfId="1445"/>
    <cellStyle name="Comma 11 10" xfId="49508"/>
    <cellStyle name="Comma 11 2" xfId="16157"/>
    <cellStyle name="Comma 11 2 2" xfId="19000"/>
    <cellStyle name="Comma 11 2 2 2" xfId="25171"/>
    <cellStyle name="Comma 11 2 2 2 2" xfId="37568"/>
    <cellStyle name="Comma 11 2 2 3" xfId="33003"/>
    <cellStyle name="Comma 11 2 2 4" xfId="42266"/>
    <cellStyle name="Comma 11 2 2 5" xfId="46888"/>
    <cellStyle name="Comma 11 2 3" xfId="20282"/>
    <cellStyle name="Comma 11 2 3 2" xfId="25172"/>
    <cellStyle name="Comma 11 2 3 2 2" xfId="37569"/>
    <cellStyle name="Comma 11 2 3 3" xfId="34305"/>
    <cellStyle name="Comma 11 2 3 4" xfId="42267"/>
    <cellStyle name="Comma 11 2 3 5" xfId="46889"/>
    <cellStyle name="Comma 11 2 4" xfId="25170"/>
    <cellStyle name="Comma 11 2 4 2" xfId="37567"/>
    <cellStyle name="Comma 11 2 5" xfId="31703"/>
    <cellStyle name="Comma 11 2 6" xfId="42265"/>
    <cellStyle name="Comma 11 2 7" xfId="46887"/>
    <cellStyle name="Comma 11 3" xfId="13942"/>
    <cellStyle name="Comma 11 3 2" xfId="25173"/>
    <cellStyle name="Comma 11 3 2 2" xfId="37570"/>
    <cellStyle name="Comma 11 3 3" xfId="31053"/>
    <cellStyle name="Comma 11 3 4" xfId="42268"/>
    <cellStyle name="Comma 11 3 5" xfId="46890"/>
    <cellStyle name="Comma 11 4" xfId="18365"/>
    <cellStyle name="Comma 11 4 2" xfId="25174"/>
    <cellStyle name="Comma 11 4 2 2" xfId="37571"/>
    <cellStyle name="Comma 11 4 3" xfId="32354"/>
    <cellStyle name="Comma 11 4 4" xfId="42269"/>
    <cellStyle name="Comma 11 4 5" xfId="46891"/>
    <cellStyle name="Comma 11 5" xfId="19642"/>
    <cellStyle name="Comma 11 5 2" xfId="25175"/>
    <cellStyle name="Comma 11 5 2 2" xfId="37572"/>
    <cellStyle name="Comma 11 5 3" xfId="33653"/>
    <cellStyle name="Comma 11 5 4" xfId="42270"/>
    <cellStyle name="Comma 11 5 5" xfId="46892"/>
    <cellStyle name="Comma 11 6" xfId="25169"/>
    <cellStyle name="Comma 11 6 2" xfId="37566"/>
    <cellStyle name="Comma 11 7" xfId="30393"/>
    <cellStyle name="Comma 11 8" xfId="39641"/>
    <cellStyle name="Comma 11 9" xfId="46886"/>
    <cellStyle name="Comma 12" xfId="1446"/>
    <cellStyle name="Comma 12 10" xfId="12090"/>
    <cellStyle name="Comma 12 11" xfId="49509"/>
    <cellStyle name="Comma 12 2" xfId="16722"/>
    <cellStyle name="Comma 12 2 2" xfId="19558"/>
    <cellStyle name="Comma 12 2 2 2" xfId="25178"/>
    <cellStyle name="Comma 12 2 2 2 2" xfId="37575"/>
    <cellStyle name="Comma 12 2 2 3" xfId="33567"/>
    <cellStyle name="Comma 12 2 2 4" xfId="42273"/>
    <cellStyle name="Comma 12 2 2 5" xfId="46895"/>
    <cellStyle name="Comma 12 2 3" xfId="20843"/>
    <cellStyle name="Comma 12 2 3 2" xfId="25179"/>
    <cellStyle name="Comma 12 2 3 2 2" xfId="37576"/>
    <cellStyle name="Comma 12 2 3 3" xfId="34870"/>
    <cellStyle name="Comma 12 2 3 4" xfId="42274"/>
    <cellStyle name="Comma 12 2 3 5" xfId="46896"/>
    <cellStyle name="Comma 12 2 4" xfId="25177"/>
    <cellStyle name="Comma 12 2 4 2" xfId="37574"/>
    <cellStyle name="Comma 12 2 5" xfId="32268"/>
    <cellStyle name="Comma 12 2 6" xfId="42272"/>
    <cellStyle name="Comma 12 2 7" xfId="46894"/>
    <cellStyle name="Comma 12 3" xfId="14509"/>
    <cellStyle name="Comma 12 3 2" xfId="25180"/>
    <cellStyle name="Comma 12 3 2 2" xfId="37577"/>
    <cellStyle name="Comma 12 3 3" xfId="31617"/>
    <cellStyle name="Comma 12 3 4" xfId="42275"/>
    <cellStyle name="Comma 12 3 5" xfId="46897"/>
    <cellStyle name="Comma 12 4" xfId="18926"/>
    <cellStyle name="Comma 12 4 2" xfId="25181"/>
    <cellStyle name="Comma 12 4 2 2" xfId="37578"/>
    <cellStyle name="Comma 12 4 3" xfId="32918"/>
    <cellStyle name="Comma 12 4 4" xfId="42276"/>
    <cellStyle name="Comma 12 4 5" xfId="46898"/>
    <cellStyle name="Comma 12 5" xfId="20206"/>
    <cellStyle name="Comma 12 5 2" xfId="25182"/>
    <cellStyle name="Comma 12 5 2 2" xfId="37579"/>
    <cellStyle name="Comma 12 5 3" xfId="34218"/>
    <cellStyle name="Comma 12 5 4" xfId="42277"/>
    <cellStyle name="Comma 12 5 5" xfId="46899"/>
    <cellStyle name="Comma 12 6" xfId="25176"/>
    <cellStyle name="Comma 12 6 2" xfId="37573"/>
    <cellStyle name="Comma 12 7" xfId="30958"/>
    <cellStyle name="Comma 12 8" xfId="42271"/>
    <cellStyle name="Comma 12 9" xfId="46893"/>
    <cellStyle name="Comma 13" xfId="132"/>
    <cellStyle name="Comma 13 2" xfId="25183"/>
    <cellStyle name="Comma 13 2 2" xfId="37580"/>
    <cellStyle name="Comma 13 3" xfId="34909"/>
    <cellStyle name="Comma 13 4" xfId="42278"/>
    <cellStyle name="Comma 13 5" xfId="46900"/>
    <cellStyle name="Comma 13 6" xfId="20891"/>
    <cellStyle name="Comma 14" xfId="6210"/>
    <cellStyle name="Comma 14 2" xfId="10232"/>
    <cellStyle name="Comma 15" xfId="6262"/>
    <cellStyle name="Comma 15 2" xfId="14416"/>
    <cellStyle name="Comma 16" xfId="6264"/>
    <cellStyle name="Comma 16 2" xfId="49042"/>
    <cellStyle name="Comma 17" xfId="6263"/>
    <cellStyle name="Comma 17 2" xfId="49048"/>
    <cellStyle name="Comma 18" xfId="49050"/>
    <cellStyle name="Comma 19" xfId="49052"/>
    <cellStyle name="Comma 2" xfId="1"/>
    <cellStyle name="Comma 2 10" xfId="1447"/>
    <cellStyle name="Comma 2 10 10" xfId="12039"/>
    <cellStyle name="Comma 2 10 11" xfId="49510"/>
    <cellStyle name="Comma 2 10 2" xfId="16677"/>
    <cellStyle name="Comma 2 10 2 2" xfId="19513"/>
    <cellStyle name="Comma 2 10 2 2 2" xfId="25186"/>
    <cellStyle name="Comma 2 10 2 2 2 2" xfId="37583"/>
    <cellStyle name="Comma 2 10 2 2 3" xfId="33522"/>
    <cellStyle name="Comma 2 10 2 2 4" xfId="42281"/>
    <cellStyle name="Comma 2 10 2 2 5" xfId="46903"/>
    <cellStyle name="Comma 2 10 2 3" xfId="20798"/>
    <cellStyle name="Comma 2 10 2 3 2" xfId="25187"/>
    <cellStyle name="Comma 2 10 2 3 2 2" xfId="37584"/>
    <cellStyle name="Comma 2 10 2 3 3" xfId="34824"/>
    <cellStyle name="Comma 2 10 2 3 4" xfId="42282"/>
    <cellStyle name="Comma 2 10 2 3 5" xfId="46904"/>
    <cellStyle name="Comma 2 10 2 4" xfId="25185"/>
    <cellStyle name="Comma 2 10 2 4 2" xfId="37582"/>
    <cellStyle name="Comma 2 10 2 5" xfId="32222"/>
    <cellStyle name="Comma 2 10 2 6" xfId="42280"/>
    <cellStyle name="Comma 2 10 2 7" xfId="46902"/>
    <cellStyle name="Comma 2 10 3" xfId="14464"/>
    <cellStyle name="Comma 2 10 3 2" xfId="25188"/>
    <cellStyle name="Comma 2 10 3 2 2" xfId="37585"/>
    <cellStyle name="Comma 2 10 3 3" xfId="31572"/>
    <cellStyle name="Comma 2 10 3 4" xfId="42283"/>
    <cellStyle name="Comma 2 10 3 5" xfId="46905"/>
    <cellStyle name="Comma 2 10 4" xfId="18881"/>
    <cellStyle name="Comma 2 10 4 2" xfId="25189"/>
    <cellStyle name="Comma 2 10 4 2 2" xfId="37586"/>
    <cellStyle name="Comma 2 10 4 3" xfId="32873"/>
    <cellStyle name="Comma 2 10 4 4" xfId="42284"/>
    <cellStyle name="Comma 2 10 4 5" xfId="46906"/>
    <cellStyle name="Comma 2 10 5" xfId="20161"/>
    <cellStyle name="Comma 2 10 5 2" xfId="25190"/>
    <cellStyle name="Comma 2 10 5 2 2" xfId="37587"/>
    <cellStyle name="Comma 2 10 5 3" xfId="34172"/>
    <cellStyle name="Comma 2 10 5 4" xfId="42285"/>
    <cellStyle name="Comma 2 10 5 5" xfId="46907"/>
    <cellStyle name="Comma 2 10 6" xfId="25184"/>
    <cellStyle name="Comma 2 10 6 2" xfId="37581"/>
    <cellStyle name="Comma 2 10 7" xfId="30912"/>
    <cellStyle name="Comma 2 10 8" xfId="42279"/>
    <cellStyle name="Comma 2 10 9" xfId="46901"/>
    <cellStyle name="Comma 2 11" xfId="1448"/>
    <cellStyle name="Comma 2 11 10" xfId="49511"/>
    <cellStyle name="Comma 2 11 2" xfId="1449"/>
    <cellStyle name="Comma 2 11 2 2" xfId="1450"/>
    <cellStyle name="Comma 2 11 2 2 2" xfId="25193"/>
    <cellStyle name="Comma 2 11 2 2 2 2" xfId="37590"/>
    <cellStyle name="Comma 2 11 2 2 3" xfId="33580"/>
    <cellStyle name="Comma 2 11 2 2 4" xfId="42288"/>
    <cellStyle name="Comma 2 11 2 2 5" xfId="46910"/>
    <cellStyle name="Comma 2 11 2 2 6" xfId="49513"/>
    <cellStyle name="Comma 2 11 2 3" xfId="20856"/>
    <cellStyle name="Comma 2 11 2 3 2" xfId="25194"/>
    <cellStyle name="Comma 2 11 2 3 2 2" xfId="37591"/>
    <cellStyle name="Comma 2 11 2 3 3" xfId="34884"/>
    <cellStyle name="Comma 2 11 2 3 4" xfId="42289"/>
    <cellStyle name="Comma 2 11 2 3 5" xfId="46911"/>
    <cellStyle name="Comma 2 11 2 4" xfId="25192"/>
    <cellStyle name="Comma 2 11 2 4 2" xfId="37589"/>
    <cellStyle name="Comma 2 11 2 5" xfId="32282"/>
    <cellStyle name="Comma 2 11 2 6" xfId="42287"/>
    <cellStyle name="Comma 2 11 2 7" xfId="46909"/>
    <cellStyle name="Comma 2 11 2 8" xfId="49512"/>
    <cellStyle name="Comma 2 11 3" xfId="1451"/>
    <cellStyle name="Comma 2 11 3 2" xfId="25195"/>
    <cellStyle name="Comma 2 11 3 2 2" xfId="37592"/>
    <cellStyle name="Comma 2 11 3 3" xfId="31630"/>
    <cellStyle name="Comma 2 11 3 4" xfId="42290"/>
    <cellStyle name="Comma 2 11 3 5" xfId="46912"/>
    <cellStyle name="Comma 2 11 3 6" xfId="49514"/>
    <cellStyle name="Comma 2 11 4" xfId="18937"/>
    <cellStyle name="Comma 2 11 4 2" xfId="25196"/>
    <cellStyle name="Comma 2 11 4 2 2" xfId="37593"/>
    <cellStyle name="Comma 2 11 4 3" xfId="32931"/>
    <cellStyle name="Comma 2 11 4 4" xfId="42291"/>
    <cellStyle name="Comma 2 11 4 5" xfId="46913"/>
    <cellStyle name="Comma 2 11 5" xfId="20217"/>
    <cellStyle name="Comma 2 11 5 2" xfId="25197"/>
    <cellStyle name="Comma 2 11 5 2 2" xfId="37594"/>
    <cellStyle name="Comma 2 11 5 3" xfId="34232"/>
    <cellStyle name="Comma 2 11 5 4" xfId="42292"/>
    <cellStyle name="Comma 2 11 5 5" xfId="46914"/>
    <cellStyle name="Comma 2 11 6" xfId="25191"/>
    <cellStyle name="Comma 2 11 6 2" xfId="37588"/>
    <cellStyle name="Comma 2 11 7" xfId="30970"/>
    <cellStyle name="Comma 2 11 8" xfId="42286"/>
    <cellStyle name="Comma 2 11 9" xfId="46908"/>
    <cellStyle name="Comma 2 12" xfId="1452"/>
    <cellStyle name="Comma 2 12 2" xfId="1453"/>
    <cellStyle name="Comma 2 12 2 2" xfId="37595"/>
    <cellStyle name="Comma 2 12 2 3" xfId="49516"/>
    <cellStyle name="Comma 2 12 3" xfId="34913"/>
    <cellStyle name="Comma 2 12 4" xfId="42293"/>
    <cellStyle name="Comma 2 12 5" xfId="46915"/>
    <cellStyle name="Comma 2 12 6" xfId="49515"/>
    <cellStyle name="Comma 2 13" xfId="1454"/>
    <cellStyle name="Comma 2 13 2" xfId="49517"/>
    <cellStyle name="Comma 2 14" xfId="1455"/>
    <cellStyle name="Comma 2 14 2" xfId="49518"/>
    <cellStyle name="Comma 2 15" xfId="1456"/>
    <cellStyle name="Comma 2 15 2" xfId="49519"/>
    <cellStyle name="Comma 2 16" xfId="1457"/>
    <cellStyle name="Comma 2 16 2" xfId="49520"/>
    <cellStyle name="Comma 2 17" xfId="1458"/>
    <cellStyle name="Comma 2 17 2" xfId="49521"/>
    <cellStyle name="Comma 2 18" xfId="1459"/>
    <cellStyle name="Comma 2 18 2" xfId="49522"/>
    <cellStyle name="Comma 2 19" xfId="1460"/>
    <cellStyle name="Comma 2 19 2" xfId="49523"/>
    <cellStyle name="Comma 2 2" xfId="2"/>
    <cellStyle name="Comma 2 2 10" xfId="1461"/>
    <cellStyle name="Comma 2 2 10 2" xfId="49525"/>
    <cellStyle name="Comma 2 2 11" xfId="1462"/>
    <cellStyle name="Comma 2 2 11 2" xfId="49526"/>
    <cellStyle name="Comma 2 2 12" xfId="10234"/>
    <cellStyle name="Comma 2 2 13" xfId="49524"/>
    <cellStyle name="Comma 2 2 2" xfId="1463"/>
    <cellStyle name="Comma 2 2 2 2" xfId="1464"/>
    <cellStyle name="Comma 2 2 2 2 2" xfId="49528"/>
    <cellStyle name="Comma 2 2 2 3" xfId="10611"/>
    <cellStyle name="Comma 2 2 2 4" xfId="49527"/>
    <cellStyle name="Comma 2 2 3" xfId="1465"/>
    <cellStyle name="Comma 2 2 3 2" xfId="44262"/>
    <cellStyle name="Comma 2 2 3 3" xfId="9826"/>
    <cellStyle name="Comma 2 2 4" xfId="1466"/>
    <cellStyle name="Comma 2 2 5" xfId="1467"/>
    <cellStyle name="Comma 2 2 6" xfId="1468"/>
    <cellStyle name="Comma 2 2 7" xfId="1469"/>
    <cellStyle name="Comma 2 2 8" xfId="1470"/>
    <cellStyle name="Comma 2 2 8 2" xfId="49529"/>
    <cellStyle name="Comma 2 2 9" xfId="1471"/>
    <cellStyle name="Comma 2 2 9 2" xfId="49530"/>
    <cellStyle name="Comma 2 20" xfId="10233"/>
    <cellStyle name="Comma 2 3" xfId="39"/>
    <cellStyle name="Comma 2 3 10" xfId="48921"/>
    <cellStyle name="Comma 2 3 11" xfId="49531"/>
    <cellStyle name="Comma 2 3 2" xfId="1472"/>
    <cellStyle name="Comma 2 3 2 10" xfId="11665"/>
    <cellStyle name="Comma 2 3 2 2" xfId="16620"/>
    <cellStyle name="Comma 2 3 2 2 2" xfId="19461"/>
    <cellStyle name="Comma 2 3 2 2 2 2" xfId="25200"/>
    <cellStyle name="Comma 2 3 2 2 2 2 2" xfId="37598"/>
    <cellStyle name="Comma 2 3 2 2 2 3" xfId="33468"/>
    <cellStyle name="Comma 2 3 2 2 2 4" xfId="42296"/>
    <cellStyle name="Comma 2 3 2 2 2 5" xfId="46918"/>
    <cellStyle name="Comma 2 3 2 2 3" xfId="20744"/>
    <cellStyle name="Comma 2 3 2 2 3 2" xfId="25201"/>
    <cellStyle name="Comma 2 3 2 2 3 2 2" xfId="37599"/>
    <cellStyle name="Comma 2 3 2 2 3 3" xfId="34770"/>
    <cellStyle name="Comma 2 3 2 2 3 4" xfId="42297"/>
    <cellStyle name="Comma 2 3 2 2 3 5" xfId="46919"/>
    <cellStyle name="Comma 2 3 2 2 4" xfId="25199"/>
    <cellStyle name="Comma 2 3 2 2 4 2" xfId="37597"/>
    <cellStyle name="Comma 2 3 2 2 5" xfId="32168"/>
    <cellStyle name="Comma 2 3 2 2 6" xfId="42295"/>
    <cellStyle name="Comma 2 3 2 2 7" xfId="46917"/>
    <cellStyle name="Comma 2 3 2 3" xfId="14405"/>
    <cellStyle name="Comma 2 3 2 3 2" xfId="25202"/>
    <cellStyle name="Comma 2 3 2 3 2 2" xfId="37600"/>
    <cellStyle name="Comma 2 3 2 3 3" xfId="31518"/>
    <cellStyle name="Comma 2 3 2 3 4" xfId="42298"/>
    <cellStyle name="Comma 2 3 2 3 5" xfId="46920"/>
    <cellStyle name="Comma 2 3 2 4" xfId="18827"/>
    <cellStyle name="Comma 2 3 2 4 2" xfId="25203"/>
    <cellStyle name="Comma 2 3 2 4 2 2" xfId="37601"/>
    <cellStyle name="Comma 2 3 2 4 3" xfId="32819"/>
    <cellStyle name="Comma 2 3 2 4 4" xfId="42299"/>
    <cellStyle name="Comma 2 3 2 4 5" xfId="46921"/>
    <cellStyle name="Comma 2 3 2 5" xfId="20107"/>
    <cellStyle name="Comma 2 3 2 5 2" xfId="25204"/>
    <cellStyle name="Comma 2 3 2 5 2 2" xfId="37602"/>
    <cellStyle name="Comma 2 3 2 5 3" xfId="34118"/>
    <cellStyle name="Comma 2 3 2 5 4" xfId="42300"/>
    <cellStyle name="Comma 2 3 2 5 5" xfId="46922"/>
    <cellStyle name="Comma 2 3 2 6" xfId="25198"/>
    <cellStyle name="Comma 2 3 2 6 2" xfId="37596"/>
    <cellStyle name="Comma 2 3 2 7" xfId="30858"/>
    <cellStyle name="Comma 2 3 2 8" xfId="42294"/>
    <cellStyle name="Comma 2 3 2 9" xfId="46916"/>
    <cellStyle name="Comma 2 3 3" xfId="1473"/>
    <cellStyle name="Comma 2 3 3 2" xfId="11826"/>
    <cellStyle name="Comma 2 3 4" xfId="1474"/>
    <cellStyle name="Comma 2 3 5" xfId="1475"/>
    <cellStyle name="Comma 2 3 6" xfId="1476"/>
    <cellStyle name="Comma 2 3 6 2" xfId="49532"/>
    <cellStyle name="Comma 2 3 7" xfId="1477"/>
    <cellStyle name="Comma 2 3 7 2" xfId="49533"/>
    <cellStyle name="Comma 2 3 8" xfId="1478"/>
    <cellStyle name="Comma 2 3 8 2" xfId="49534"/>
    <cellStyle name="Comma 2 3 9" xfId="10235"/>
    <cellStyle name="Comma 2 4" xfId="1479"/>
    <cellStyle name="Comma 2 4 2" xfId="1480"/>
    <cellStyle name="Comma 2 4 2 10" xfId="11850"/>
    <cellStyle name="Comma 2 4 2 11" xfId="49536"/>
    <cellStyle name="Comma 2 4 2 2" xfId="16644"/>
    <cellStyle name="Comma 2 4 2 2 2" xfId="19484"/>
    <cellStyle name="Comma 2 4 2 2 2 2" xfId="25207"/>
    <cellStyle name="Comma 2 4 2 2 2 2 2" xfId="37605"/>
    <cellStyle name="Comma 2 4 2 2 2 3" xfId="33492"/>
    <cellStyle name="Comma 2 4 2 2 2 4" xfId="42303"/>
    <cellStyle name="Comma 2 4 2 2 2 5" xfId="46925"/>
    <cellStyle name="Comma 2 4 2 2 3" xfId="20768"/>
    <cellStyle name="Comma 2 4 2 2 3 2" xfId="25208"/>
    <cellStyle name="Comma 2 4 2 2 3 2 2" xfId="37606"/>
    <cellStyle name="Comma 2 4 2 2 3 3" xfId="34794"/>
    <cellStyle name="Comma 2 4 2 2 3 4" xfId="42304"/>
    <cellStyle name="Comma 2 4 2 2 3 5" xfId="46926"/>
    <cellStyle name="Comma 2 4 2 2 4" xfId="25206"/>
    <cellStyle name="Comma 2 4 2 2 4 2" xfId="37604"/>
    <cellStyle name="Comma 2 4 2 2 5" xfId="32192"/>
    <cellStyle name="Comma 2 4 2 2 6" xfId="42302"/>
    <cellStyle name="Comma 2 4 2 2 7" xfId="46924"/>
    <cellStyle name="Comma 2 4 2 3" xfId="14430"/>
    <cellStyle name="Comma 2 4 2 3 2" xfId="25209"/>
    <cellStyle name="Comma 2 4 2 3 2 2" xfId="37607"/>
    <cellStyle name="Comma 2 4 2 3 3" xfId="31542"/>
    <cellStyle name="Comma 2 4 2 3 4" xfId="42305"/>
    <cellStyle name="Comma 2 4 2 3 5" xfId="46927"/>
    <cellStyle name="Comma 2 4 2 4" xfId="18851"/>
    <cellStyle name="Comma 2 4 2 4 2" xfId="25210"/>
    <cellStyle name="Comma 2 4 2 4 2 2" xfId="37608"/>
    <cellStyle name="Comma 2 4 2 4 3" xfId="32843"/>
    <cellStyle name="Comma 2 4 2 4 4" xfId="42306"/>
    <cellStyle name="Comma 2 4 2 4 5" xfId="46928"/>
    <cellStyle name="Comma 2 4 2 5" xfId="20131"/>
    <cellStyle name="Comma 2 4 2 5 2" xfId="25211"/>
    <cellStyle name="Comma 2 4 2 5 2 2" xfId="37609"/>
    <cellStyle name="Comma 2 4 2 5 3" xfId="34142"/>
    <cellStyle name="Comma 2 4 2 5 4" xfId="42307"/>
    <cellStyle name="Comma 2 4 2 5 5" xfId="46929"/>
    <cellStyle name="Comma 2 4 2 6" xfId="25205"/>
    <cellStyle name="Comma 2 4 2 6 2" xfId="37603"/>
    <cellStyle name="Comma 2 4 2 7" xfId="30882"/>
    <cellStyle name="Comma 2 4 2 8" xfId="42301"/>
    <cellStyle name="Comma 2 4 2 9" xfId="46923"/>
    <cellStyle name="Comma 2 4 3" xfId="1481"/>
    <cellStyle name="Comma 2 4 3 2" xfId="49537"/>
    <cellStyle name="Comma 2 4 4" xfId="10236"/>
    <cellStyle name="Comma 2 4 5" xfId="49535"/>
    <cellStyle name="Comma 2 5" xfId="1482"/>
    <cellStyle name="Comma 2 5 2" xfId="1483"/>
    <cellStyle name="Comma 2 5 2 2" xfId="1484"/>
    <cellStyle name="Comma 2 5 2 2 2" xfId="1485"/>
    <cellStyle name="Comma 2 5 2 2 2 2" xfId="1486"/>
    <cellStyle name="Comma 2 5 2 2 2 2 2" xfId="49542"/>
    <cellStyle name="Comma 2 5 2 2 2 3" xfId="49541"/>
    <cellStyle name="Comma 2 5 2 2 3" xfId="1487"/>
    <cellStyle name="Comma 2 5 2 2 3 2" xfId="49543"/>
    <cellStyle name="Comma 2 5 2 2 4" xfId="49540"/>
    <cellStyle name="Comma 2 5 2 3" xfId="1488"/>
    <cellStyle name="Comma 2 5 2 3 2" xfId="1489"/>
    <cellStyle name="Comma 2 5 2 3 2 2" xfId="49545"/>
    <cellStyle name="Comma 2 5 2 3 3" xfId="49544"/>
    <cellStyle name="Comma 2 5 2 4" xfId="1490"/>
    <cellStyle name="Comma 2 5 2 4 2" xfId="49546"/>
    <cellStyle name="Comma 2 5 2 5" xfId="11908"/>
    <cellStyle name="Comma 2 5 2 6" xfId="49539"/>
    <cellStyle name="Comma 2 5 3" xfId="1491"/>
    <cellStyle name="Comma 2 5 3 2" xfId="1492"/>
    <cellStyle name="Comma 2 5 3 2 2" xfId="1493"/>
    <cellStyle name="Comma 2 5 3 2 2 2" xfId="1494"/>
    <cellStyle name="Comma 2 5 3 2 2 2 2" xfId="49550"/>
    <cellStyle name="Comma 2 5 3 2 2 3" xfId="49549"/>
    <cellStyle name="Comma 2 5 3 2 3" xfId="1495"/>
    <cellStyle name="Comma 2 5 3 2 3 2" xfId="49551"/>
    <cellStyle name="Comma 2 5 3 2 4" xfId="49548"/>
    <cellStyle name="Comma 2 5 3 3" xfId="1496"/>
    <cellStyle name="Comma 2 5 3 3 2" xfId="1497"/>
    <cellStyle name="Comma 2 5 3 3 2 2" xfId="49553"/>
    <cellStyle name="Comma 2 5 3 3 3" xfId="49552"/>
    <cellStyle name="Comma 2 5 3 4" xfId="1498"/>
    <cellStyle name="Comma 2 5 3 4 2" xfId="49554"/>
    <cellStyle name="Comma 2 5 3 5" xfId="49547"/>
    <cellStyle name="Comma 2 5 4" xfId="1499"/>
    <cellStyle name="Comma 2 5 4 2" xfId="1500"/>
    <cellStyle name="Comma 2 5 4 2 2" xfId="1501"/>
    <cellStyle name="Comma 2 5 4 2 2 2" xfId="49557"/>
    <cellStyle name="Comma 2 5 4 2 3" xfId="49556"/>
    <cellStyle name="Comma 2 5 4 3" xfId="1502"/>
    <cellStyle name="Comma 2 5 4 3 2" xfId="49558"/>
    <cellStyle name="Comma 2 5 4 4" xfId="49555"/>
    <cellStyle name="Comma 2 5 5" xfId="1503"/>
    <cellStyle name="Comma 2 5 5 2" xfId="1504"/>
    <cellStyle name="Comma 2 5 5 2 2" xfId="49560"/>
    <cellStyle name="Comma 2 5 5 3" xfId="49559"/>
    <cellStyle name="Comma 2 5 6" xfId="1505"/>
    <cellStyle name="Comma 2 5 6 2" xfId="49561"/>
    <cellStyle name="Comma 2 5 7" xfId="10237"/>
    <cellStyle name="Comma 2 5 8" xfId="49538"/>
    <cellStyle name="Comma 2 6" xfId="1506"/>
    <cellStyle name="Comma 2 6 2" xfId="1507"/>
    <cellStyle name="Comma 2 6 2 2" xfId="1508"/>
    <cellStyle name="Comma 2 6 2 2 2" xfId="1509"/>
    <cellStyle name="Comma 2 6 2 2 2 2" xfId="49565"/>
    <cellStyle name="Comma 2 6 2 2 3" xfId="49564"/>
    <cellStyle name="Comma 2 6 2 3" xfId="1510"/>
    <cellStyle name="Comma 2 6 2 3 2" xfId="49566"/>
    <cellStyle name="Comma 2 6 2 4" xfId="11947"/>
    <cellStyle name="Comma 2 6 2 5" xfId="49563"/>
    <cellStyle name="Comma 2 6 3" xfId="1511"/>
    <cellStyle name="Comma 2 6 3 2" xfId="1512"/>
    <cellStyle name="Comma 2 6 3 2 2" xfId="49568"/>
    <cellStyle name="Comma 2 6 3 3" xfId="49567"/>
    <cellStyle name="Comma 2 6 4" xfId="1513"/>
    <cellStyle name="Comma 2 6 4 2" xfId="49569"/>
    <cellStyle name="Comma 2 6 5" xfId="10238"/>
    <cellStyle name="Comma 2 6 6" xfId="49562"/>
    <cellStyle name="Comma 2 7" xfId="1514"/>
    <cellStyle name="Comma 2 7 10" xfId="10495"/>
    <cellStyle name="Comma 2 7 2" xfId="1515"/>
    <cellStyle name="Comma 2 7 2 2" xfId="1516"/>
    <cellStyle name="Comma 2 7 2 2 2" xfId="1517"/>
    <cellStyle name="Comma 2 7 2 2 2 2" xfId="37612"/>
    <cellStyle name="Comma 2 7 2 2 2 3" xfId="25214"/>
    <cellStyle name="Comma 2 7 2 2 3" xfId="32957"/>
    <cellStyle name="Comma 2 7 2 2 4" xfId="42310"/>
    <cellStyle name="Comma 2 7 2 2 5" xfId="46932"/>
    <cellStyle name="Comma 2 7 2 2 6" xfId="18957"/>
    <cellStyle name="Comma 2 7 2 3" xfId="1518"/>
    <cellStyle name="Comma 2 7 2 3 2" xfId="25215"/>
    <cellStyle name="Comma 2 7 2 3 2 2" xfId="37613"/>
    <cellStyle name="Comma 2 7 2 3 3" xfId="34258"/>
    <cellStyle name="Comma 2 7 2 3 4" xfId="42311"/>
    <cellStyle name="Comma 2 7 2 3 5" xfId="46933"/>
    <cellStyle name="Comma 2 7 2 3 6" xfId="20237"/>
    <cellStyle name="Comma 2 7 2 4" xfId="25213"/>
    <cellStyle name="Comma 2 7 2 4 2" xfId="37611"/>
    <cellStyle name="Comma 2 7 2 5" xfId="31656"/>
    <cellStyle name="Comma 2 7 2 6" xfId="42309"/>
    <cellStyle name="Comma 2 7 2 7" xfId="46931"/>
    <cellStyle name="Comma 2 7 2 8" xfId="16111"/>
    <cellStyle name="Comma 2 7 3" xfId="1519"/>
    <cellStyle name="Comma 2 7 3 2" xfId="1520"/>
    <cellStyle name="Comma 2 7 3 2 2" xfId="37614"/>
    <cellStyle name="Comma 2 7 3 2 3" xfId="25216"/>
    <cellStyle name="Comma 2 7 3 3" xfId="31007"/>
    <cellStyle name="Comma 2 7 3 4" xfId="42312"/>
    <cellStyle name="Comma 2 7 3 5" xfId="46934"/>
    <cellStyle name="Comma 2 7 3 6" xfId="13896"/>
    <cellStyle name="Comma 2 7 4" xfId="1521"/>
    <cellStyle name="Comma 2 7 4 2" xfId="25217"/>
    <cellStyle name="Comma 2 7 4 2 2" xfId="37615"/>
    <cellStyle name="Comma 2 7 4 3" xfId="32308"/>
    <cellStyle name="Comma 2 7 4 4" xfId="42313"/>
    <cellStyle name="Comma 2 7 4 5" xfId="46935"/>
    <cellStyle name="Comma 2 7 4 6" xfId="18320"/>
    <cellStyle name="Comma 2 7 5" xfId="19596"/>
    <cellStyle name="Comma 2 7 5 2" xfId="25218"/>
    <cellStyle name="Comma 2 7 5 2 2" xfId="37616"/>
    <cellStyle name="Comma 2 7 5 3" xfId="33606"/>
    <cellStyle name="Comma 2 7 5 4" xfId="42314"/>
    <cellStyle name="Comma 2 7 5 5" xfId="46936"/>
    <cellStyle name="Comma 2 7 6" xfId="25212"/>
    <cellStyle name="Comma 2 7 6 2" xfId="37610"/>
    <cellStyle name="Comma 2 7 7" xfId="30346"/>
    <cellStyle name="Comma 2 7 8" xfId="42308"/>
    <cellStyle name="Comma 2 7 9" xfId="46930"/>
    <cellStyle name="Comma 2 8" xfId="1522"/>
    <cellStyle name="Comma 2 8 2" xfId="10610"/>
    <cellStyle name="Comma 2 8 3" xfId="49570"/>
    <cellStyle name="Comma 2 9" xfId="1523"/>
    <cellStyle name="Comma 2 9 10" xfId="49571"/>
    <cellStyle name="Comma 2 9 2" xfId="1524"/>
    <cellStyle name="Comma 2 9 2 2" xfId="1525"/>
    <cellStyle name="Comma 2 9 2 2 2" xfId="25221"/>
    <cellStyle name="Comma 2 9 2 2 2 2" xfId="37619"/>
    <cellStyle name="Comma 2 9 2 2 3" xfId="32985"/>
    <cellStyle name="Comma 2 9 2 2 4" xfId="42317"/>
    <cellStyle name="Comma 2 9 2 2 5" xfId="46939"/>
    <cellStyle name="Comma 2 9 2 2 6" xfId="49573"/>
    <cellStyle name="Comma 2 9 2 3" xfId="20265"/>
    <cellStyle name="Comma 2 9 2 3 2" xfId="25222"/>
    <cellStyle name="Comma 2 9 2 3 2 2" xfId="37620"/>
    <cellStyle name="Comma 2 9 2 3 3" xfId="34286"/>
    <cellStyle name="Comma 2 9 2 3 4" xfId="42318"/>
    <cellStyle name="Comma 2 9 2 3 5" xfId="46940"/>
    <cellStyle name="Comma 2 9 2 4" xfId="25220"/>
    <cellStyle name="Comma 2 9 2 4 2" xfId="37618"/>
    <cellStyle name="Comma 2 9 2 5" xfId="31684"/>
    <cellStyle name="Comma 2 9 2 6" xfId="42316"/>
    <cellStyle name="Comma 2 9 2 7" xfId="46938"/>
    <cellStyle name="Comma 2 9 2 8" xfId="49572"/>
    <cellStyle name="Comma 2 9 3" xfId="1526"/>
    <cellStyle name="Comma 2 9 3 2" xfId="25223"/>
    <cellStyle name="Comma 2 9 3 2 2" xfId="37621"/>
    <cellStyle name="Comma 2 9 3 3" xfId="31035"/>
    <cellStyle name="Comma 2 9 3 4" xfId="42319"/>
    <cellStyle name="Comma 2 9 3 5" xfId="46941"/>
    <cellStyle name="Comma 2 9 3 6" xfId="49574"/>
    <cellStyle name="Comma 2 9 4" xfId="18348"/>
    <cellStyle name="Comma 2 9 4 2" xfId="25224"/>
    <cellStyle name="Comma 2 9 4 2 2" xfId="37622"/>
    <cellStyle name="Comma 2 9 4 3" xfId="32336"/>
    <cellStyle name="Comma 2 9 4 4" xfId="42320"/>
    <cellStyle name="Comma 2 9 4 5" xfId="46942"/>
    <cellStyle name="Comma 2 9 5" xfId="19624"/>
    <cellStyle name="Comma 2 9 5 2" xfId="25225"/>
    <cellStyle name="Comma 2 9 5 2 2" xfId="37623"/>
    <cellStyle name="Comma 2 9 5 3" xfId="33634"/>
    <cellStyle name="Comma 2 9 5 4" xfId="42321"/>
    <cellStyle name="Comma 2 9 5 5" xfId="46943"/>
    <cellStyle name="Comma 2 9 6" xfId="25219"/>
    <cellStyle name="Comma 2 9 6 2" xfId="37617"/>
    <cellStyle name="Comma 2 9 7" xfId="30374"/>
    <cellStyle name="Comma 2 9 8" xfId="42315"/>
    <cellStyle name="Comma 2 9 9" xfId="46937"/>
    <cellStyle name="Comma 2*" xfId="1527"/>
    <cellStyle name="Comma 20" xfId="49056"/>
    <cellStyle name="Comma 21" xfId="49058"/>
    <cellStyle name="Comma 22" xfId="49063"/>
    <cellStyle name="Comma 23" xfId="49065"/>
    <cellStyle name="Comma 24" xfId="49071"/>
    <cellStyle name="Comma 25" xfId="49073"/>
    <cellStyle name="Comma 26" xfId="49077"/>
    <cellStyle name="Comma 27" xfId="49079"/>
    <cellStyle name="Comma 28" xfId="49082"/>
    <cellStyle name="Comma 29" xfId="49235"/>
    <cellStyle name="Comma 3" xfId="3"/>
    <cellStyle name="Comma 3 10" xfId="44261"/>
    <cellStyle name="Comma 3 11" xfId="10239"/>
    <cellStyle name="Comma 3 12" xfId="49575"/>
    <cellStyle name="Comma 3 2" xfId="40"/>
    <cellStyle name="Comma 3 2 2" xfId="1528"/>
    <cellStyle name="Comma 3 2 2 2" xfId="10613"/>
    <cellStyle name="Comma 3 2 3" xfId="12047"/>
    <cellStyle name="Comma 3 2 3 2" xfId="16685"/>
    <cellStyle name="Comma 3 2 3 2 2" xfId="19522"/>
    <cellStyle name="Comma 3 2 3 2 2 2" xfId="25228"/>
    <cellStyle name="Comma 3 2 3 2 2 2 2" xfId="37626"/>
    <cellStyle name="Comma 3 2 3 2 2 3" xfId="33531"/>
    <cellStyle name="Comma 3 2 3 2 2 4" xfId="42324"/>
    <cellStyle name="Comma 3 2 3 2 2 5" xfId="46946"/>
    <cellStyle name="Comma 3 2 3 2 3" xfId="20807"/>
    <cellStyle name="Comma 3 2 3 2 3 2" xfId="25229"/>
    <cellStyle name="Comma 3 2 3 2 3 2 2" xfId="37627"/>
    <cellStyle name="Comma 3 2 3 2 3 3" xfId="34834"/>
    <cellStyle name="Comma 3 2 3 2 3 4" xfId="42325"/>
    <cellStyle name="Comma 3 2 3 2 3 5" xfId="46947"/>
    <cellStyle name="Comma 3 2 3 2 4" xfId="25227"/>
    <cellStyle name="Comma 3 2 3 2 4 2" xfId="37625"/>
    <cellStyle name="Comma 3 2 3 2 5" xfId="32232"/>
    <cellStyle name="Comma 3 2 3 2 6" xfId="42323"/>
    <cellStyle name="Comma 3 2 3 2 7" xfId="46945"/>
    <cellStyle name="Comma 3 2 3 3" xfId="14472"/>
    <cellStyle name="Comma 3 2 3 3 2" xfId="25230"/>
    <cellStyle name="Comma 3 2 3 3 2 2" xfId="37628"/>
    <cellStyle name="Comma 3 2 3 3 3" xfId="31581"/>
    <cellStyle name="Comma 3 2 3 3 4" xfId="42326"/>
    <cellStyle name="Comma 3 2 3 3 5" xfId="46948"/>
    <cellStyle name="Comma 3 2 3 4" xfId="18890"/>
    <cellStyle name="Comma 3 2 3 4 2" xfId="25231"/>
    <cellStyle name="Comma 3 2 3 4 2 2" xfId="37629"/>
    <cellStyle name="Comma 3 2 3 4 3" xfId="32882"/>
    <cellStyle name="Comma 3 2 3 4 4" xfId="42327"/>
    <cellStyle name="Comma 3 2 3 4 5" xfId="46949"/>
    <cellStyle name="Comma 3 2 3 5" xfId="20170"/>
    <cellStyle name="Comma 3 2 3 5 2" xfId="25232"/>
    <cellStyle name="Comma 3 2 3 5 2 2" xfId="37630"/>
    <cellStyle name="Comma 3 2 3 5 3" xfId="34182"/>
    <cellStyle name="Comma 3 2 3 5 4" xfId="42328"/>
    <cellStyle name="Comma 3 2 3 5 5" xfId="46950"/>
    <cellStyle name="Comma 3 2 3 6" xfId="25226"/>
    <cellStyle name="Comma 3 2 3 6 2" xfId="37624"/>
    <cellStyle name="Comma 3 2 3 7" xfId="30922"/>
    <cellStyle name="Comma 3 2 3 8" xfId="42322"/>
    <cellStyle name="Comma 3 2 3 9" xfId="46944"/>
    <cellStyle name="Comma 3 2 4" xfId="10240"/>
    <cellStyle name="Comma 3 2 5" xfId="49576"/>
    <cellStyle name="Comma 3 3" xfId="1529"/>
    <cellStyle name="Comma 3 3 2" xfId="1530"/>
    <cellStyle name="Comma 3 3 2 2" xfId="1531"/>
    <cellStyle name="Comma 3 3 2 2 2" xfId="49579"/>
    <cellStyle name="Comma 3 3 2 3" xfId="11649"/>
    <cellStyle name="Comma 3 3 2 4" xfId="49578"/>
    <cellStyle name="Comma 3 3 3" xfId="1532"/>
    <cellStyle name="Comma 3 3 3 2" xfId="11827"/>
    <cellStyle name="Comma 3 3 3 3" xfId="49580"/>
    <cellStyle name="Comma 3 3 4" xfId="1533"/>
    <cellStyle name="Comma 3 3 4 2" xfId="49581"/>
    <cellStyle name="Comma 3 3 5" xfId="10241"/>
    <cellStyle name="Comma 3 3 6" xfId="49577"/>
    <cellStyle name="Comma 3 4" xfId="1534"/>
    <cellStyle name="Comma 3 4 2" xfId="1535"/>
    <cellStyle name="Comma 3 4 2 10" xfId="49582"/>
    <cellStyle name="Comma 3 4 2 2" xfId="16646"/>
    <cellStyle name="Comma 3 4 2 2 2" xfId="19486"/>
    <cellStyle name="Comma 3 4 2 2 2 2" xfId="25235"/>
    <cellStyle name="Comma 3 4 2 2 2 2 2" xfId="37633"/>
    <cellStyle name="Comma 3 4 2 2 2 3" xfId="33494"/>
    <cellStyle name="Comma 3 4 2 2 2 4" xfId="42331"/>
    <cellStyle name="Comma 3 4 2 2 2 5" xfId="46953"/>
    <cellStyle name="Comma 3 4 2 2 3" xfId="20770"/>
    <cellStyle name="Comma 3 4 2 2 3 2" xfId="25236"/>
    <cellStyle name="Comma 3 4 2 2 3 2 2" xfId="37634"/>
    <cellStyle name="Comma 3 4 2 2 3 3" xfId="34796"/>
    <cellStyle name="Comma 3 4 2 2 3 4" xfId="42332"/>
    <cellStyle name="Comma 3 4 2 2 3 5" xfId="46954"/>
    <cellStyle name="Comma 3 4 2 2 4" xfId="25234"/>
    <cellStyle name="Comma 3 4 2 2 4 2" xfId="37632"/>
    <cellStyle name="Comma 3 4 2 2 5" xfId="32194"/>
    <cellStyle name="Comma 3 4 2 2 6" xfId="42330"/>
    <cellStyle name="Comma 3 4 2 2 7" xfId="46952"/>
    <cellStyle name="Comma 3 4 2 3" xfId="14432"/>
    <cellStyle name="Comma 3 4 2 3 2" xfId="25237"/>
    <cellStyle name="Comma 3 4 2 3 2 2" xfId="37635"/>
    <cellStyle name="Comma 3 4 2 3 3" xfId="31544"/>
    <cellStyle name="Comma 3 4 2 3 4" xfId="42333"/>
    <cellStyle name="Comma 3 4 2 3 5" xfId="46955"/>
    <cellStyle name="Comma 3 4 2 4" xfId="18853"/>
    <cellStyle name="Comma 3 4 2 4 2" xfId="25238"/>
    <cellStyle name="Comma 3 4 2 4 2 2" xfId="37636"/>
    <cellStyle name="Comma 3 4 2 4 3" xfId="32845"/>
    <cellStyle name="Comma 3 4 2 4 4" xfId="42334"/>
    <cellStyle name="Comma 3 4 2 4 5" xfId="46956"/>
    <cellStyle name="Comma 3 4 2 5" xfId="20133"/>
    <cellStyle name="Comma 3 4 2 5 2" xfId="25239"/>
    <cellStyle name="Comma 3 4 2 5 2 2" xfId="37637"/>
    <cellStyle name="Comma 3 4 2 5 3" xfId="34144"/>
    <cellStyle name="Comma 3 4 2 5 4" xfId="42335"/>
    <cellStyle name="Comma 3 4 2 5 5" xfId="46957"/>
    <cellStyle name="Comma 3 4 2 6" xfId="25233"/>
    <cellStyle name="Comma 3 4 2 6 2" xfId="37631"/>
    <cellStyle name="Comma 3 4 2 7" xfId="30884"/>
    <cellStyle name="Comma 3 4 2 8" xfId="42329"/>
    <cellStyle name="Comma 3 4 2 9" xfId="46951"/>
    <cellStyle name="Comma 3 4 3" xfId="1536"/>
    <cellStyle name="Comma 3 4 3 2" xfId="49583"/>
    <cellStyle name="Comma 3 4 4" xfId="10242"/>
    <cellStyle name="Comma 3 4 5" xfId="9827"/>
    <cellStyle name="Comma 3 5" xfId="1537"/>
    <cellStyle name="Comma 3 5 2" xfId="10612"/>
    <cellStyle name="Comma 3 5 3" xfId="49584"/>
    <cellStyle name="Comma 3 6" xfId="1538"/>
    <cellStyle name="Comma 3 6 10" xfId="49585"/>
    <cellStyle name="Comma 3 6 2" xfId="16141"/>
    <cellStyle name="Comma 3 6 2 2" xfId="18985"/>
    <cellStyle name="Comma 3 6 2 2 2" xfId="25242"/>
    <cellStyle name="Comma 3 6 2 2 2 2" xfId="37640"/>
    <cellStyle name="Comma 3 6 2 2 3" xfId="32986"/>
    <cellStyle name="Comma 3 6 2 2 4" xfId="42338"/>
    <cellStyle name="Comma 3 6 2 2 5" xfId="46960"/>
    <cellStyle name="Comma 3 6 2 3" xfId="20266"/>
    <cellStyle name="Comma 3 6 2 3 2" xfId="25243"/>
    <cellStyle name="Comma 3 6 2 3 2 2" xfId="37641"/>
    <cellStyle name="Comma 3 6 2 3 3" xfId="34287"/>
    <cellStyle name="Comma 3 6 2 3 4" xfId="42339"/>
    <cellStyle name="Comma 3 6 2 3 5" xfId="46961"/>
    <cellStyle name="Comma 3 6 2 4" xfId="25241"/>
    <cellStyle name="Comma 3 6 2 4 2" xfId="37639"/>
    <cellStyle name="Comma 3 6 2 5" xfId="31685"/>
    <cellStyle name="Comma 3 6 2 6" xfId="42337"/>
    <cellStyle name="Comma 3 6 2 7" xfId="46959"/>
    <cellStyle name="Comma 3 6 3" xfId="13926"/>
    <cellStyle name="Comma 3 6 3 2" xfId="25244"/>
    <cellStyle name="Comma 3 6 3 2 2" xfId="37642"/>
    <cellStyle name="Comma 3 6 3 3" xfId="31036"/>
    <cellStyle name="Comma 3 6 3 4" xfId="42340"/>
    <cellStyle name="Comma 3 6 3 5" xfId="46962"/>
    <cellStyle name="Comma 3 6 4" xfId="18349"/>
    <cellStyle name="Comma 3 6 4 2" xfId="25245"/>
    <cellStyle name="Comma 3 6 4 2 2" xfId="37643"/>
    <cellStyle name="Comma 3 6 4 3" xfId="32337"/>
    <cellStyle name="Comma 3 6 4 4" xfId="42341"/>
    <cellStyle name="Comma 3 6 4 5" xfId="46963"/>
    <cellStyle name="Comma 3 6 5" xfId="19625"/>
    <cellStyle name="Comma 3 6 5 2" xfId="25246"/>
    <cellStyle name="Comma 3 6 5 2 2" xfId="37644"/>
    <cellStyle name="Comma 3 6 5 3" xfId="33635"/>
    <cellStyle name="Comma 3 6 5 4" xfId="42342"/>
    <cellStyle name="Comma 3 6 5 5" xfId="46964"/>
    <cellStyle name="Comma 3 6 6" xfId="25240"/>
    <cellStyle name="Comma 3 6 6 2" xfId="37638"/>
    <cellStyle name="Comma 3 6 7" xfId="30375"/>
    <cellStyle name="Comma 3 6 8" xfId="42336"/>
    <cellStyle name="Comma 3 6 9" xfId="46958"/>
    <cellStyle name="Comma 3 7" xfId="1539"/>
    <cellStyle name="Comma 3 7 10" xfId="49586"/>
    <cellStyle name="Comma 3 7 2" xfId="16679"/>
    <cellStyle name="Comma 3 7 2 2" xfId="19516"/>
    <cellStyle name="Comma 3 7 2 2 2" xfId="25249"/>
    <cellStyle name="Comma 3 7 2 2 2 2" xfId="37647"/>
    <cellStyle name="Comma 3 7 2 2 3" xfId="33524"/>
    <cellStyle name="Comma 3 7 2 2 4" xfId="42345"/>
    <cellStyle name="Comma 3 7 2 2 5" xfId="46967"/>
    <cellStyle name="Comma 3 7 2 3" xfId="20800"/>
    <cellStyle name="Comma 3 7 2 3 2" xfId="25250"/>
    <cellStyle name="Comma 3 7 2 3 2 2" xfId="37648"/>
    <cellStyle name="Comma 3 7 2 3 3" xfId="34827"/>
    <cellStyle name="Comma 3 7 2 3 4" xfId="42346"/>
    <cellStyle name="Comma 3 7 2 3 5" xfId="46968"/>
    <cellStyle name="Comma 3 7 2 4" xfId="25248"/>
    <cellStyle name="Comma 3 7 2 4 2" xfId="37646"/>
    <cellStyle name="Comma 3 7 2 5" xfId="32225"/>
    <cellStyle name="Comma 3 7 2 6" xfId="42344"/>
    <cellStyle name="Comma 3 7 2 7" xfId="46966"/>
    <cellStyle name="Comma 3 7 3" xfId="14466"/>
    <cellStyle name="Comma 3 7 3 2" xfId="25251"/>
    <cellStyle name="Comma 3 7 3 2 2" xfId="37649"/>
    <cellStyle name="Comma 3 7 3 3" xfId="31574"/>
    <cellStyle name="Comma 3 7 3 4" xfId="42347"/>
    <cellStyle name="Comma 3 7 3 5" xfId="46969"/>
    <cellStyle name="Comma 3 7 4" xfId="18883"/>
    <cellStyle name="Comma 3 7 4 2" xfId="25252"/>
    <cellStyle name="Comma 3 7 4 2 2" xfId="37650"/>
    <cellStyle name="Comma 3 7 4 3" xfId="32875"/>
    <cellStyle name="Comma 3 7 4 4" xfId="42348"/>
    <cellStyle name="Comma 3 7 4 5" xfId="46970"/>
    <cellStyle name="Comma 3 7 5" xfId="20163"/>
    <cellStyle name="Comma 3 7 5 2" xfId="25253"/>
    <cellStyle name="Comma 3 7 5 2 2" xfId="37651"/>
    <cellStyle name="Comma 3 7 5 3" xfId="34175"/>
    <cellStyle name="Comma 3 7 5 4" xfId="42349"/>
    <cellStyle name="Comma 3 7 5 5" xfId="46971"/>
    <cellStyle name="Comma 3 7 6" xfId="25247"/>
    <cellStyle name="Comma 3 7 6 2" xfId="37645"/>
    <cellStyle name="Comma 3 7 7" xfId="30915"/>
    <cellStyle name="Comma 3 7 8" xfId="42343"/>
    <cellStyle name="Comma 3 7 9" xfId="46965"/>
    <cellStyle name="Comma 3 8" xfId="1540"/>
    <cellStyle name="Comma 3 8 10" xfId="12133"/>
    <cellStyle name="Comma 3 8 11" xfId="49587"/>
    <cellStyle name="Comma 3 8 2" xfId="16735"/>
    <cellStyle name="Comma 3 8 2 2" xfId="19570"/>
    <cellStyle name="Comma 3 8 2 2 2" xfId="25256"/>
    <cellStyle name="Comma 3 8 2 2 2 2" xfId="37654"/>
    <cellStyle name="Comma 3 8 2 2 3" xfId="33579"/>
    <cellStyle name="Comma 3 8 2 2 4" xfId="42352"/>
    <cellStyle name="Comma 3 8 2 2 5" xfId="46974"/>
    <cellStyle name="Comma 3 8 2 3" xfId="20855"/>
    <cellStyle name="Comma 3 8 2 3 2" xfId="25257"/>
    <cellStyle name="Comma 3 8 2 3 2 2" xfId="37655"/>
    <cellStyle name="Comma 3 8 2 3 3" xfId="34883"/>
    <cellStyle name="Comma 3 8 2 3 4" xfId="42353"/>
    <cellStyle name="Comma 3 8 2 3 5" xfId="46975"/>
    <cellStyle name="Comma 3 8 2 4" xfId="25255"/>
    <cellStyle name="Comma 3 8 2 4 2" xfId="37653"/>
    <cellStyle name="Comma 3 8 2 5" xfId="32281"/>
    <cellStyle name="Comma 3 8 2 6" xfId="42351"/>
    <cellStyle name="Comma 3 8 2 7" xfId="46973"/>
    <cellStyle name="Comma 3 8 3" xfId="14522"/>
    <cellStyle name="Comma 3 8 3 2" xfId="25258"/>
    <cellStyle name="Comma 3 8 3 2 2" xfId="37656"/>
    <cellStyle name="Comma 3 8 3 3" xfId="31629"/>
    <cellStyle name="Comma 3 8 3 4" xfId="42354"/>
    <cellStyle name="Comma 3 8 3 5" xfId="46976"/>
    <cellStyle name="Comma 3 8 4" xfId="18936"/>
    <cellStyle name="Comma 3 8 4 2" xfId="25259"/>
    <cellStyle name="Comma 3 8 4 2 2" xfId="37657"/>
    <cellStyle name="Comma 3 8 4 3" xfId="32930"/>
    <cellStyle name="Comma 3 8 4 4" xfId="42355"/>
    <cellStyle name="Comma 3 8 4 5" xfId="46977"/>
    <cellStyle name="Comma 3 8 5" xfId="20216"/>
    <cellStyle name="Comma 3 8 5 2" xfId="25260"/>
    <cellStyle name="Comma 3 8 5 2 2" xfId="37658"/>
    <cellStyle name="Comma 3 8 5 3" xfId="34231"/>
    <cellStyle name="Comma 3 8 5 4" xfId="42356"/>
    <cellStyle name="Comma 3 8 5 5" xfId="46978"/>
    <cellStyle name="Comma 3 8 6" xfId="25254"/>
    <cellStyle name="Comma 3 8 6 2" xfId="37652"/>
    <cellStyle name="Comma 3 8 7" xfId="30969"/>
    <cellStyle name="Comma 3 8 8" xfId="42350"/>
    <cellStyle name="Comma 3 8 9" xfId="46972"/>
    <cellStyle name="Comma 3 9" xfId="1541"/>
    <cellStyle name="Comma 3 9 2" xfId="25261"/>
    <cellStyle name="Comma 3 9 2 2" xfId="37659"/>
    <cellStyle name="Comma 3 9 3" xfId="34914"/>
    <cellStyle name="Comma 3 9 4" xfId="42357"/>
    <cellStyle name="Comma 3 9 5" xfId="46979"/>
    <cellStyle name="Comma 3 9 6" xfId="49588"/>
    <cellStyle name="Comma 30" xfId="49237"/>
    <cellStyle name="Comma 31" xfId="49246"/>
    <cellStyle name="Comma 32" xfId="49248"/>
    <cellStyle name="Comma 33" xfId="49253"/>
    <cellStyle name="Comma 34" xfId="49255"/>
    <cellStyle name="Comma 35" xfId="49259"/>
    <cellStyle name="Comma 36" xfId="49265"/>
    <cellStyle name="Comma 37" xfId="49268"/>
    <cellStyle name="Comma 38" xfId="49272"/>
    <cellStyle name="Comma 39" xfId="49274"/>
    <cellStyle name="Comma 4" xfId="38"/>
    <cellStyle name="Comma 4 10" xfId="1542"/>
    <cellStyle name="Comma 4 10 2" xfId="49589"/>
    <cellStyle name="Comma 4 11" xfId="1543"/>
    <cellStyle name="Comma 4 11 2" xfId="49590"/>
    <cellStyle name="Comma 4 12" xfId="1544"/>
    <cellStyle name="Comma 4 12 2" xfId="49591"/>
    <cellStyle name="Comma 4 13" xfId="1545"/>
    <cellStyle name="Comma 4 13 2" xfId="49592"/>
    <cellStyle name="Comma 4 14" xfId="1546"/>
    <cellStyle name="Comma 4 14 2" xfId="49593"/>
    <cellStyle name="Comma 4 15" xfId="10243"/>
    <cellStyle name="Comma 4 2" xfId="1547"/>
    <cellStyle name="Comma 4 2 2" xfId="1548"/>
    <cellStyle name="Comma 4 2 2 2" xfId="1549"/>
    <cellStyle name="Comma 4 2 2 2 2" xfId="1550"/>
    <cellStyle name="Comma 4 2 2 2 2 2" xfId="49596"/>
    <cellStyle name="Comma 4 2 2 2 3" xfId="49595"/>
    <cellStyle name="Comma 4 2 2 3" xfId="1551"/>
    <cellStyle name="Comma 4 2 2 3 2" xfId="49597"/>
    <cellStyle name="Comma 4 2 2 4" xfId="11828"/>
    <cellStyle name="Comma 4 2 2 5" xfId="49594"/>
    <cellStyle name="Comma 4 2 3" xfId="1552"/>
    <cellStyle name="Comma 4 2 3 2" xfId="1553"/>
    <cellStyle name="Comma 4 2 3 2 2" xfId="49599"/>
    <cellStyle name="Comma 4 2 3 3" xfId="49598"/>
    <cellStyle name="Comma 4 2 4" xfId="1554"/>
    <cellStyle name="Comma 4 2 4 2" xfId="49600"/>
    <cellStyle name="Comma 4 2 5" xfId="1555"/>
    <cellStyle name="Comma 4 2 5 2" xfId="49601"/>
    <cellStyle name="Comma 4 2 6" xfId="10244"/>
    <cellStyle name="Comma 4 2 7" xfId="9828"/>
    <cellStyle name="Comma 4 3" xfId="1556"/>
    <cellStyle name="Comma 4 3 2" xfId="1557"/>
    <cellStyle name="Comma 4 3 2 10" xfId="49602"/>
    <cellStyle name="Comma 4 3 2 2" xfId="1558"/>
    <cellStyle name="Comma 4 3 2 2 2" xfId="1559"/>
    <cellStyle name="Comma 4 3 2 2 2 2" xfId="25264"/>
    <cellStyle name="Comma 4 3 2 2 2 2 2" xfId="37662"/>
    <cellStyle name="Comma 4 3 2 2 2 3" xfId="33498"/>
    <cellStyle name="Comma 4 3 2 2 2 4" xfId="42360"/>
    <cellStyle name="Comma 4 3 2 2 2 5" xfId="46982"/>
    <cellStyle name="Comma 4 3 2 2 2 6" xfId="49604"/>
    <cellStyle name="Comma 4 3 2 2 3" xfId="20774"/>
    <cellStyle name="Comma 4 3 2 2 3 2" xfId="25265"/>
    <cellStyle name="Comma 4 3 2 2 3 2 2" xfId="37663"/>
    <cellStyle name="Comma 4 3 2 2 3 3" xfId="34800"/>
    <cellStyle name="Comma 4 3 2 2 3 4" xfId="42361"/>
    <cellStyle name="Comma 4 3 2 2 3 5" xfId="46983"/>
    <cellStyle name="Comma 4 3 2 2 4" xfId="25263"/>
    <cellStyle name="Comma 4 3 2 2 4 2" xfId="37661"/>
    <cellStyle name="Comma 4 3 2 2 5" xfId="32198"/>
    <cellStyle name="Comma 4 3 2 2 6" xfId="42359"/>
    <cellStyle name="Comma 4 3 2 2 7" xfId="46981"/>
    <cellStyle name="Comma 4 3 2 2 8" xfId="49603"/>
    <cellStyle name="Comma 4 3 2 3" xfId="1560"/>
    <cellStyle name="Comma 4 3 2 3 2" xfId="25266"/>
    <cellStyle name="Comma 4 3 2 3 2 2" xfId="37664"/>
    <cellStyle name="Comma 4 3 2 3 3" xfId="31548"/>
    <cellStyle name="Comma 4 3 2 3 4" xfId="42362"/>
    <cellStyle name="Comma 4 3 2 3 5" xfId="46984"/>
    <cellStyle name="Comma 4 3 2 3 6" xfId="49605"/>
    <cellStyle name="Comma 4 3 2 4" xfId="18857"/>
    <cellStyle name="Comma 4 3 2 4 2" xfId="25267"/>
    <cellStyle name="Comma 4 3 2 4 2 2" xfId="37665"/>
    <cellStyle name="Comma 4 3 2 4 3" xfId="32849"/>
    <cellStyle name="Comma 4 3 2 4 4" xfId="42363"/>
    <cellStyle name="Comma 4 3 2 4 5" xfId="46985"/>
    <cellStyle name="Comma 4 3 2 5" xfId="20137"/>
    <cellStyle name="Comma 4 3 2 5 2" xfId="25268"/>
    <cellStyle name="Comma 4 3 2 5 2 2" xfId="37666"/>
    <cellStyle name="Comma 4 3 2 5 3" xfId="34148"/>
    <cellStyle name="Comma 4 3 2 5 4" xfId="42364"/>
    <cellStyle name="Comma 4 3 2 5 5" xfId="46986"/>
    <cellStyle name="Comma 4 3 2 6" xfId="25262"/>
    <cellStyle name="Comma 4 3 2 6 2" xfId="37660"/>
    <cellStyle name="Comma 4 3 2 7" xfId="30888"/>
    <cellStyle name="Comma 4 3 2 8" xfId="42358"/>
    <cellStyle name="Comma 4 3 2 9" xfId="46980"/>
    <cellStyle name="Comma 4 3 3" xfId="1561"/>
    <cellStyle name="Comma 4 3 3 2" xfId="1562"/>
    <cellStyle name="Comma 4 3 3 2 2" xfId="49607"/>
    <cellStyle name="Comma 4 3 3 3" xfId="49606"/>
    <cellStyle name="Comma 4 3 4" xfId="1563"/>
    <cellStyle name="Comma 4 3 4 2" xfId="49608"/>
    <cellStyle name="Comma 4 3 5" xfId="10245"/>
    <cellStyle name="Comma 4 4" xfId="1564"/>
    <cellStyle name="Comma 4 4 2" xfId="1565"/>
    <cellStyle name="Comma 4 4 2 2" xfId="1566"/>
    <cellStyle name="Comma 4 4 2 2 2" xfId="1567"/>
    <cellStyle name="Comma 4 4 2 2 2 2" xfId="49611"/>
    <cellStyle name="Comma 4 4 2 2 3" xfId="49610"/>
    <cellStyle name="Comma 4 4 2 3" xfId="1568"/>
    <cellStyle name="Comma 4 4 2 3 2" xfId="49612"/>
    <cellStyle name="Comma 4 4 2 4" xfId="49609"/>
    <cellStyle name="Comma 4 4 3" xfId="1569"/>
    <cellStyle name="Comma 4 4 3 2" xfId="1570"/>
    <cellStyle name="Comma 4 4 3 2 2" xfId="49614"/>
    <cellStyle name="Comma 4 4 3 3" xfId="49613"/>
    <cellStyle name="Comma 4 4 4" xfId="1571"/>
    <cellStyle name="Comma 4 4 4 2" xfId="49615"/>
    <cellStyle name="Comma 4 4 5" xfId="10614"/>
    <cellStyle name="Comma 4 5" xfId="1572"/>
    <cellStyle name="Comma 4 5 10" xfId="49616"/>
    <cellStyle name="Comma 4 5 2" xfId="1573"/>
    <cellStyle name="Comma 4 5 2 2" xfId="1574"/>
    <cellStyle name="Comma 4 5 2 2 2" xfId="25271"/>
    <cellStyle name="Comma 4 5 2 2 2 2" xfId="37669"/>
    <cellStyle name="Comma 4 5 2 2 3" xfId="32987"/>
    <cellStyle name="Comma 4 5 2 2 4" xfId="42367"/>
    <cellStyle name="Comma 4 5 2 2 5" xfId="46989"/>
    <cellStyle name="Comma 4 5 2 2 6" xfId="49618"/>
    <cellStyle name="Comma 4 5 2 3" xfId="20267"/>
    <cellStyle name="Comma 4 5 2 3 2" xfId="25272"/>
    <cellStyle name="Comma 4 5 2 3 2 2" xfId="37670"/>
    <cellStyle name="Comma 4 5 2 3 3" xfId="34288"/>
    <cellStyle name="Comma 4 5 2 3 4" xfId="42368"/>
    <cellStyle name="Comma 4 5 2 3 5" xfId="46990"/>
    <cellStyle name="Comma 4 5 2 4" xfId="25270"/>
    <cellStyle name="Comma 4 5 2 4 2" xfId="37668"/>
    <cellStyle name="Comma 4 5 2 5" xfId="31686"/>
    <cellStyle name="Comma 4 5 2 6" xfId="42366"/>
    <cellStyle name="Comma 4 5 2 7" xfId="46988"/>
    <cellStyle name="Comma 4 5 2 8" xfId="49617"/>
    <cellStyle name="Comma 4 5 3" xfId="1575"/>
    <cellStyle name="Comma 4 5 3 2" xfId="25273"/>
    <cellStyle name="Comma 4 5 3 2 2" xfId="37671"/>
    <cellStyle name="Comma 4 5 3 3" xfId="31037"/>
    <cellStyle name="Comma 4 5 3 4" xfId="42369"/>
    <cellStyle name="Comma 4 5 3 5" xfId="46991"/>
    <cellStyle name="Comma 4 5 3 6" xfId="49619"/>
    <cellStyle name="Comma 4 5 4" xfId="18350"/>
    <cellStyle name="Comma 4 5 4 2" xfId="25274"/>
    <cellStyle name="Comma 4 5 4 2 2" xfId="37672"/>
    <cellStyle name="Comma 4 5 4 3" xfId="32338"/>
    <cellStyle name="Comma 4 5 4 4" xfId="42370"/>
    <cellStyle name="Comma 4 5 4 5" xfId="46992"/>
    <cellStyle name="Comma 4 5 5" xfId="19626"/>
    <cellStyle name="Comma 4 5 5 2" xfId="25275"/>
    <cellStyle name="Comma 4 5 5 2 2" xfId="37673"/>
    <cellStyle name="Comma 4 5 5 3" xfId="33636"/>
    <cellStyle name="Comma 4 5 5 4" xfId="42371"/>
    <cellStyle name="Comma 4 5 5 5" xfId="46993"/>
    <cellStyle name="Comma 4 5 6" xfId="25269"/>
    <cellStyle name="Comma 4 5 6 2" xfId="37667"/>
    <cellStyle name="Comma 4 5 7" xfId="30376"/>
    <cellStyle name="Comma 4 5 8" xfId="42365"/>
    <cellStyle name="Comma 4 5 9" xfId="46987"/>
    <cellStyle name="Comma 4 6" xfId="1576"/>
    <cellStyle name="Comma 4 6 10" xfId="49620"/>
    <cellStyle name="Comma 4 6 2" xfId="1577"/>
    <cellStyle name="Comma 4 6 2 2" xfId="1578"/>
    <cellStyle name="Comma 4 6 2 2 2" xfId="25278"/>
    <cellStyle name="Comma 4 6 2 2 2 2" xfId="37676"/>
    <cellStyle name="Comma 4 6 2 2 3" xfId="33529"/>
    <cellStyle name="Comma 4 6 2 2 4" xfId="42374"/>
    <cellStyle name="Comma 4 6 2 2 5" xfId="46996"/>
    <cellStyle name="Comma 4 6 2 2 6" xfId="49622"/>
    <cellStyle name="Comma 4 6 2 3" xfId="20805"/>
    <cellStyle name="Comma 4 6 2 3 2" xfId="25279"/>
    <cellStyle name="Comma 4 6 2 3 2 2" xfId="37677"/>
    <cellStyle name="Comma 4 6 2 3 3" xfId="34832"/>
    <cellStyle name="Comma 4 6 2 3 4" xfId="42375"/>
    <cellStyle name="Comma 4 6 2 3 5" xfId="46997"/>
    <cellStyle name="Comma 4 6 2 4" xfId="25277"/>
    <cellStyle name="Comma 4 6 2 4 2" xfId="37675"/>
    <cellStyle name="Comma 4 6 2 5" xfId="32230"/>
    <cellStyle name="Comma 4 6 2 6" xfId="42373"/>
    <cellStyle name="Comma 4 6 2 7" xfId="46995"/>
    <cellStyle name="Comma 4 6 2 8" xfId="49621"/>
    <cellStyle name="Comma 4 6 3" xfId="1579"/>
    <cellStyle name="Comma 4 6 3 2" xfId="25280"/>
    <cellStyle name="Comma 4 6 3 2 2" xfId="37678"/>
    <cellStyle name="Comma 4 6 3 3" xfId="31579"/>
    <cellStyle name="Comma 4 6 3 4" xfId="42376"/>
    <cellStyle name="Comma 4 6 3 5" xfId="46998"/>
    <cellStyle name="Comma 4 6 3 6" xfId="49623"/>
    <cellStyle name="Comma 4 6 4" xfId="18888"/>
    <cellStyle name="Comma 4 6 4 2" xfId="25281"/>
    <cellStyle name="Comma 4 6 4 2 2" xfId="37679"/>
    <cellStyle name="Comma 4 6 4 3" xfId="32880"/>
    <cellStyle name="Comma 4 6 4 4" xfId="42377"/>
    <cellStyle name="Comma 4 6 4 5" xfId="46999"/>
    <cellStyle name="Comma 4 6 5" xfId="20168"/>
    <cellStyle name="Comma 4 6 5 2" xfId="25282"/>
    <cellStyle name="Comma 4 6 5 2 2" xfId="37680"/>
    <cellStyle name="Comma 4 6 5 3" xfId="34180"/>
    <cellStyle name="Comma 4 6 5 4" xfId="42378"/>
    <cellStyle name="Comma 4 6 5 5" xfId="47000"/>
    <cellStyle name="Comma 4 6 6" xfId="25276"/>
    <cellStyle name="Comma 4 6 6 2" xfId="37674"/>
    <cellStyle name="Comma 4 6 7" xfId="30920"/>
    <cellStyle name="Comma 4 6 8" xfId="42372"/>
    <cellStyle name="Comma 4 6 9" xfId="46994"/>
    <cellStyle name="Comma 4 7" xfId="1580"/>
    <cellStyle name="Comma 4 7 2" xfId="1581"/>
    <cellStyle name="Comma 4 7 2 2" xfId="49625"/>
    <cellStyle name="Comma 4 7 3" xfId="12143"/>
    <cellStyle name="Comma 4 7 4" xfId="49624"/>
    <cellStyle name="Comma 4 8" xfId="1582"/>
    <cellStyle name="Comma 4 8 2" xfId="49626"/>
    <cellStyle name="Comma 4 9" xfId="1583"/>
    <cellStyle name="Comma 4 9 2" xfId="49627"/>
    <cellStyle name="Comma 40" xfId="49276"/>
    <cellStyle name="Comma 41" xfId="49278"/>
    <cellStyle name="Comma 42" xfId="49280"/>
    <cellStyle name="Comma 43" xfId="49283"/>
    <cellStyle name="Comma 44" xfId="49447"/>
    <cellStyle name="Comma 45" xfId="49451"/>
    <cellStyle name="Comma 46" xfId="49457"/>
    <cellStyle name="Comma 47" xfId="49459"/>
    <cellStyle name="Comma 48" xfId="49464"/>
    <cellStyle name="Comma 49" xfId="49466"/>
    <cellStyle name="Comma 5" xfId="90"/>
    <cellStyle name="Comma 5 10" xfId="1584"/>
    <cellStyle name="Comma 5 10 2" xfId="49628"/>
    <cellStyle name="Comma 5 11" xfId="1585"/>
    <cellStyle name="Comma 5 11 2" xfId="49629"/>
    <cellStyle name="Comma 5 12" xfId="1586"/>
    <cellStyle name="Comma 5 12 2" xfId="49630"/>
    <cellStyle name="Comma 5 13" xfId="10246"/>
    <cellStyle name="Comma 5 14" xfId="9829"/>
    <cellStyle name="Comma 5 2" xfId="1587"/>
    <cellStyle name="Comma 5 2 2" xfId="1588"/>
    <cellStyle name="Comma 5 2 2 2" xfId="1589"/>
    <cellStyle name="Comma 5 2 2 2 2" xfId="1590"/>
    <cellStyle name="Comma 5 2 2 2 2 2" xfId="49633"/>
    <cellStyle name="Comma 5 2 2 2 3" xfId="49632"/>
    <cellStyle name="Comma 5 2 2 3" xfId="1591"/>
    <cellStyle name="Comma 5 2 2 3 2" xfId="49634"/>
    <cellStyle name="Comma 5 2 2 4" xfId="49631"/>
    <cellStyle name="Comma 5 2 3" xfId="1592"/>
    <cellStyle name="Comma 5 2 3 2" xfId="1593"/>
    <cellStyle name="Comma 5 2 3 2 2" xfId="49636"/>
    <cellStyle name="Comma 5 2 3 3" xfId="49635"/>
    <cellStyle name="Comma 5 2 4" xfId="1594"/>
    <cellStyle name="Comma 5 2 4 2" xfId="49637"/>
    <cellStyle name="Comma 5 2 5" xfId="10615"/>
    <cellStyle name="Comma 5 3" xfId="1595"/>
    <cellStyle name="Comma 5 3 2" xfId="1596"/>
    <cellStyle name="Comma 5 3 2 2" xfId="1597"/>
    <cellStyle name="Comma 5 3 2 2 2" xfId="1598"/>
    <cellStyle name="Comma 5 3 2 2 2 2" xfId="37683"/>
    <cellStyle name="Comma 5 3 2 2 2 3" xfId="49640"/>
    <cellStyle name="Comma 5 3 2 2 3" xfId="32988"/>
    <cellStyle name="Comma 5 3 2 2 4" xfId="42381"/>
    <cellStyle name="Comma 5 3 2 2 5" xfId="47003"/>
    <cellStyle name="Comma 5 3 2 2 6" xfId="49639"/>
    <cellStyle name="Comma 5 3 2 3" xfId="1599"/>
    <cellStyle name="Comma 5 3 2 3 2" xfId="25285"/>
    <cellStyle name="Comma 5 3 2 3 2 2" xfId="37684"/>
    <cellStyle name="Comma 5 3 2 3 3" xfId="34289"/>
    <cellStyle name="Comma 5 3 2 3 4" xfId="42382"/>
    <cellStyle name="Comma 5 3 2 3 5" xfId="47004"/>
    <cellStyle name="Comma 5 3 2 3 6" xfId="49641"/>
    <cellStyle name="Comma 5 3 2 4" xfId="25284"/>
    <cellStyle name="Comma 5 3 2 4 2" xfId="37682"/>
    <cellStyle name="Comma 5 3 2 5" xfId="31687"/>
    <cellStyle name="Comma 5 3 2 6" xfId="42380"/>
    <cellStyle name="Comma 5 3 2 7" xfId="47002"/>
    <cellStyle name="Comma 5 3 2 8" xfId="49638"/>
    <cellStyle name="Comma 5 3 3" xfId="1600"/>
    <cellStyle name="Comma 5 3 3 2" xfId="1601"/>
    <cellStyle name="Comma 5 3 3 2 2" xfId="37685"/>
    <cellStyle name="Comma 5 3 3 2 3" xfId="49643"/>
    <cellStyle name="Comma 5 3 3 3" xfId="31038"/>
    <cellStyle name="Comma 5 3 3 4" xfId="42383"/>
    <cellStyle name="Comma 5 3 3 5" xfId="47005"/>
    <cellStyle name="Comma 5 3 3 6" xfId="49642"/>
    <cellStyle name="Comma 5 3 4" xfId="1602"/>
    <cellStyle name="Comma 5 3 4 2" xfId="25286"/>
    <cellStyle name="Comma 5 3 4 2 2" xfId="37686"/>
    <cellStyle name="Comma 5 3 4 3" xfId="32339"/>
    <cellStyle name="Comma 5 3 4 4" xfId="42384"/>
    <cellStyle name="Comma 5 3 4 5" xfId="47006"/>
    <cellStyle name="Comma 5 3 4 6" xfId="49644"/>
    <cellStyle name="Comma 5 3 5" xfId="19627"/>
    <cellStyle name="Comma 5 3 5 2" xfId="25287"/>
    <cellStyle name="Comma 5 3 5 2 2" xfId="37687"/>
    <cellStyle name="Comma 5 3 5 3" xfId="33637"/>
    <cellStyle name="Comma 5 3 5 4" xfId="42385"/>
    <cellStyle name="Comma 5 3 5 5" xfId="47007"/>
    <cellStyle name="Comma 5 3 6" xfId="25283"/>
    <cellStyle name="Comma 5 3 6 2" xfId="37681"/>
    <cellStyle name="Comma 5 3 7" xfId="30377"/>
    <cellStyle name="Comma 5 3 8" xfId="42379"/>
    <cellStyle name="Comma 5 3 9" xfId="47001"/>
    <cellStyle name="Comma 5 4" xfId="1603"/>
    <cellStyle name="Comma 5 4 2" xfId="1604"/>
    <cellStyle name="Comma 5 4 2 2" xfId="1605"/>
    <cellStyle name="Comma 5 4 2 2 2" xfId="49647"/>
    <cellStyle name="Comma 5 4 2 3" xfId="49646"/>
    <cellStyle name="Comma 5 4 3" xfId="1606"/>
    <cellStyle name="Comma 5 4 3 2" xfId="49648"/>
    <cellStyle name="Comma 5 4 4" xfId="49645"/>
    <cellStyle name="Comma 5 5" xfId="1607"/>
    <cellStyle name="Comma 5 5 2" xfId="1608"/>
    <cellStyle name="Comma 5 5 2 2" xfId="1609"/>
    <cellStyle name="Comma 5 5 2 2 2" xfId="49651"/>
    <cellStyle name="Comma 5 5 2 3" xfId="49650"/>
    <cellStyle name="Comma 5 5 3" xfId="1610"/>
    <cellStyle name="Comma 5 5 3 2" xfId="49652"/>
    <cellStyle name="Comma 5 5 4" xfId="49649"/>
    <cellStyle name="Comma 5 6" xfId="1611"/>
    <cellStyle name="Comma 5 6 2" xfId="1612"/>
    <cellStyle name="Comma 5 6 2 2" xfId="49654"/>
    <cellStyle name="Comma 5 6 3" xfId="49653"/>
    <cellStyle name="Comma 5 7" xfId="1613"/>
    <cellStyle name="Comma 5 7 2" xfId="49655"/>
    <cellStyle name="Comma 5 8" xfId="1614"/>
    <cellStyle name="Comma 5 8 2" xfId="49656"/>
    <cellStyle name="Comma 5 9" xfId="1615"/>
    <cellStyle name="Comma 5 9 2" xfId="49657"/>
    <cellStyle name="Comma 50" xfId="49472"/>
    <cellStyle name="Comma 51" xfId="49476"/>
    <cellStyle name="Comma 52" xfId="49480"/>
    <cellStyle name="Comma 53" xfId="49482"/>
    <cellStyle name="Comma 54" xfId="49484"/>
    <cellStyle name="Comma 6" xfId="111"/>
    <cellStyle name="Comma 6 2" xfId="1616"/>
    <cellStyle name="Comma 6 2 2" xfId="10609"/>
    <cellStyle name="Comma 6 2 3" xfId="49659"/>
    <cellStyle name="Comma 6 3" xfId="1617"/>
    <cellStyle name="Comma 6 3 2" xfId="49660"/>
    <cellStyle name="Comma 6 4" xfId="1618"/>
    <cellStyle name="Comma 6 4 2" xfId="49661"/>
    <cellStyle name="Comma 6 5" xfId="1619"/>
    <cellStyle name="Comma 6 5 2" xfId="49662"/>
    <cellStyle name="Comma 6 6" xfId="1620"/>
    <cellStyle name="Comma 6 6 2" xfId="49663"/>
    <cellStyle name="Comma 6 7" xfId="622"/>
    <cellStyle name="Comma 6 7 2" xfId="10247"/>
    <cellStyle name="Comma 6 8" xfId="9830"/>
    <cellStyle name="Comma 6 9" xfId="49658"/>
    <cellStyle name="Comma 7" xfId="1621"/>
    <cellStyle name="Comma 7 10" xfId="49664"/>
    <cellStyle name="Comma 7 2" xfId="1622"/>
    <cellStyle name="Comma 7 2 2" xfId="1623"/>
    <cellStyle name="Comma 7 2 2 10" xfId="49666"/>
    <cellStyle name="Comma 7 2 2 2" xfId="1624"/>
    <cellStyle name="Comma 7 2 2 2 2" xfId="19491"/>
    <cellStyle name="Comma 7 2 2 2 2 2" xfId="25290"/>
    <cellStyle name="Comma 7 2 2 2 2 2 2" xfId="37690"/>
    <cellStyle name="Comma 7 2 2 2 2 3" xfId="33500"/>
    <cellStyle name="Comma 7 2 2 2 2 4" xfId="42388"/>
    <cellStyle name="Comma 7 2 2 2 2 5" xfId="47010"/>
    <cellStyle name="Comma 7 2 2 2 3" xfId="20776"/>
    <cellStyle name="Comma 7 2 2 2 3 2" xfId="25291"/>
    <cellStyle name="Comma 7 2 2 2 3 2 2" xfId="37691"/>
    <cellStyle name="Comma 7 2 2 2 3 3" xfId="34802"/>
    <cellStyle name="Comma 7 2 2 2 3 4" xfId="42389"/>
    <cellStyle name="Comma 7 2 2 2 3 5" xfId="47011"/>
    <cellStyle name="Comma 7 2 2 2 4" xfId="25289"/>
    <cellStyle name="Comma 7 2 2 2 4 2" xfId="37689"/>
    <cellStyle name="Comma 7 2 2 2 5" xfId="32200"/>
    <cellStyle name="Comma 7 2 2 2 6" xfId="42387"/>
    <cellStyle name="Comma 7 2 2 2 7" xfId="47009"/>
    <cellStyle name="Comma 7 2 2 2 8" xfId="49667"/>
    <cellStyle name="Comma 7 2 2 3" xfId="14437"/>
    <cellStyle name="Comma 7 2 2 3 2" xfId="25292"/>
    <cellStyle name="Comma 7 2 2 3 2 2" xfId="37692"/>
    <cellStyle name="Comma 7 2 2 3 3" xfId="31550"/>
    <cellStyle name="Comma 7 2 2 3 4" xfId="42390"/>
    <cellStyle name="Comma 7 2 2 3 5" xfId="47012"/>
    <cellStyle name="Comma 7 2 2 4" xfId="18859"/>
    <cellStyle name="Comma 7 2 2 4 2" xfId="25293"/>
    <cellStyle name="Comma 7 2 2 4 2 2" xfId="37693"/>
    <cellStyle name="Comma 7 2 2 4 3" xfId="32851"/>
    <cellStyle name="Comma 7 2 2 4 4" xfId="42391"/>
    <cellStyle name="Comma 7 2 2 4 5" xfId="47013"/>
    <cellStyle name="Comma 7 2 2 5" xfId="20139"/>
    <cellStyle name="Comma 7 2 2 5 2" xfId="25294"/>
    <cellStyle name="Comma 7 2 2 5 2 2" xfId="37694"/>
    <cellStyle name="Comma 7 2 2 5 3" xfId="34150"/>
    <cellStyle name="Comma 7 2 2 5 4" xfId="42392"/>
    <cellStyle name="Comma 7 2 2 5 5" xfId="47014"/>
    <cellStyle name="Comma 7 2 2 6" xfId="25288"/>
    <cellStyle name="Comma 7 2 2 6 2" xfId="37688"/>
    <cellStyle name="Comma 7 2 2 7" xfId="30890"/>
    <cellStyle name="Comma 7 2 2 8" xfId="42386"/>
    <cellStyle name="Comma 7 2 2 9" xfId="47008"/>
    <cellStyle name="Comma 7 2 3" xfId="1625"/>
    <cellStyle name="Comma 7 2 3 2" xfId="49668"/>
    <cellStyle name="Comma 7 2 4" xfId="10249"/>
    <cellStyle name="Comma 7 2 5" xfId="49665"/>
    <cellStyle name="Comma 7 3" xfId="1626"/>
    <cellStyle name="Comma 7 3 2" xfId="1627"/>
    <cellStyle name="Comma 7 3 2 10" xfId="49670"/>
    <cellStyle name="Comma 7 3 2 2" xfId="16653"/>
    <cellStyle name="Comma 7 3 2 2 2" xfId="19494"/>
    <cellStyle name="Comma 7 3 2 2 2 2" xfId="25297"/>
    <cellStyle name="Comma 7 3 2 2 2 2 2" xfId="37697"/>
    <cellStyle name="Comma 7 3 2 2 2 3" xfId="33503"/>
    <cellStyle name="Comma 7 3 2 2 2 4" xfId="42395"/>
    <cellStyle name="Comma 7 3 2 2 2 5" xfId="47017"/>
    <cellStyle name="Comma 7 3 2 2 3" xfId="20779"/>
    <cellStyle name="Comma 7 3 2 2 3 2" xfId="25298"/>
    <cellStyle name="Comma 7 3 2 2 3 2 2" xfId="37698"/>
    <cellStyle name="Comma 7 3 2 2 3 3" xfId="34805"/>
    <cellStyle name="Comma 7 3 2 2 3 4" xfId="42396"/>
    <cellStyle name="Comma 7 3 2 2 3 5" xfId="47018"/>
    <cellStyle name="Comma 7 3 2 2 4" xfId="25296"/>
    <cellStyle name="Comma 7 3 2 2 4 2" xfId="37696"/>
    <cellStyle name="Comma 7 3 2 2 5" xfId="32203"/>
    <cellStyle name="Comma 7 3 2 2 6" xfId="42394"/>
    <cellStyle name="Comma 7 3 2 2 7" xfId="47016"/>
    <cellStyle name="Comma 7 3 2 3" xfId="14440"/>
    <cellStyle name="Comma 7 3 2 3 2" xfId="25299"/>
    <cellStyle name="Comma 7 3 2 3 2 2" xfId="37699"/>
    <cellStyle name="Comma 7 3 2 3 3" xfId="31553"/>
    <cellStyle name="Comma 7 3 2 3 4" xfId="42397"/>
    <cellStyle name="Comma 7 3 2 3 5" xfId="47019"/>
    <cellStyle name="Comma 7 3 2 4" xfId="18862"/>
    <cellStyle name="Comma 7 3 2 4 2" xfId="25300"/>
    <cellStyle name="Comma 7 3 2 4 2 2" xfId="37700"/>
    <cellStyle name="Comma 7 3 2 4 3" xfId="32854"/>
    <cellStyle name="Comma 7 3 2 4 4" xfId="42398"/>
    <cellStyle name="Comma 7 3 2 4 5" xfId="47020"/>
    <cellStyle name="Comma 7 3 2 5" xfId="20142"/>
    <cellStyle name="Comma 7 3 2 5 2" xfId="25301"/>
    <cellStyle name="Comma 7 3 2 5 2 2" xfId="37701"/>
    <cellStyle name="Comma 7 3 2 5 3" xfId="34153"/>
    <cellStyle name="Comma 7 3 2 5 4" xfId="42399"/>
    <cellStyle name="Comma 7 3 2 5 5" xfId="47021"/>
    <cellStyle name="Comma 7 3 2 6" xfId="25295"/>
    <cellStyle name="Comma 7 3 2 6 2" xfId="37695"/>
    <cellStyle name="Comma 7 3 2 7" xfId="30893"/>
    <cellStyle name="Comma 7 3 2 8" xfId="42393"/>
    <cellStyle name="Comma 7 3 2 9" xfId="47015"/>
    <cellStyle name="Comma 7 3 3" xfId="10250"/>
    <cellStyle name="Comma 7 3 4" xfId="49669"/>
    <cellStyle name="Comma 7 4" xfId="1628"/>
    <cellStyle name="Comma 7 4 2" xfId="11342"/>
    <cellStyle name="Comma 7 4 3" xfId="49671"/>
    <cellStyle name="Comma 7 5" xfId="1629"/>
    <cellStyle name="Comma 7 5 10" xfId="49672"/>
    <cellStyle name="Comma 7 5 2" xfId="16482"/>
    <cellStyle name="Comma 7 5 2 2" xfId="19325"/>
    <cellStyle name="Comma 7 5 2 2 2" xfId="25304"/>
    <cellStyle name="Comma 7 5 2 2 2 2" xfId="37704"/>
    <cellStyle name="Comma 7 5 2 2 3" xfId="33328"/>
    <cellStyle name="Comma 7 5 2 2 4" xfId="42402"/>
    <cellStyle name="Comma 7 5 2 2 5" xfId="47024"/>
    <cellStyle name="Comma 7 5 2 3" xfId="20607"/>
    <cellStyle name="Comma 7 5 2 3 2" xfId="25305"/>
    <cellStyle name="Comma 7 5 2 3 2 2" xfId="37705"/>
    <cellStyle name="Comma 7 5 2 3 3" xfId="34630"/>
    <cellStyle name="Comma 7 5 2 3 4" xfId="42403"/>
    <cellStyle name="Comma 7 5 2 3 5" xfId="47025"/>
    <cellStyle name="Comma 7 5 2 4" xfId="25303"/>
    <cellStyle name="Comma 7 5 2 4 2" xfId="37703"/>
    <cellStyle name="Comma 7 5 2 5" xfId="32028"/>
    <cellStyle name="Comma 7 5 2 6" xfId="42401"/>
    <cellStyle name="Comma 7 5 2 7" xfId="47023"/>
    <cellStyle name="Comma 7 5 3" xfId="14267"/>
    <cellStyle name="Comma 7 5 3 2" xfId="25306"/>
    <cellStyle name="Comma 7 5 3 2 2" xfId="37706"/>
    <cellStyle name="Comma 7 5 3 3" xfId="31378"/>
    <cellStyle name="Comma 7 5 3 4" xfId="42404"/>
    <cellStyle name="Comma 7 5 3 5" xfId="47026"/>
    <cellStyle name="Comma 7 5 4" xfId="18690"/>
    <cellStyle name="Comma 7 5 4 2" xfId="25307"/>
    <cellStyle name="Comma 7 5 4 2 2" xfId="37707"/>
    <cellStyle name="Comma 7 5 4 3" xfId="32679"/>
    <cellStyle name="Comma 7 5 4 4" xfId="42405"/>
    <cellStyle name="Comma 7 5 4 5" xfId="47027"/>
    <cellStyle name="Comma 7 5 5" xfId="19967"/>
    <cellStyle name="Comma 7 5 5 2" xfId="25308"/>
    <cellStyle name="Comma 7 5 5 2 2" xfId="37708"/>
    <cellStyle name="Comma 7 5 5 3" xfId="33978"/>
    <cellStyle name="Comma 7 5 5 4" xfId="42406"/>
    <cellStyle name="Comma 7 5 5 5" xfId="47028"/>
    <cellStyle name="Comma 7 5 6" xfId="25302"/>
    <cellStyle name="Comma 7 5 6 2" xfId="37702"/>
    <cellStyle name="Comma 7 5 7" xfId="30718"/>
    <cellStyle name="Comma 7 5 8" xfId="42400"/>
    <cellStyle name="Comma 7 5 9" xfId="47022"/>
    <cellStyle name="Comma 7 6" xfId="1630"/>
    <cellStyle name="Comma 7 6 2" xfId="49673"/>
    <cellStyle name="Comma 7 7" xfId="1631"/>
    <cellStyle name="Comma 7 7 2" xfId="49674"/>
    <cellStyle name="Comma 7 8" xfId="1632"/>
    <cellStyle name="Comma 7 8 2" xfId="49675"/>
    <cellStyle name="Comma 7 9" xfId="10248"/>
    <cellStyle name="Comma 8" xfId="1633"/>
    <cellStyle name="Comma 8 2" xfId="1634"/>
    <cellStyle name="Comma 8 2 2" xfId="1635"/>
    <cellStyle name="Comma 8 2 2 2" xfId="49678"/>
    <cellStyle name="Comma 8 2 3" xfId="11780"/>
    <cellStyle name="Comma 8 2 4" xfId="49677"/>
    <cellStyle name="Comma 8 3" xfId="1636"/>
    <cellStyle name="Comma 8 3 2" xfId="49679"/>
    <cellStyle name="Comma 8 4" xfId="1637"/>
    <cellStyle name="Comma 8 4 2" xfId="49680"/>
    <cellStyle name="Comma 8 5" xfId="1638"/>
    <cellStyle name="Comma 8 5 2" xfId="49681"/>
    <cellStyle name="Comma 8 6" xfId="1639"/>
    <cellStyle name="Comma 8 6 2" xfId="49682"/>
    <cellStyle name="Comma 8 7" xfId="1640"/>
    <cellStyle name="Comma 8 7 2" xfId="49683"/>
    <cellStyle name="Comma 8 8" xfId="10251"/>
    <cellStyle name="Comma 8 9" xfId="49676"/>
    <cellStyle name="Comma 9" xfId="1641"/>
    <cellStyle name="Comma 9 2" xfId="1642"/>
    <cellStyle name="Comma 9 2 2" xfId="49685"/>
    <cellStyle name="Comma 9 3" xfId="1643"/>
    <cellStyle name="Comma 9 3 2" xfId="49686"/>
    <cellStyle name="Comma 9 4" xfId="1644"/>
    <cellStyle name="Comma 9 4 2" xfId="49687"/>
    <cellStyle name="Comma 9 5" xfId="1645"/>
    <cellStyle name="Comma 9 5 2" xfId="49688"/>
    <cellStyle name="Comma 9 6" xfId="10474"/>
    <cellStyle name="Comma 9 7" xfId="49684"/>
    <cellStyle name="Comma0" xfId="1646"/>
    <cellStyle name="Comma0 2" xfId="10253"/>
    <cellStyle name="Comma0 2 2" xfId="10616"/>
    <cellStyle name="Comma0 3" xfId="10254"/>
    <cellStyle name="Comma0 3 2" xfId="11829"/>
    <cellStyle name="Comma0 4" xfId="10483"/>
    <cellStyle name="Comma0 5" xfId="10252"/>
    <cellStyle name="Comma2 (0)" xfId="1647"/>
    <cellStyle name="Comment" xfId="1648"/>
    <cellStyle name="Commentaire" xfId="1649"/>
    <cellStyle name="Commentaire 2" xfId="49689"/>
    <cellStyle name="Company" xfId="1650"/>
    <cellStyle name="CurRatio" xfId="1651"/>
    <cellStyle name="Currency" xfId="70" builtinId="4"/>
    <cellStyle name="Currency--" xfId="2173"/>
    <cellStyle name="Currency [00]" xfId="1652"/>
    <cellStyle name="Currency [1]" xfId="1653"/>
    <cellStyle name="Currency [2]" xfId="1654"/>
    <cellStyle name="Currency [2] 10" xfId="49199"/>
    <cellStyle name="Currency [2] 11" xfId="49201"/>
    <cellStyle name="Currency [2] 12" xfId="49124"/>
    <cellStyle name="Currency [2] 13" xfId="49123"/>
    <cellStyle name="Currency [2] 14" xfId="49122"/>
    <cellStyle name="Currency [2] 15" xfId="49200"/>
    <cellStyle name="Currency [2] 16" xfId="49333"/>
    <cellStyle name="Currency [2] 17" xfId="49404"/>
    <cellStyle name="Currency [2] 18" xfId="49405"/>
    <cellStyle name="Currency [2] 19" xfId="49406"/>
    <cellStyle name="Currency [2] 2" xfId="6862"/>
    <cellStyle name="Currency [2] 2 2" xfId="48922"/>
    <cellStyle name="Currency [2] 20" xfId="49334"/>
    <cellStyle name="Currency [2] 21" xfId="49407"/>
    <cellStyle name="Currency [2] 22" xfId="49408"/>
    <cellStyle name="Currency [2] 23" xfId="49335"/>
    <cellStyle name="Currency [2] 24" xfId="9831"/>
    <cellStyle name="Currency [2] 25" xfId="49690"/>
    <cellStyle name="Currency [2] 3" xfId="48994"/>
    <cellStyle name="Currency [2] 4" xfId="48995"/>
    <cellStyle name="Currency [2] 5" xfId="48996"/>
    <cellStyle name="Currency [2] 6" xfId="48997"/>
    <cellStyle name="Currency [2] 7" xfId="48998"/>
    <cellStyle name="Currency [2] 8" xfId="48923"/>
    <cellStyle name="Currency [2] 9" xfId="49198"/>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2 2 2" xfId="49695"/>
    <cellStyle name="Currency 10 2 2 2 3" xfId="49694"/>
    <cellStyle name="Currency 10 2 2 3" xfId="1662"/>
    <cellStyle name="Currency 10 2 2 3 2" xfId="49696"/>
    <cellStyle name="Currency 10 2 2 4" xfId="49693"/>
    <cellStyle name="Currency 10 2 3" xfId="1663"/>
    <cellStyle name="Currency 10 2 3 2" xfId="1664"/>
    <cellStyle name="Currency 10 2 3 2 2" xfId="49698"/>
    <cellStyle name="Currency 10 2 3 3" xfId="49697"/>
    <cellStyle name="Currency 10 2 4" xfId="1665"/>
    <cellStyle name="Currency 10 2 4 2" xfId="49699"/>
    <cellStyle name="Currency 10 2 5" xfId="49692"/>
    <cellStyle name="Currency 10 3" xfId="1666"/>
    <cellStyle name="Currency 10 3 2" xfId="1667"/>
    <cellStyle name="Currency 10 3 2 2" xfId="1668"/>
    <cellStyle name="Currency 10 3 2 2 2" xfId="1669"/>
    <cellStyle name="Currency 10 3 2 2 2 2" xfId="49703"/>
    <cellStyle name="Currency 10 3 2 2 3" xfId="49702"/>
    <cellStyle name="Currency 10 3 2 3" xfId="1670"/>
    <cellStyle name="Currency 10 3 2 3 2" xfId="49704"/>
    <cellStyle name="Currency 10 3 2 4" xfId="49701"/>
    <cellStyle name="Currency 10 3 3" xfId="1671"/>
    <cellStyle name="Currency 10 3 3 2" xfId="1672"/>
    <cellStyle name="Currency 10 3 3 2 2" xfId="49706"/>
    <cellStyle name="Currency 10 3 3 3" xfId="49705"/>
    <cellStyle name="Currency 10 3 4" xfId="1673"/>
    <cellStyle name="Currency 10 3 4 2" xfId="49707"/>
    <cellStyle name="Currency 10 3 5" xfId="49700"/>
    <cellStyle name="Currency 10 4" xfId="1674"/>
    <cellStyle name="Currency 10 4 2" xfId="1675"/>
    <cellStyle name="Currency 10 4 2 2" xfId="1676"/>
    <cellStyle name="Currency 10 4 2 2 2" xfId="49710"/>
    <cellStyle name="Currency 10 4 2 3" xfId="49709"/>
    <cellStyle name="Currency 10 4 3" xfId="1677"/>
    <cellStyle name="Currency 10 4 3 2" xfId="49711"/>
    <cellStyle name="Currency 10 4 4" xfId="49708"/>
    <cellStyle name="Currency 10 5" xfId="1678"/>
    <cellStyle name="Currency 10 5 2" xfId="1679"/>
    <cellStyle name="Currency 10 5 2 2" xfId="49713"/>
    <cellStyle name="Currency 10 5 3" xfId="49712"/>
    <cellStyle name="Currency 10 6" xfId="1680"/>
    <cellStyle name="Currency 10 6 2" xfId="49714"/>
    <cellStyle name="Currency 10 7" xfId="49691"/>
    <cellStyle name="Currency 11" xfId="1681"/>
    <cellStyle name="Currency 11 2" xfId="1682"/>
    <cellStyle name="Currency 11 2 2" xfId="1683"/>
    <cellStyle name="Currency 11 2 2 2" xfId="1684"/>
    <cellStyle name="Currency 11 2 2 2 2" xfId="1685"/>
    <cellStyle name="Currency 11 2 2 2 2 2" xfId="49718"/>
    <cellStyle name="Currency 11 2 2 2 3" xfId="49717"/>
    <cellStyle name="Currency 11 2 2 3" xfId="1686"/>
    <cellStyle name="Currency 11 2 2 3 2" xfId="49719"/>
    <cellStyle name="Currency 11 2 2 4" xfId="49716"/>
    <cellStyle name="Currency 11 2 3" xfId="1687"/>
    <cellStyle name="Currency 11 2 3 2" xfId="1688"/>
    <cellStyle name="Currency 11 2 3 2 2" xfId="49721"/>
    <cellStyle name="Currency 11 2 3 3" xfId="49720"/>
    <cellStyle name="Currency 11 2 4" xfId="1689"/>
    <cellStyle name="Currency 11 2 4 2" xfId="49722"/>
    <cellStyle name="Currency 11 2 5" xfId="49715"/>
    <cellStyle name="Currency 11 3" xfId="1690"/>
    <cellStyle name="Currency 11 3 2" xfId="1691"/>
    <cellStyle name="Currency 11 3 2 2" xfId="1692"/>
    <cellStyle name="Currency 11 3 2 2 2" xfId="1693"/>
    <cellStyle name="Currency 11 3 2 2 2 2" xfId="49726"/>
    <cellStyle name="Currency 11 3 2 2 3" xfId="49725"/>
    <cellStyle name="Currency 11 3 2 3" xfId="1694"/>
    <cellStyle name="Currency 11 3 2 3 2" xfId="49727"/>
    <cellStyle name="Currency 11 3 2 4" xfId="49724"/>
    <cellStyle name="Currency 11 3 3" xfId="1695"/>
    <cellStyle name="Currency 11 3 3 2" xfId="1696"/>
    <cellStyle name="Currency 11 3 3 2 2" xfId="49729"/>
    <cellStyle name="Currency 11 3 3 3" xfId="49728"/>
    <cellStyle name="Currency 11 3 4" xfId="1697"/>
    <cellStyle name="Currency 11 3 4 2" xfId="49730"/>
    <cellStyle name="Currency 11 3 5" xfId="49723"/>
    <cellStyle name="Currency 11 4" xfId="1698"/>
    <cellStyle name="Currency 11 4 2" xfId="1699"/>
    <cellStyle name="Currency 11 4 2 2" xfId="1700"/>
    <cellStyle name="Currency 11 4 2 2 2" xfId="49733"/>
    <cellStyle name="Currency 11 4 2 3" xfId="49732"/>
    <cellStyle name="Currency 11 4 3" xfId="1701"/>
    <cellStyle name="Currency 11 4 3 2" xfId="49734"/>
    <cellStyle name="Currency 11 4 4" xfId="49731"/>
    <cellStyle name="Currency 11 5" xfId="1702"/>
    <cellStyle name="Currency 11 5 2" xfId="1703"/>
    <cellStyle name="Currency 11 5 2 2" xfId="49736"/>
    <cellStyle name="Currency 11 5 3" xfId="49735"/>
    <cellStyle name="Currency 11 6" xfId="1704"/>
    <cellStyle name="Currency 11 6 2" xfId="49737"/>
    <cellStyle name="Currency 11 7" xfId="39556"/>
    <cellStyle name="Currency 12" xfId="1705"/>
    <cellStyle name="Currency 12 2" xfId="49738"/>
    <cellStyle name="Currency 13" xfId="1706"/>
    <cellStyle name="Currency 13 2" xfId="49739"/>
    <cellStyle name="Currency 14" xfId="1707"/>
    <cellStyle name="Currency 14 2" xfId="1708"/>
    <cellStyle name="Currency 14 2 2" xfId="1709"/>
    <cellStyle name="Currency 14 2 2 2" xfId="1710"/>
    <cellStyle name="Currency 14 2 2 2 2" xfId="1711"/>
    <cellStyle name="Currency 14 2 2 2 2 2" xfId="49744"/>
    <cellStyle name="Currency 14 2 2 2 3" xfId="49743"/>
    <cellStyle name="Currency 14 2 2 3" xfId="1712"/>
    <cellStyle name="Currency 14 2 2 3 2" xfId="49745"/>
    <cellStyle name="Currency 14 2 2 4" xfId="49742"/>
    <cellStyle name="Currency 14 2 3" xfId="1713"/>
    <cellStyle name="Currency 14 2 3 2" xfId="1714"/>
    <cellStyle name="Currency 14 2 3 2 2" xfId="49747"/>
    <cellStyle name="Currency 14 2 3 3" xfId="49746"/>
    <cellStyle name="Currency 14 2 4" xfId="1715"/>
    <cellStyle name="Currency 14 2 4 2" xfId="49748"/>
    <cellStyle name="Currency 14 2 5" xfId="49741"/>
    <cellStyle name="Currency 14 3" xfId="1716"/>
    <cellStyle name="Currency 14 3 2" xfId="1717"/>
    <cellStyle name="Currency 14 3 2 2" xfId="1718"/>
    <cellStyle name="Currency 14 3 2 2 2" xfId="1719"/>
    <cellStyle name="Currency 14 3 2 2 2 2" xfId="49752"/>
    <cellStyle name="Currency 14 3 2 2 3" xfId="49751"/>
    <cellStyle name="Currency 14 3 2 3" xfId="1720"/>
    <cellStyle name="Currency 14 3 2 3 2" xfId="49753"/>
    <cellStyle name="Currency 14 3 2 4" xfId="49750"/>
    <cellStyle name="Currency 14 3 3" xfId="1721"/>
    <cellStyle name="Currency 14 3 3 2" xfId="1722"/>
    <cellStyle name="Currency 14 3 3 2 2" xfId="49755"/>
    <cellStyle name="Currency 14 3 3 3" xfId="49754"/>
    <cellStyle name="Currency 14 3 4" xfId="1723"/>
    <cellStyle name="Currency 14 3 4 2" xfId="49756"/>
    <cellStyle name="Currency 14 3 5" xfId="49749"/>
    <cellStyle name="Currency 14 4" xfId="1724"/>
    <cellStyle name="Currency 14 4 2" xfId="1725"/>
    <cellStyle name="Currency 14 4 2 2" xfId="1726"/>
    <cellStyle name="Currency 14 4 2 2 2" xfId="1727"/>
    <cellStyle name="Currency 14 4 2 2 2 2" xfId="49760"/>
    <cellStyle name="Currency 14 4 2 2 3" xfId="49759"/>
    <cellStyle name="Currency 14 4 2 3" xfId="1728"/>
    <cellStyle name="Currency 14 4 2 3 2" xfId="49761"/>
    <cellStyle name="Currency 14 4 2 4" xfId="49758"/>
    <cellStyle name="Currency 14 4 3" xfId="1729"/>
    <cellStyle name="Currency 14 4 3 2" xfId="1730"/>
    <cellStyle name="Currency 14 4 3 2 2" xfId="49763"/>
    <cellStyle name="Currency 14 4 3 3" xfId="49762"/>
    <cellStyle name="Currency 14 4 4" xfId="1731"/>
    <cellStyle name="Currency 14 4 4 2" xfId="49764"/>
    <cellStyle name="Currency 14 4 5" xfId="49757"/>
    <cellStyle name="Currency 14 5" xfId="1732"/>
    <cellStyle name="Currency 14 5 2" xfId="1733"/>
    <cellStyle name="Currency 14 5 2 2" xfId="1734"/>
    <cellStyle name="Currency 14 5 2 2 2" xfId="49767"/>
    <cellStyle name="Currency 14 5 2 3" xfId="49766"/>
    <cellStyle name="Currency 14 5 3" xfId="1735"/>
    <cellStyle name="Currency 14 5 3 2" xfId="49768"/>
    <cellStyle name="Currency 14 5 4" xfId="49765"/>
    <cellStyle name="Currency 14 6" xfId="1736"/>
    <cellStyle name="Currency 14 6 2" xfId="1737"/>
    <cellStyle name="Currency 14 6 2 2" xfId="49770"/>
    <cellStyle name="Currency 14 6 3" xfId="49769"/>
    <cellStyle name="Currency 14 7" xfId="1738"/>
    <cellStyle name="Currency 14 7 2" xfId="49771"/>
    <cellStyle name="Currency 14 8" xfId="49740"/>
    <cellStyle name="Currency 15" xfId="1739"/>
    <cellStyle name="Currency 15 2" xfId="1740"/>
    <cellStyle name="Currency 15 2 2" xfId="1741"/>
    <cellStyle name="Currency 15 2 2 2" xfId="1742"/>
    <cellStyle name="Currency 15 2 2 2 2" xfId="49775"/>
    <cellStyle name="Currency 15 2 2 3" xfId="49774"/>
    <cellStyle name="Currency 15 2 3" xfId="1743"/>
    <cellStyle name="Currency 15 2 3 2" xfId="49776"/>
    <cellStyle name="Currency 15 2 4" xfId="49773"/>
    <cellStyle name="Currency 15 3" xfId="1744"/>
    <cellStyle name="Currency 15 3 2" xfId="1745"/>
    <cellStyle name="Currency 15 3 2 2" xfId="49778"/>
    <cellStyle name="Currency 15 3 3" xfId="49777"/>
    <cellStyle name="Currency 15 4" xfId="1746"/>
    <cellStyle name="Currency 15 4 2" xfId="49779"/>
    <cellStyle name="Currency 15 5" xfId="49772"/>
    <cellStyle name="Currency 16" xfId="1747"/>
    <cellStyle name="Currency 16 2" xfId="1748"/>
    <cellStyle name="Currency 16 2 2" xfId="49781"/>
    <cellStyle name="Currency 16 3" xfId="49780"/>
    <cellStyle name="Currency 17" xfId="1749"/>
    <cellStyle name="Currency 17 2" xfId="49782"/>
    <cellStyle name="Currency 18" xfId="1750"/>
    <cellStyle name="Currency 18 2" xfId="49783"/>
    <cellStyle name="Currency 19" xfId="1751"/>
    <cellStyle name="Currency 19 2" xfId="1752"/>
    <cellStyle name="Currency 19 2 2" xfId="1753"/>
    <cellStyle name="Currency 19 2 2 2" xfId="1754"/>
    <cellStyle name="Currency 19 2 2 2 2" xfId="1755"/>
    <cellStyle name="Currency 19 2 2 2 2 2" xfId="49788"/>
    <cellStyle name="Currency 19 2 2 2 3" xfId="49787"/>
    <cellStyle name="Currency 19 2 2 3" xfId="1756"/>
    <cellStyle name="Currency 19 2 2 3 2" xfId="49789"/>
    <cellStyle name="Currency 19 2 2 4" xfId="49786"/>
    <cellStyle name="Currency 19 2 3" xfId="1757"/>
    <cellStyle name="Currency 19 2 3 2" xfId="1758"/>
    <cellStyle name="Currency 19 2 3 2 2" xfId="49791"/>
    <cellStyle name="Currency 19 2 3 3" xfId="49790"/>
    <cellStyle name="Currency 19 2 4" xfId="1759"/>
    <cellStyle name="Currency 19 2 4 2" xfId="49792"/>
    <cellStyle name="Currency 19 2 5" xfId="49785"/>
    <cellStyle name="Currency 19 3" xfId="1760"/>
    <cellStyle name="Currency 19 3 2" xfId="1761"/>
    <cellStyle name="Currency 19 3 2 2" xfId="1762"/>
    <cellStyle name="Currency 19 3 2 2 2" xfId="1763"/>
    <cellStyle name="Currency 19 3 2 2 2 2" xfId="49796"/>
    <cellStyle name="Currency 19 3 2 2 3" xfId="49795"/>
    <cellStyle name="Currency 19 3 2 3" xfId="1764"/>
    <cellStyle name="Currency 19 3 2 3 2" xfId="49797"/>
    <cellStyle name="Currency 19 3 2 4" xfId="49794"/>
    <cellStyle name="Currency 19 3 3" xfId="1765"/>
    <cellStyle name="Currency 19 3 3 2" xfId="1766"/>
    <cellStyle name="Currency 19 3 3 2 2" xfId="49799"/>
    <cellStyle name="Currency 19 3 3 3" xfId="49798"/>
    <cellStyle name="Currency 19 3 4" xfId="1767"/>
    <cellStyle name="Currency 19 3 4 2" xfId="49800"/>
    <cellStyle name="Currency 19 3 5" xfId="49793"/>
    <cellStyle name="Currency 19 4" xfId="1768"/>
    <cellStyle name="Currency 19 4 2" xfId="1769"/>
    <cellStyle name="Currency 19 4 2 2" xfId="1770"/>
    <cellStyle name="Currency 19 4 2 2 2" xfId="49803"/>
    <cellStyle name="Currency 19 4 2 3" xfId="49802"/>
    <cellStyle name="Currency 19 4 3" xfId="1771"/>
    <cellStyle name="Currency 19 4 3 2" xfId="49804"/>
    <cellStyle name="Currency 19 4 4" xfId="49801"/>
    <cellStyle name="Currency 19 5" xfId="1772"/>
    <cellStyle name="Currency 19 5 2" xfId="1773"/>
    <cellStyle name="Currency 19 5 2 2" xfId="49806"/>
    <cellStyle name="Currency 19 5 3" xfId="49805"/>
    <cellStyle name="Currency 19 6" xfId="1774"/>
    <cellStyle name="Currency 19 6 2" xfId="49807"/>
    <cellStyle name="Currency 19 7" xfId="49784"/>
    <cellStyle name="Currency 2" xfId="4"/>
    <cellStyle name="Currency 2 10" xfId="1775"/>
    <cellStyle name="Currency 2 10 2" xfId="1776"/>
    <cellStyle name="Currency 2 10 2 2" xfId="1777"/>
    <cellStyle name="Currency 2 10 2 2 2" xfId="49810"/>
    <cellStyle name="Currency 2 10 2 3" xfId="49809"/>
    <cellStyle name="Currency 2 10 3" xfId="1778"/>
    <cellStyle name="Currency 2 10 3 2" xfId="49811"/>
    <cellStyle name="Currency 2 10 4" xfId="42407"/>
    <cellStyle name="Currency 2 10 5" xfId="47029"/>
    <cellStyle name="Currency 2 10 6" xfId="49808"/>
    <cellStyle name="Currency 2 11" xfId="1779"/>
    <cellStyle name="Currency 2 11 2" xfId="39558"/>
    <cellStyle name="Currency 2 11 3" xfId="49812"/>
    <cellStyle name="Currency 2 12" xfId="1780"/>
    <cellStyle name="Currency 2 12 2" xfId="49813"/>
    <cellStyle name="Currency 2 13" xfId="1781"/>
    <cellStyle name="Currency 2 13 2" xfId="49814"/>
    <cellStyle name="Currency 2 14" xfId="1782"/>
    <cellStyle name="Currency 2 14 2" xfId="49815"/>
    <cellStyle name="Currency 2 15" xfId="1783"/>
    <cellStyle name="Currency 2 15 2" xfId="49816"/>
    <cellStyle name="Currency 2 16" xfId="1784"/>
    <cellStyle name="Currency 2 16 2" xfId="49817"/>
    <cellStyle name="Currency 2 17" xfId="1785"/>
    <cellStyle name="Currency 2 17 2" xfId="49818"/>
    <cellStyle name="Currency 2 18" xfId="1786"/>
    <cellStyle name="Currency 2 18 2" xfId="49819"/>
    <cellStyle name="Currency 2 19" xfId="10256"/>
    <cellStyle name="Currency 2 2" xfId="1787"/>
    <cellStyle name="Currency 2 2 10" xfId="1788"/>
    <cellStyle name="Currency 2 2 10 2" xfId="49820"/>
    <cellStyle name="Currency 2 2 11" xfId="1789"/>
    <cellStyle name="Currency 2 2 11 2" xfId="49821"/>
    <cellStyle name="Currency 2 2 12" xfId="10257"/>
    <cellStyle name="Currency 2 2 13" xfId="9832"/>
    <cellStyle name="Currency 2 2 2" xfId="1790"/>
    <cellStyle name="Currency 2 2 2 2" xfId="10619"/>
    <cellStyle name="Currency 2 2 2 3" xfId="9833"/>
    <cellStyle name="Currency 2 2 3" xfId="1791"/>
    <cellStyle name="Currency 2 2 3 2" xfId="9834"/>
    <cellStyle name="Currency 2 2 4" xfId="1792"/>
    <cellStyle name="Currency 2 2 5" xfId="1793"/>
    <cellStyle name="Currency 2 2 6" xfId="1794"/>
    <cellStyle name="Currency 2 2 7" xfId="1795"/>
    <cellStyle name="Currency 2 2 8" xfId="1796"/>
    <cellStyle name="Currency 2 2 8 2" xfId="49822"/>
    <cellStyle name="Currency 2 2 9" xfId="1797"/>
    <cellStyle name="Currency 2 2 9 2" xfId="49823"/>
    <cellStyle name="Currency 2 3" xfId="1798"/>
    <cellStyle name="Currency 2 3 2" xfId="1799"/>
    <cellStyle name="Currency 2 3 2 10" xfId="11671"/>
    <cellStyle name="Currency 2 3 2 2" xfId="16626"/>
    <cellStyle name="Currency 2 3 2 2 2" xfId="19467"/>
    <cellStyle name="Currency 2 3 2 2 2 2" xfId="25311"/>
    <cellStyle name="Currency 2 3 2 2 2 2 2" xfId="37711"/>
    <cellStyle name="Currency 2 3 2 2 2 3" xfId="33474"/>
    <cellStyle name="Currency 2 3 2 2 2 4" xfId="42410"/>
    <cellStyle name="Currency 2 3 2 2 2 5" xfId="47032"/>
    <cellStyle name="Currency 2 3 2 2 3" xfId="20750"/>
    <cellStyle name="Currency 2 3 2 2 3 2" xfId="25312"/>
    <cellStyle name="Currency 2 3 2 2 3 2 2" xfId="37712"/>
    <cellStyle name="Currency 2 3 2 2 3 3" xfId="34776"/>
    <cellStyle name="Currency 2 3 2 2 3 4" xfId="42411"/>
    <cellStyle name="Currency 2 3 2 2 3 5" xfId="47033"/>
    <cellStyle name="Currency 2 3 2 2 4" xfId="25310"/>
    <cellStyle name="Currency 2 3 2 2 4 2" xfId="37710"/>
    <cellStyle name="Currency 2 3 2 2 5" xfId="32174"/>
    <cellStyle name="Currency 2 3 2 2 6" xfId="42409"/>
    <cellStyle name="Currency 2 3 2 2 7" xfId="47031"/>
    <cellStyle name="Currency 2 3 2 3" xfId="14411"/>
    <cellStyle name="Currency 2 3 2 3 2" xfId="25313"/>
    <cellStyle name="Currency 2 3 2 3 2 2" xfId="37713"/>
    <cellStyle name="Currency 2 3 2 3 3" xfId="31524"/>
    <cellStyle name="Currency 2 3 2 3 4" xfId="42412"/>
    <cellStyle name="Currency 2 3 2 3 5" xfId="47034"/>
    <cellStyle name="Currency 2 3 2 4" xfId="18833"/>
    <cellStyle name="Currency 2 3 2 4 2" xfId="25314"/>
    <cellStyle name="Currency 2 3 2 4 2 2" xfId="37714"/>
    <cellStyle name="Currency 2 3 2 4 3" xfId="32825"/>
    <cellStyle name="Currency 2 3 2 4 4" xfId="42413"/>
    <cellStyle name="Currency 2 3 2 4 5" xfId="47035"/>
    <cellStyle name="Currency 2 3 2 5" xfId="20113"/>
    <cellStyle name="Currency 2 3 2 5 2" xfId="25315"/>
    <cellStyle name="Currency 2 3 2 5 2 2" xfId="37715"/>
    <cellStyle name="Currency 2 3 2 5 3" xfId="34124"/>
    <cellStyle name="Currency 2 3 2 5 4" xfId="42414"/>
    <cellStyle name="Currency 2 3 2 5 5" xfId="47036"/>
    <cellStyle name="Currency 2 3 2 6" xfId="25309"/>
    <cellStyle name="Currency 2 3 2 6 2" xfId="37709"/>
    <cellStyle name="Currency 2 3 2 7" xfId="30864"/>
    <cellStyle name="Currency 2 3 2 8" xfId="42408"/>
    <cellStyle name="Currency 2 3 2 9" xfId="47030"/>
    <cellStyle name="Currency 2 3 3" xfId="1800"/>
    <cellStyle name="Currency 2 3 3 2" xfId="11830"/>
    <cellStyle name="Currency 2 3 4" xfId="1801"/>
    <cellStyle name="Currency 2 3 5" xfId="1802"/>
    <cellStyle name="Currency 2 3 6" xfId="10258"/>
    <cellStyle name="Currency 2 3 7" xfId="9835"/>
    <cellStyle name="Currency 2 4" xfId="1803"/>
    <cellStyle name="Currency 2 4 2" xfId="11854"/>
    <cellStyle name="Currency 2 4 2 2" xfId="16649"/>
    <cellStyle name="Currency 2 4 2 2 2" xfId="19489"/>
    <cellStyle name="Currency 2 4 2 2 2 2" xfId="25318"/>
    <cellStyle name="Currency 2 4 2 2 2 2 2" xfId="37718"/>
    <cellStyle name="Currency 2 4 2 2 2 3" xfId="33497"/>
    <cellStyle name="Currency 2 4 2 2 2 4" xfId="42417"/>
    <cellStyle name="Currency 2 4 2 2 2 5" xfId="47039"/>
    <cellStyle name="Currency 2 4 2 2 3" xfId="20773"/>
    <cellStyle name="Currency 2 4 2 2 3 2" xfId="25319"/>
    <cellStyle name="Currency 2 4 2 2 3 2 2" xfId="37719"/>
    <cellStyle name="Currency 2 4 2 2 3 3" xfId="34799"/>
    <cellStyle name="Currency 2 4 2 2 3 4" xfId="42418"/>
    <cellStyle name="Currency 2 4 2 2 3 5" xfId="47040"/>
    <cellStyle name="Currency 2 4 2 2 4" xfId="25317"/>
    <cellStyle name="Currency 2 4 2 2 4 2" xfId="37717"/>
    <cellStyle name="Currency 2 4 2 2 5" xfId="32197"/>
    <cellStyle name="Currency 2 4 2 2 6" xfId="42416"/>
    <cellStyle name="Currency 2 4 2 2 7" xfId="47038"/>
    <cellStyle name="Currency 2 4 2 3" xfId="14435"/>
    <cellStyle name="Currency 2 4 2 3 2" xfId="25320"/>
    <cellStyle name="Currency 2 4 2 3 2 2" xfId="37720"/>
    <cellStyle name="Currency 2 4 2 3 3" xfId="31547"/>
    <cellStyle name="Currency 2 4 2 3 4" xfId="42419"/>
    <cellStyle name="Currency 2 4 2 3 5" xfId="47041"/>
    <cellStyle name="Currency 2 4 2 4" xfId="18856"/>
    <cellStyle name="Currency 2 4 2 4 2" xfId="25321"/>
    <cellStyle name="Currency 2 4 2 4 2 2" xfId="37721"/>
    <cellStyle name="Currency 2 4 2 4 3" xfId="32848"/>
    <cellStyle name="Currency 2 4 2 4 4" xfId="42420"/>
    <cellStyle name="Currency 2 4 2 4 5" xfId="47042"/>
    <cellStyle name="Currency 2 4 2 5" xfId="20136"/>
    <cellStyle name="Currency 2 4 2 5 2" xfId="25322"/>
    <cellStyle name="Currency 2 4 2 5 2 2" xfId="37722"/>
    <cellStyle name="Currency 2 4 2 5 3" xfId="34147"/>
    <cellStyle name="Currency 2 4 2 5 4" xfId="42421"/>
    <cellStyle name="Currency 2 4 2 5 5" xfId="47043"/>
    <cellStyle name="Currency 2 4 2 6" xfId="25316"/>
    <cellStyle name="Currency 2 4 2 6 2" xfId="37716"/>
    <cellStyle name="Currency 2 4 2 7" xfId="30887"/>
    <cellStyle name="Currency 2 4 2 8" xfId="42415"/>
    <cellStyle name="Currency 2 4 2 9" xfId="47037"/>
    <cellStyle name="Currency 2 4 3" xfId="10259"/>
    <cellStyle name="Currency 2 4 4" xfId="49824"/>
    <cellStyle name="Currency 2 5" xfId="1804"/>
    <cellStyle name="Currency 2 5 2" xfId="11909"/>
    <cellStyle name="Currency 2 5 3" xfId="10260"/>
    <cellStyle name="Currency 2 5 4" xfId="49825"/>
    <cellStyle name="Currency 2 6" xfId="1805"/>
    <cellStyle name="Currency 2 6 2" xfId="11948"/>
    <cellStyle name="Currency 2 6 3" xfId="10261"/>
    <cellStyle name="Currency 2 6 4" xfId="49826"/>
    <cellStyle name="Currency 2 7" xfId="1806"/>
    <cellStyle name="Currency 2 7 2" xfId="10618"/>
    <cellStyle name="Currency 2 7 3" xfId="49827"/>
    <cellStyle name="Currency 2 8" xfId="1807"/>
    <cellStyle name="Currency 2 8 10" xfId="10709"/>
    <cellStyle name="Currency 2 8 11" xfId="49828"/>
    <cellStyle name="Currency 2 8 2" xfId="16142"/>
    <cellStyle name="Currency 2 8 2 2" xfId="18986"/>
    <cellStyle name="Currency 2 8 2 2 2" xfId="25325"/>
    <cellStyle name="Currency 2 8 2 2 2 2" xfId="37725"/>
    <cellStyle name="Currency 2 8 2 2 3" xfId="32989"/>
    <cellStyle name="Currency 2 8 2 2 4" xfId="42424"/>
    <cellStyle name="Currency 2 8 2 2 5" xfId="47046"/>
    <cellStyle name="Currency 2 8 2 3" xfId="20268"/>
    <cellStyle name="Currency 2 8 2 3 2" xfId="25326"/>
    <cellStyle name="Currency 2 8 2 3 2 2" xfId="37726"/>
    <cellStyle name="Currency 2 8 2 3 3" xfId="34290"/>
    <cellStyle name="Currency 2 8 2 3 4" xfId="42425"/>
    <cellStyle name="Currency 2 8 2 3 5" xfId="47047"/>
    <cellStyle name="Currency 2 8 2 4" xfId="25324"/>
    <cellStyle name="Currency 2 8 2 4 2" xfId="37724"/>
    <cellStyle name="Currency 2 8 2 5" xfId="31688"/>
    <cellStyle name="Currency 2 8 2 6" xfId="42423"/>
    <cellStyle name="Currency 2 8 2 7" xfId="47045"/>
    <cellStyle name="Currency 2 8 3" xfId="13927"/>
    <cellStyle name="Currency 2 8 3 2" xfId="25327"/>
    <cellStyle name="Currency 2 8 3 2 2" xfId="37727"/>
    <cellStyle name="Currency 2 8 3 3" xfId="31039"/>
    <cellStyle name="Currency 2 8 3 4" xfId="42426"/>
    <cellStyle name="Currency 2 8 3 5" xfId="47048"/>
    <cellStyle name="Currency 2 8 4" xfId="18351"/>
    <cellStyle name="Currency 2 8 4 2" xfId="25328"/>
    <cellStyle name="Currency 2 8 4 2 2" xfId="37728"/>
    <cellStyle name="Currency 2 8 4 3" xfId="32340"/>
    <cellStyle name="Currency 2 8 4 4" xfId="42427"/>
    <cellStyle name="Currency 2 8 4 5" xfId="47049"/>
    <cellStyle name="Currency 2 8 5" xfId="19628"/>
    <cellStyle name="Currency 2 8 5 2" xfId="25329"/>
    <cellStyle name="Currency 2 8 5 2 2" xfId="37729"/>
    <cellStyle name="Currency 2 8 5 3" xfId="33638"/>
    <cellStyle name="Currency 2 8 5 4" xfId="42428"/>
    <cellStyle name="Currency 2 8 5 5" xfId="47050"/>
    <cellStyle name="Currency 2 8 6" xfId="25323"/>
    <cellStyle name="Currency 2 8 6 2" xfId="37723"/>
    <cellStyle name="Currency 2 8 7" xfId="30378"/>
    <cellStyle name="Currency 2 8 8" xfId="42422"/>
    <cellStyle name="Currency 2 8 9" xfId="47044"/>
    <cellStyle name="Currency 2 9" xfId="1808"/>
    <cellStyle name="Currency 2 9 10" xfId="12045"/>
    <cellStyle name="Currency 2 9 11" xfId="49829"/>
    <cellStyle name="Currency 2 9 2" xfId="16683"/>
    <cellStyle name="Currency 2 9 2 2" xfId="19520"/>
    <cellStyle name="Currency 2 9 2 2 2" xfId="25332"/>
    <cellStyle name="Currency 2 9 2 2 2 2" xfId="37732"/>
    <cellStyle name="Currency 2 9 2 2 3" xfId="33528"/>
    <cellStyle name="Currency 2 9 2 2 4" xfId="42431"/>
    <cellStyle name="Currency 2 9 2 2 5" xfId="47053"/>
    <cellStyle name="Currency 2 9 2 3" xfId="20804"/>
    <cellStyle name="Currency 2 9 2 3 2" xfId="25333"/>
    <cellStyle name="Currency 2 9 2 3 2 2" xfId="37733"/>
    <cellStyle name="Currency 2 9 2 3 3" xfId="34831"/>
    <cellStyle name="Currency 2 9 2 3 4" xfId="42432"/>
    <cellStyle name="Currency 2 9 2 3 5" xfId="47054"/>
    <cellStyle name="Currency 2 9 2 4" xfId="25331"/>
    <cellStyle name="Currency 2 9 2 4 2" xfId="37731"/>
    <cellStyle name="Currency 2 9 2 5" xfId="32229"/>
    <cellStyle name="Currency 2 9 2 6" xfId="42430"/>
    <cellStyle name="Currency 2 9 2 7" xfId="47052"/>
    <cellStyle name="Currency 2 9 3" xfId="14470"/>
    <cellStyle name="Currency 2 9 3 2" xfId="25334"/>
    <cellStyle name="Currency 2 9 3 2 2" xfId="37734"/>
    <cellStyle name="Currency 2 9 3 3" xfId="31578"/>
    <cellStyle name="Currency 2 9 3 4" xfId="42433"/>
    <cellStyle name="Currency 2 9 3 5" xfId="47055"/>
    <cellStyle name="Currency 2 9 4" xfId="18887"/>
    <cellStyle name="Currency 2 9 4 2" xfId="25335"/>
    <cellStyle name="Currency 2 9 4 2 2" xfId="37735"/>
    <cellStyle name="Currency 2 9 4 3" xfId="32879"/>
    <cellStyle name="Currency 2 9 4 4" xfId="42434"/>
    <cellStyle name="Currency 2 9 4 5" xfId="47056"/>
    <cellStyle name="Currency 2 9 5" xfId="20167"/>
    <cellStyle name="Currency 2 9 5 2" xfId="25336"/>
    <cellStyle name="Currency 2 9 5 2 2" xfId="37736"/>
    <cellStyle name="Currency 2 9 5 3" xfId="34179"/>
    <cellStyle name="Currency 2 9 5 4" xfId="42435"/>
    <cellStyle name="Currency 2 9 5 5" xfId="47057"/>
    <cellStyle name="Currency 2 9 6" xfId="25330"/>
    <cellStyle name="Currency 2 9 6 2" xfId="37730"/>
    <cellStyle name="Currency 2 9 7" xfId="30919"/>
    <cellStyle name="Currency 2 9 8" xfId="42429"/>
    <cellStyle name="Currency 2 9 9" xfId="47051"/>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2 2 2" xfId="49834"/>
    <cellStyle name="Currency 20 2 2 2 3" xfId="49833"/>
    <cellStyle name="Currency 20 2 2 3" xfId="1816"/>
    <cellStyle name="Currency 20 2 2 3 2" xfId="49835"/>
    <cellStyle name="Currency 20 2 2 4" xfId="49832"/>
    <cellStyle name="Currency 20 2 3" xfId="1817"/>
    <cellStyle name="Currency 20 2 3 2" xfId="1818"/>
    <cellStyle name="Currency 20 2 3 2 2" xfId="49837"/>
    <cellStyle name="Currency 20 2 3 3" xfId="49836"/>
    <cellStyle name="Currency 20 2 4" xfId="1819"/>
    <cellStyle name="Currency 20 2 4 2" xfId="49838"/>
    <cellStyle name="Currency 20 2 5" xfId="49831"/>
    <cellStyle name="Currency 20 3" xfId="1820"/>
    <cellStyle name="Currency 20 3 2" xfId="1821"/>
    <cellStyle name="Currency 20 3 2 2" xfId="1822"/>
    <cellStyle name="Currency 20 3 2 2 2" xfId="1823"/>
    <cellStyle name="Currency 20 3 2 2 2 2" xfId="49842"/>
    <cellStyle name="Currency 20 3 2 2 3" xfId="49841"/>
    <cellStyle name="Currency 20 3 2 3" xfId="1824"/>
    <cellStyle name="Currency 20 3 2 3 2" xfId="49843"/>
    <cellStyle name="Currency 20 3 2 4" xfId="49840"/>
    <cellStyle name="Currency 20 3 3" xfId="1825"/>
    <cellStyle name="Currency 20 3 3 2" xfId="1826"/>
    <cellStyle name="Currency 20 3 3 2 2" xfId="49845"/>
    <cellStyle name="Currency 20 3 3 3" xfId="49844"/>
    <cellStyle name="Currency 20 3 4" xfId="1827"/>
    <cellStyle name="Currency 20 3 4 2" xfId="49846"/>
    <cellStyle name="Currency 20 3 5" xfId="49839"/>
    <cellStyle name="Currency 20 4" xfId="1828"/>
    <cellStyle name="Currency 20 4 2" xfId="1829"/>
    <cellStyle name="Currency 20 4 2 2" xfId="1830"/>
    <cellStyle name="Currency 20 4 2 2 2" xfId="49849"/>
    <cellStyle name="Currency 20 4 2 3" xfId="49848"/>
    <cellStyle name="Currency 20 4 3" xfId="1831"/>
    <cellStyle name="Currency 20 4 3 2" xfId="49850"/>
    <cellStyle name="Currency 20 4 4" xfId="49847"/>
    <cellStyle name="Currency 20 5" xfId="1832"/>
    <cellStyle name="Currency 20 5 2" xfId="1833"/>
    <cellStyle name="Currency 20 5 2 2" xfId="49852"/>
    <cellStyle name="Currency 20 5 3" xfId="49851"/>
    <cellStyle name="Currency 20 6" xfId="1834"/>
    <cellStyle name="Currency 20 6 2" xfId="49853"/>
    <cellStyle name="Currency 20 7" xfId="49830"/>
    <cellStyle name="Currency 21" xfId="1835"/>
    <cellStyle name="Currency 21 2" xfId="1836"/>
    <cellStyle name="Currency 21 2 2" xfId="1837"/>
    <cellStyle name="Currency 21 2 2 2" xfId="1838"/>
    <cellStyle name="Currency 21 2 2 2 2" xfId="1839"/>
    <cellStyle name="Currency 21 2 2 2 2 2" xfId="49858"/>
    <cellStyle name="Currency 21 2 2 2 3" xfId="49857"/>
    <cellStyle name="Currency 21 2 2 3" xfId="1840"/>
    <cellStyle name="Currency 21 2 2 3 2" xfId="49859"/>
    <cellStyle name="Currency 21 2 2 4" xfId="49856"/>
    <cellStyle name="Currency 21 2 3" xfId="1841"/>
    <cellStyle name="Currency 21 2 3 2" xfId="1842"/>
    <cellStyle name="Currency 21 2 3 2 2" xfId="49861"/>
    <cellStyle name="Currency 21 2 3 3" xfId="49860"/>
    <cellStyle name="Currency 21 2 4" xfId="1843"/>
    <cellStyle name="Currency 21 2 4 2" xfId="49862"/>
    <cellStyle name="Currency 21 2 5" xfId="49855"/>
    <cellStyle name="Currency 21 3" xfId="1844"/>
    <cellStyle name="Currency 21 3 2" xfId="1845"/>
    <cellStyle name="Currency 21 3 2 2" xfId="1846"/>
    <cellStyle name="Currency 21 3 2 2 2" xfId="1847"/>
    <cellStyle name="Currency 21 3 2 2 2 2" xfId="49866"/>
    <cellStyle name="Currency 21 3 2 2 3" xfId="49865"/>
    <cellStyle name="Currency 21 3 2 3" xfId="1848"/>
    <cellStyle name="Currency 21 3 2 3 2" xfId="49867"/>
    <cellStyle name="Currency 21 3 2 4" xfId="49864"/>
    <cellStyle name="Currency 21 3 3" xfId="1849"/>
    <cellStyle name="Currency 21 3 3 2" xfId="1850"/>
    <cellStyle name="Currency 21 3 3 2 2" xfId="49869"/>
    <cellStyle name="Currency 21 3 3 3" xfId="49868"/>
    <cellStyle name="Currency 21 3 4" xfId="1851"/>
    <cellStyle name="Currency 21 3 4 2" xfId="49870"/>
    <cellStyle name="Currency 21 3 5" xfId="49863"/>
    <cellStyle name="Currency 21 4" xfId="1852"/>
    <cellStyle name="Currency 21 4 2" xfId="1853"/>
    <cellStyle name="Currency 21 4 2 2" xfId="1854"/>
    <cellStyle name="Currency 21 4 2 2 2" xfId="49873"/>
    <cellStyle name="Currency 21 4 2 3" xfId="49872"/>
    <cellStyle name="Currency 21 4 3" xfId="1855"/>
    <cellStyle name="Currency 21 4 3 2" xfId="49874"/>
    <cellStyle name="Currency 21 4 4" xfId="49871"/>
    <cellStyle name="Currency 21 5" xfId="1856"/>
    <cellStyle name="Currency 21 5 2" xfId="1857"/>
    <cellStyle name="Currency 21 5 2 2" xfId="49876"/>
    <cellStyle name="Currency 21 5 3" xfId="49875"/>
    <cellStyle name="Currency 21 6" xfId="1858"/>
    <cellStyle name="Currency 21 6 2" xfId="49877"/>
    <cellStyle name="Currency 21 7" xfId="49854"/>
    <cellStyle name="Currency 22" xfId="1859"/>
    <cellStyle name="Currency 22 2" xfId="1860"/>
    <cellStyle name="Currency 22 2 2" xfId="1861"/>
    <cellStyle name="Currency 22 2 2 2" xfId="1862"/>
    <cellStyle name="Currency 22 2 2 2 2" xfId="1863"/>
    <cellStyle name="Currency 22 2 2 2 2 2" xfId="49882"/>
    <cellStyle name="Currency 22 2 2 2 3" xfId="49881"/>
    <cellStyle name="Currency 22 2 2 3" xfId="1864"/>
    <cellStyle name="Currency 22 2 2 3 2" xfId="49883"/>
    <cellStyle name="Currency 22 2 2 4" xfId="49880"/>
    <cellStyle name="Currency 22 2 3" xfId="1865"/>
    <cellStyle name="Currency 22 2 3 2" xfId="1866"/>
    <cellStyle name="Currency 22 2 3 2 2" xfId="49885"/>
    <cellStyle name="Currency 22 2 3 3" xfId="49884"/>
    <cellStyle name="Currency 22 2 4" xfId="1867"/>
    <cellStyle name="Currency 22 2 4 2" xfId="49886"/>
    <cellStyle name="Currency 22 2 5" xfId="49879"/>
    <cellStyle name="Currency 22 3" xfId="1868"/>
    <cellStyle name="Currency 22 3 2" xfId="1869"/>
    <cellStyle name="Currency 22 3 2 2" xfId="1870"/>
    <cellStyle name="Currency 22 3 2 2 2" xfId="1871"/>
    <cellStyle name="Currency 22 3 2 2 2 2" xfId="49890"/>
    <cellStyle name="Currency 22 3 2 2 3" xfId="49889"/>
    <cellStyle name="Currency 22 3 2 3" xfId="1872"/>
    <cellStyle name="Currency 22 3 2 3 2" xfId="49891"/>
    <cellStyle name="Currency 22 3 2 4" xfId="49888"/>
    <cellStyle name="Currency 22 3 3" xfId="1873"/>
    <cellStyle name="Currency 22 3 3 2" xfId="1874"/>
    <cellStyle name="Currency 22 3 3 2 2" xfId="49893"/>
    <cellStyle name="Currency 22 3 3 3" xfId="49892"/>
    <cellStyle name="Currency 22 3 4" xfId="1875"/>
    <cellStyle name="Currency 22 3 4 2" xfId="49894"/>
    <cellStyle name="Currency 22 3 5" xfId="49887"/>
    <cellStyle name="Currency 22 4" xfId="1876"/>
    <cellStyle name="Currency 22 4 2" xfId="1877"/>
    <cellStyle name="Currency 22 4 2 2" xfId="1878"/>
    <cellStyle name="Currency 22 4 2 2 2" xfId="49897"/>
    <cellStyle name="Currency 22 4 2 3" xfId="49896"/>
    <cellStyle name="Currency 22 4 3" xfId="1879"/>
    <cellStyle name="Currency 22 4 3 2" xfId="49898"/>
    <cellStyle name="Currency 22 4 4" xfId="49895"/>
    <cellStyle name="Currency 22 5" xfId="1880"/>
    <cellStyle name="Currency 22 5 2" xfId="1881"/>
    <cellStyle name="Currency 22 5 2 2" xfId="49900"/>
    <cellStyle name="Currency 22 5 3" xfId="49899"/>
    <cellStyle name="Currency 22 6" xfId="1882"/>
    <cellStyle name="Currency 22 6 2" xfId="49901"/>
    <cellStyle name="Currency 22 7" xfId="49878"/>
    <cellStyle name="Currency 23" xfId="1883"/>
    <cellStyle name="Currency 23 2" xfId="1884"/>
    <cellStyle name="Currency 23 2 2" xfId="1885"/>
    <cellStyle name="Currency 23 2 2 2" xfId="1886"/>
    <cellStyle name="Currency 23 2 2 2 2" xfId="1887"/>
    <cellStyle name="Currency 23 2 2 2 2 2" xfId="49906"/>
    <cellStyle name="Currency 23 2 2 2 3" xfId="49905"/>
    <cellStyle name="Currency 23 2 2 3" xfId="1888"/>
    <cellStyle name="Currency 23 2 2 3 2" xfId="49907"/>
    <cellStyle name="Currency 23 2 2 4" xfId="49904"/>
    <cellStyle name="Currency 23 2 3" xfId="1889"/>
    <cellStyle name="Currency 23 2 3 2" xfId="1890"/>
    <cellStyle name="Currency 23 2 3 2 2" xfId="49909"/>
    <cellStyle name="Currency 23 2 3 3" xfId="49908"/>
    <cellStyle name="Currency 23 2 4" xfId="1891"/>
    <cellStyle name="Currency 23 2 4 2" xfId="49910"/>
    <cellStyle name="Currency 23 2 5" xfId="49903"/>
    <cellStyle name="Currency 23 3" xfId="1892"/>
    <cellStyle name="Currency 23 3 2" xfId="1893"/>
    <cellStyle name="Currency 23 3 2 2" xfId="1894"/>
    <cellStyle name="Currency 23 3 2 2 2" xfId="1895"/>
    <cellStyle name="Currency 23 3 2 2 2 2" xfId="49914"/>
    <cellStyle name="Currency 23 3 2 2 3" xfId="49913"/>
    <cellStyle name="Currency 23 3 2 3" xfId="1896"/>
    <cellStyle name="Currency 23 3 2 3 2" xfId="49915"/>
    <cellStyle name="Currency 23 3 2 4" xfId="49912"/>
    <cellStyle name="Currency 23 3 3" xfId="1897"/>
    <cellStyle name="Currency 23 3 3 2" xfId="1898"/>
    <cellStyle name="Currency 23 3 3 2 2" xfId="49917"/>
    <cellStyle name="Currency 23 3 3 3" xfId="49916"/>
    <cellStyle name="Currency 23 3 4" xfId="1899"/>
    <cellStyle name="Currency 23 3 4 2" xfId="49918"/>
    <cellStyle name="Currency 23 3 5" xfId="49911"/>
    <cellStyle name="Currency 23 4" xfId="1900"/>
    <cellStyle name="Currency 23 4 2" xfId="1901"/>
    <cellStyle name="Currency 23 4 2 2" xfId="1902"/>
    <cellStyle name="Currency 23 4 2 2 2" xfId="49921"/>
    <cellStyle name="Currency 23 4 2 3" xfId="49920"/>
    <cellStyle name="Currency 23 4 3" xfId="1903"/>
    <cellStyle name="Currency 23 4 3 2" xfId="49922"/>
    <cellStyle name="Currency 23 4 4" xfId="49919"/>
    <cellStyle name="Currency 23 5" xfId="1904"/>
    <cellStyle name="Currency 23 5 2" xfId="1905"/>
    <cellStyle name="Currency 23 5 2 2" xfId="49924"/>
    <cellStyle name="Currency 23 5 3" xfId="49923"/>
    <cellStyle name="Currency 23 6" xfId="1906"/>
    <cellStyle name="Currency 23 6 2" xfId="49925"/>
    <cellStyle name="Currency 23 7" xfId="49902"/>
    <cellStyle name="Currency 24" xfId="1907"/>
    <cellStyle name="Currency 24 2" xfId="1908"/>
    <cellStyle name="Currency 24 2 2" xfId="1909"/>
    <cellStyle name="Currency 24 2 2 2" xfId="1910"/>
    <cellStyle name="Currency 24 2 2 2 2" xfId="1911"/>
    <cellStyle name="Currency 24 2 2 2 2 2" xfId="49930"/>
    <cellStyle name="Currency 24 2 2 2 3" xfId="49929"/>
    <cellStyle name="Currency 24 2 2 3" xfId="1912"/>
    <cellStyle name="Currency 24 2 2 3 2" xfId="49931"/>
    <cellStyle name="Currency 24 2 2 4" xfId="49928"/>
    <cellStyle name="Currency 24 2 3" xfId="1913"/>
    <cellStyle name="Currency 24 2 3 2" xfId="1914"/>
    <cellStyle name="Currency 24 2 3 2 2" xfId="49933"/>
    <cellStyle name="Currency 24 2 3 3" xfId="49932"/>
    <cellStyle name="Currency 24 2 4" xfId="1915"/>
    <cellStyle name="Currency 24 2 4 2" xfId="49934"/>
    <cellStyle name="Currency 24 2 5" xfId="49927"/>
    <cellStyle name="Currency 24 3" xfId="1916"/>
    <cellStyle name="Currency 24 3 2" xfId="1917"/>
    <cellStyle name="Currency 24 3 2 2" xfId="1918"/>
    <cellStyle name="Currency 24 3 2 2 2" xfId="1919"/>
    <cellStyle name="Currency 24 3 2 2 2 2" xfId="49938"/>
    <cellStyle name="Currency 24 3 2 2 3" xfId="49937"/>
    <cellStyle name="Currency 24 3 2 3" xfId="1920"/>
    <cellStyle name="Currency 24 3 2 3 2" xfId="49939"/>
    <cellStyle name="Currency 24 3 2 4" xfId="49936"/>
    <cellStyle name="Currency 24 3 3" xfId="1921"/>
    <cellStyle name="Currency 24 3 3 2" xfId="1922"/>
    <cellStyle name="Currency 24 3 3 2 2" xfId="49941"/>
    <cellStyle name="Currency 24 3 3 3" xfId="49940"/>
    <cellStyle name="Currency 24 3 4" xfId="1923"/>
    <cellStyle name="Currency 24 3 4 2" xfId="49942"/>
    <cellStyle name="Currency 24 3 5" xfId="49935"/>
    <cellStyle name="Currency 24 4" xfId="1924"/>
    <cellStyle name="Currency 24 4 2" xfId="1925"/>
    <cellStyle name="Currency 24 4 2 2" xfId="1926"/>
    <cellStyle name="Currency 24 4 2 2 2" xfId="49945"/>
    <cellStyle name="Currency 24 4 2 3" xfId="49944"/>
    <cellStyle name="Currency 24 4 3" xfId="1927"/>
    <cellStyle name="Currency 24 4 3 2" xfId="49946"/>
    <cellStyle name="Currency 24 4 4" xfId="49943"/>
    <cellStyle name="Currency 24 5" xfId="1928"/>
    <cellStyle name="Currency 24 5 2" xfId="1929"/>
    <cellStyle name="Currency 24 5 2 2" xfId="49948"/>
    <cellStyle name="Currency 24 5 3" xfId="49947"/>
    <cellStyle name="Currency 24 6" xfId="1930"/>
    <cellStyle name="Currency 24 6 2" xfId="49949"/>
    <cellStyle name="Currency 24 7" xfId="49926"/>
    <cellStyle name="Currency 25" xfId="1931"/>
    <cellStyle name="Currency 25 2" xfId="10255"/>
    <cellStyle name="Currency 26" xfId="1932"/>
    <cellStyle name="Currency 26 2" xfId="1933"/>
    <cellStyle name="Currency 26 2 2" xfId="1934"/>
    <cellStyle name="Currency 26 2 2 2" xfId="1935"/>
    <cellStyle name="Currency 26 2 2 2 2" xfId="1936"/>
    <cellStyle name="Currency 26 2 2 2 2 2" xfId="49954"/>
    <cellStyle name="Currency 26 2 2 2 3" xfId="49953"/>
    <cellStyle name="Currency 26 2 2 3" xfId="1937"/>
    <cellStyle name="Currency 26 2 2 3 2" xfId="49955"/>
    <cellStyle name="Currency 26 2 2 4" xfId="49952"/>
    <cellStyle name="Currency 26 2 3" xfId="1938"/>
    <cellStyle name="Currency 26 2 3 2" xfId="1939"/>
    <cellStyle name="Currency 26 2 3 2 2" xfId="49957"/>
    <cellStyle name="Currency 26 2 3 3" xfId="49956"/>
    <cellStyle name="Currency 26 2 4" xfId="1940"/>
    <cellStyle name="Currency 26 2 4 2" xfId="49958"/>
    <cellStyle name="Currency 26 2 5" xfId="49951"/>
    <cellStyle name="Currency 26 3" xfId="1941"/>
    <cellStyle name="Currency 26 3 2" xfId="1942"/>
    <cellStyle name="Currency 26 3 2 2" xfId="1943"/>
    <cellStyle name="Currency 26 3 2 2 2" xfId="1944"/>
    <cellStyle name="Currency 26 3 2 2 2 2" xfId="49962"/>
    <cellStyle name="Currency 26 3 2 2 3" xfId="49961"/>
    <cellStyle name="Currency 26 3 2 3" xfId="1945"/>
    <cellStyle name="Currency 26 3 2 3 2" xfId="49963"/>
    <cellStyle name="Currency 26 3 2 4" xfId="49960"/>
    <cellStyle name="Currency 26 3 3" xfId="1946"/>
    <cellStyle name="Currency 26 3 3 2" xfId="1947"/>
    <cellStyle name="Currency 26 3 3 2 2" xfId="49965"/>
    <cellStyle name="Currency 26 3 3 3" xfId="49964"/>
    <cellStyle name="Currency 26 3 4" xfId="1948"/>
    <cellStyle name="Currency 26 3 4 2" xfId="49966"/>
    <cellStyle name="Currency 26 3 5" xfId="49959"/>
    <cellStyle name="Currency 26 4" xfId="1949"/>
    <cellStyle name="Currency 26 4 2" xfId="1950"/>
    <cellStyle name="Currency 26 4 2 2" xfId="1951"/>
    <cellStyle name="Currency 26 4 2 2 2" xfId="49969"/>
    <cellStyle name="Currency 26 4 2 3" xfId="49968"/>
    <cellStyle name="Currency 26 4 3" xfId="1952"/>
    <cellStyle name="Currency 26 4 3 2" xfId="49970"/>
    <cellStyle name="Currency 26 4 4" xfId="49967"/>
    <cellStyle name="Currency 26 5" xfId="1953"/>
    <cellStyle name="Currency 26 5 2" xfId="1954"/>
    <cellStyle name="Currency 26 5 2 2" xfId="49972"/>
    <cellStyle name="Currency 26 5 3" xfId="49971"/>
    <cellStyle name="Currency 26 6" xfId="1955"/>
    <cellStyle name="Currency 26 6 2" xfId="49973"/>
    <cellStyle name="Currency 26 7" xfId="49950"/>
    <cellStyle name="Currency 27" xfId="1956"/>
    <cellStyle name="Currency 27 2" xfId="1957"/>
    <cellStyle name="Currency 27 2 2" xfId="1958"/>
    <cellStyle name="Currency 27 2 2 2" xfId="1959"/>
    <cellStyle name="Currency 27 2 2 2 2" xfId="1960"/>
    <cellStyle name="Currency 27 2 2 2 2 2" xfId="49978"/>
    <cellStyle name="Currency 27 2 2 2 3" xfId="49977"/>
    <cellStyle name="Currency 27 2 2 3" xfId="1961"/>
    <cellStyle name="Currency 27 2 2 3 2" xfId="49979"/>
    <cellStyle name="Currency 27 2 2 4" xfId="49976"/>
    <cellStyle name="Currency 27 2 3" xfId="1962"/>
    <cellStyle name="Currency 27 2 3 2" xfId="1963"/>
    <cellStyle name="Currency 27 2 3 2 2" xfId="49981"/>
    <cellStyle name="Currency 27 2 3 3" xfId="49980"/>
    <cellStyle name="Currency 27 2 4" xfId="1964"/>
    <cellStyle name="Currency 27 2 4 2" xfId="49982"/>
    <cellStyle name="Currency 27 2 5" xfId="49975"/>
    <cellStyle name="Currency 27 3" xfId="1965"/>
    <cellStyle name="Currency 27 3 2" xfId="1966"/>
    <cellStyle name="Currency 27 3 2 2" xfId="1967"/>
    <cellStyle name="Currency 27 3 2 2 2" xfId="1968"/>
    <cellStyle name="Currency 27 3 2 2 2 2" xfId="49986"/>
    <cellStyle name="Currency 27 3 2 2 3" xfId="49985"/>
    <cellStyle name="Currency 27 3 2 3" xfId="1969"/>
    <cellStyle name="Currency 27 3 2 3 2" xfId="49987"/>
    <cellStyle name="Currency 27 3 2 4" xfId="49984"/>
    <cellStyle name="Currency 27 3 3" xfId="1970"/>
    <cellStyle name="Currency 27 3 3 2" xfId="1971"/>
    <cellStyle name="Currency 27 3 3 2 2" xfId="49989"/>
    <cellStyle name="Currency 27 3 3 3" xfId="49988"/>
    <cellStyle name="Currency 27 3 4" xfId="1972"/>
    <cellStyle name="Currency 27 3 4 2" xfId="49990"/>
    <cellStyle name="Currency 27 3 5" xfId="49983"/>
    <cellStyle name="Currency 27 4" xfId="1973"/>
    <cellStyle name="Currency 27 4 2" xfId="1974"/>
    <cellStyle name="Currency 27 4 2 2" xfId="1975"/>
    <cellStyle name="Currency 27 4 2 2 2" xfId="49993"/>
    <cellStyle name="Currency 27 4 2 3" xfId="49992"/>
    <cellStyle name="Currency 27 4 3" xfId="1976"/>
    <cellStyle name="Currency 27 4 3 2" xfId="49994"/>
    <cellStyle name="Currency 27 4 4" xfId="49991"/>
    <cellStyle name="Currency 27 5" xfId="1977"/>
    <cellStyle name="Currency 27 5 2" xfId="1978"/>
    <cellStyle name="Currency 27 5 2 2" xfId="49996"/>
    <cellStyle name="Currency 27 5 3" xfId="49995"/>
    <cellStyle name="Currency 27 6" xfId="1979"/>
    <cellStyle name="Currency 27 6 2" xfId="49997"/>
    <cellStyle name="Currency 27 7" xfId="49974"/>
    <cellStyle name="Currency 28" xfId="1980"/>
    <cellStyle name="Currency 28 2" xfId="1981"/>
    <cellStyle name="Currency 28 2 2" xfId="1982"/>
    <cellStyle name="Currency 28 2 2 2" xfId="1983"/>
    <cellStyle name="Currency 28 2 2 2 2" xfId="1984"/>
    <cellStyle name="Currency 28 2 2 2 2 2" xfId="50002"/>
    <cellStyle name="Currency 28 2 2 2 3" xfId="50001"/>
    <cellStyle name="Currency 28 2 2 3" xfId="1985"/>
    <cellStyle name="Currency 28 2 2 3 2" xfId="50003"/>
    <cellStyle name="Currency 28 2 2 4" xfId="50000"/>
    <cellStyle name="Currency 28 2 3" xfId="1986"/>
    <cellStyle name="Currency 28 2 3 2" xfId="1987"/>
    <cellStyle name="Currency 28 2 3 2 2" xfId="50005"/>
    <cellStyle name="Currency 28 2 3 3" xfId="50004"/>
    <cellStyle name="Currency 28 2 4" xfId="1988"/>
    <cellStyle name="Currency 28 2 4 2" xfId="50006"/>
    <cellStyle name="Currency 28 2 5" xfId="49999"/>
    <cellStyle name="Currency 28 3" xfId="1989"/>
    <cellStyle name="Currency 28 3 2" xfId="1990"/>
    <cellStyle name="Currency 28 3 2 2" xfId="1991"/>
    <cellStyle name="Currency 28 3 2 2 2" xfId="1992"/>
    <cellStyle name="Currency 28 3 2 2 2 2" xfId="50010"/>
    <cellStyle name="Currency 28 3 2 2 3" xfId="50009"/>
    <cellStyle name="Currency 28 3 2 3" xfId="1993"/>
    <cellStyle name="Currency 28 3 2 3 2" xfId="50011"/>
    <cellStyle name="Currency 28 3 2 4" xfId="50008"/>
    <cellStyle name="Currency 28 3 3" xfId="1994"/>
    <cellStyle name="Currency 28 3 3 2" xfId="1995"/>
    <cellStyle name="Currency 28 3 3 2 2" xfId="50013"/>
    <cellStyle name="Currency 28 3 3 3" xfId="50012"/>
    <cellStyle name="Currency 28 3 4" xfId="1996"/>
    <cellStyle name="Currency 28 3 4 2" xfId="50014"/>
    <cellStyle name="Currency 28 3 5" xfId="50007"/>
    <cellStyle name="Currency 28 4" xfId="1997"/>
    <cellStyle name="Currency 28 4 2" xfId="1998"/>
    <cellStyle name="Currency 28 4 2 2" xfId="1999"/>
    <cellStyle name="Currency 28 4 2 2 2" xfId="50017"/>
    <cellStyle name="Currency 28 4 2 3" xfId="50016"/>
    <cellStyle name="Currency 28 4 3" xfId="2000"/>
    <cellStyle name="Currency 28 4 3 2" xfId="50018"/>
    <cellStyle name="Currency 28 4 4" xfId="50015"/>
    <cellStyle name="Currency 28 5" xfId="2001"/>
    <cellStyle name="Currency 28 5 2" xfId="2002"/>
    <cellStyle name="Currency 28 5 2 2" xfId="50020"/>
    <cellStyle name="Currency 28 5 3" xfId="50019"/>
    <cellStyle name="Currency 28 6" xfId="2003"/>
    <cellStyle name="Currency 28 6 2" xfId="50021"/>
    <cellStyle name="Currency 28 7" xfId="49998"/>
    <cellStyle name="Currency 29" xfId="2004"/>
    <cellStyle name="Currency 29 2" xfId="2005"/>
    <cellStyle name="Currency 29 2 2" xfId="2006"/>
    <cellStyle name="Currency 29 2 2 2" xfId="2007"/>
    <cellStyle name="Currency 29 2 2 2 2" xfId="2008"/>
    <cellStyle name="Currency 29 2 2 2 2 2" xfId="50026"/>
    <cellStyle name="Currency 29 2 2 2 3" xfId="50025"/>
    <cellStyle name="Currency 29 2 2 3" xfId="2009"/>
    <cellStyle name="Currency 29 2 2 3 2" xfId="50027"/>
    <cellStyle name="Currency 29 2 2 4" xfId="50024"/>
    <cellStyle name="Currency 29 2 3" xfId="2010"/>
    <cellStyle name="Currency 29 2 3 2" xfId="2011"/>
    <cellStyle name="Currency 29 2 3 2 2" xfId="50029"/>
    <cellStyle name="Currency 29 2 3 3" xfId="50028"/>
    <cellStyle name="Currency 29 2 4" xfId="2012"/>
    <cellStyle name="Currency 29 2 4 2" xfId="50030"/>
    <cellStyle name="Currency 29 2 5" xfId="50023"/>
    <cellStyle name="Currency 29 3" xfId="2013"/>
    <cellStyle name="Currency 29 3 2" xfId="2014"/>
    <cellStyle name="Currency 29 3 2 2" xfId="2015"/>
    <cellStyle name="Currency 29 3 2 2 2" xfId="2016"/>
    <cellStyle name="Currency 29 3 2 2 2 2" xfId="50034"/>
    <cellStyle name="Currency 29 3 2 2 3" xfId="50033"/>
    <cellStyle name="Currency 29 3 2 3" xfId="2017"/>
    <cellStyle name="Currency 29 3 2 3 2" xfId="50035"/>
    <cellStyle name="Currency 29 3 2 4" xfId="50032"/>
    <cellStyle name="Currency 29 3 3" xfId="2018"/>
    <cellStyle name="Currency 29 3 3 2" xfId="2019"/>
    <cellStyle name="Currency 29 3 3 2 2" xfId="50037"/>
    <cellStyle name="Currency 29 3 3 3" xfId="50036"/>
    <cellStyle name="Currency 29 3 4" xfId="2020"/>
    <cellStyle name="Currency 29 3 4 2" xfId="50038"/>
    <cellStyle name="Currency 29 3 5" xfId="50031"/>
    <cellStyle name="Currency 29 4" xfId="2021"/>
    <cellStyle name="Currency 29 4 2" xfId="2022"/>
    <cellStyle name="Currency 29 4 2 2" xfId="2023"/>
    <cellStyle name="Currency 29 4 2 2 2" xfId="50041"/>
    <cellStyle name="Currency 29 4 2 3" xfId="50040"/>
    <cellStyle name="Currency 29 4 3" xfId="2024"/>
    <cellStyle name="Currency 29 4 3 2" xfId="50042"/>
    <cellStyle name="Currency 29 4 4" xfId="50039"/>
    <cellStyle name="Currency 29 5" xfId="2025"/>
    <cellStyle name="Currency 29 5 2" xfId="2026"/>
    <cellStyle name="Currency 29 5 2 2" xfId="50044"/>
    <cellStyle name="Currency 29 5 3" xfId="50043"/>
    <cellStyle name="Currency 29 6" xfId="2027"/>
    <cellStyle name="Currency 29 6 2" xfId="50045"/>
    <cellStyle name="Currency 29 7" xfId="50022"/>
    <cellStyle name="Currency 3" xfId="2028"/>
    <cellStyle name="Currency 3 2" xfId="2029"/>
    <cellStyle name="Currency 3 2 2" xfId="2030"/>
    <cellStyle name="Currency 3 2 2 2" xfId="2031"/>
    <cellStyle name="Currency 3 2 2 2 2" xfId="50048"/>
    <cellStyle name="Currency 3 2 2 3" xfId="11650"/>
    <cellStyle name="Currency 3 2 2 4" xfId="50047"/>
    <cellStyle name="Currency 3 2 3" xfId="2032"/>
    <cellStyle name="Currency 3 2 3 2" xfId="50049"/>
    <cellStyle name="Currency 3 2 4" xfId="2033"/>
    <cellStyle name="Currency 3 2 4 2" xfId="50050"/>
    <cellStyle name="Currency 3 2 5" xfId="2034"/>
    <cellStyle name="Currency 3 2 5 2" xfId="50051"/>
    <cellStyle name="Currency 3 2 6" xfId="10620"/>
    <cellStyle name="Currency 3 3" xfId="2035"/>
    <cellStyle name="Currency 3 3 2" xfId="11343"/>
    <cellStyle name="Currency 3 4" xfId="2036"/>
    <cellStyle name="Currency 3 4 2" xfId="50052"/>
    <cellStyle name="Currency 3 5" xfId="2037"/>
    <cellStyle name="Currency 3 5 2" xfId="50053"/>
    <cellStyle name="Currency 3 6" xfId="2038"/>
    <cellStyle name="Currency 3 6 2" xfId="50054"/>
    <cellStyle name="Currency 3 7" xfId="10262"/>
    <cellStyle name="Currency 3 8" xfId="9836"/>
    <cellStyle name="Currency 3 9" xfId="50046"/>
    <cellStyle name="Currency 30" xfId="49043"/>
    <cellStyle name="Currency 31" xfId="49049"/>
    <cellStyle name="Currency 32" xfId="49051"/>
    <cellStyle name="Currency 33" xfId="49053"/>
    <cellStyle name="Currency 34" xfId="49057"/>
    <cellStyle name="Currency 35" xfId="49059"/>
    <cellStyle name="Currency 36" xfId="49064"/>
    <cellStyle name="Currency 37" xfId="49066"/>
    <cellStyle name="Currency 38" xfId="49072"/>
    <cellStyle name="Currency 39" xfId="49074"/>
    <cellStyle name="Currency 4" xfId="2039"/>
    <cellStyle name="Currency 4 10" xfId="2040"/>
    <cellStyle name="Currency 4 10 2" xfId="50055"/>
    <cellStyle name="Currency 4 11" xfId="10263"/>
    <cellStyle name="Currency 4 2" xfId="2041"/>
    <cellStyle name="Currency 4 2 2" xfId="2042"/>
    <cellStyle name="Currency 4 2 2 2" xfId="2043"/>
    <cellStyle name="Currency 4 2 2 2 2" xfId="2044"/>
    <cellStyle name="Currency 4 2 2 2 2 2" xfId="50058"/>
    <cellStyle name="Currency 4 2 2 2 3" xfId="50057"/>
    <cellStyle name="Currency 4 2 2 3" xfId="2045"/>
    <cellStyle name="Currency 4 2 2 3 2" xfId="50059"/>
    <cellStyle name="Currency 4 2 2 4" xfId="50056"/>
    <cellStyle name="Currency 4 2 3" xfId="2046"/>
    <cellStyle name="Currency 4 2 3 2" xfId="2047"/>
    <cellStyle name="Currency 4 2 3 2 2" xfId="50061"/>
    <cellStyle name="Currency 4 2 3 3" xfId="50060"/>
    <cellStyle name="Currency 4 2 4" xfId="2048"/>
    <cellStyle name="Currency 4 2 4 2" xfId="50062"/>
    <cellStyle name="Currency 4 2 5" xfId="10617"/>
    <cellStyle name="Currency 4 3" xfId="2049"/>
    <cellStyle name="Currency 4 3 10" xfId="12051"/>
    <cellStyle name="Currency 4 3 2" xfId="2050"/>
    <cellStyle name="Currency 4 3 2 2" xfId="2051"/>
    <cellStyle name="Currency 4 3 2 2 2" xfId="2052"/>
    <cellStyle name="Currency 4 3 2 2 2 2" xfId="37739"/>
    <cellStyle name="Currency 4 3 2 2 2 3" xfId="25339"/>
    <cellStyle name="Currency 4 3 2 2 3" xfId="33534"/>
    <cellStyle name="Currency 4 3 2 2 4" xfId="42438"/>
    <cellStyle name="Currency 4 3 2 2 5" xfId="47060"/>
    <cellStyle name="Currency 4 3 2 2 6" xfId="19525"/>
    <cellStyle name="Currency 4 3 2 3" xfId="2053"/>
    <cellStyle name="Currency 4 3 2 3 2" xfId="25340"/>
    <cellStyle name="Currency 4 3 2 3 2 2" xfId="37740"/>
    <cellStyle name="Currency 4 3 2 3 3" xfId="34837"/>
    <cellStyle name="Currency 4 3 2 3 4" xfId="42439"/>
    <cellStyle name="Currency 4 3 2 3 5" xfId="47061"/>
    <cellStyle name="Currency 4 3 2 3 6" xfId="20810"/>
    <cellStyle name="Currency 4 3 2 4" xfId="25338"/>
    <cellStyle name="Currency 4 3 2 4 2" xfId="37738"/>
    <cellStyle name="Currency 4 3 2 5" xfId="32235"/>
    <cellStyle name="Currency 4 3 2 6" xfId="42437"/>
    <cellStyle name="Currency 4 3 2 7" xfId="47059"/>
    <cellStyle name="Currency 4 3 2 8" xfId="16688"/>
    <cellStyle name="Currency 4 3 3" xfId="2054"/>
    <cellStyle name="Currency 4 3 3 2" xfId="2055"/>
    <cellStyle name="Currency 4 3 3 2 2" xfId="37741"/>
    <cellStyle name="Currency 4 3 3 2 3" xfId="25341"/>
    <cellStyle name="Currency 4 3 3 3" xfId="31584"/>
    <cellStyle name="Currency 4 3 3 4" xfId="42440"/>
    <cellStyle name="Currency 4 3 3 5" xfId="47062"/>
    <cellStyle name="Currency 4 3 3 6" xfId="14475"/>
    <cellStyle name="Currency 4 3 4" xfId="2056"/>
    <cellStyle name="Currency 4 3 4 2" xfId="25342"/>
    <cellStyle name="Currency 4 3 4 2 2" xfId="37742"/>
    <cellStyle name="Currency 4 3 4 3" xfId="32885"/>
    <cellStyle name="Currency 4 3 4 4" xfId="42441"/>
    <cellStyle name="Currency 4 3 4 5" xfId="47063"/>
    <cellStyle name="Currency 4 3 4 6" xfId="18893"/>
    <cellStyle name="Currency 4 3 5" xfId="20173"/>
    <cellStyle name="Currency 4 3 5 2" xfId="25343"/>
    <cellStyle name="Currency 4 3 5 2 2" xfId="37743"/>
    <cellStyle name="Currency 4 3 5 3" xfId="34185"/>
    <cellStyle name="Currency 4 3 5 4" xfId="42442"/>
    <cellStyle name="Currency 4 3 5 5" xfId="47064"/>
    <cellStyle name="Currency 4 3 6" xfId="25337"/>
    <cellStyle name="Currency 4 3 6 2" xfId="37737"/>
    <cellStyle name="Currency 4 3 7" xfId="30925"/>
    <cellStyle name="Currency 4 3 8" xfId="42436"/>
    <cellStyle name="Currency 4 3 9" xfId="47058"/>
    <cellStyle name="Currency 4 4" xfId="2057"/>
    <cellStyle name="Currency 4 4 2" xfId="2058"/>
    <cellStyle name="Currency 4 4 2 2" xfId="2059"/>
    <cellStyle name="Currency 4 4 2 2 2" xfId="50065"/>
    <cellStyle name="Currency 4 4 2 3" xfId="50064"/>
    <cellStyle name="Currency 4 4 3" xfId="2060"/>
    <cellStyle name="Currency 4 4 3 2" xfId="50066"/>
    <cellStyle name="Currency 4 4 4" xfId="44260"/>
    <cellStyle name="Currency 4 4 5" xfId="50063"/>
    <cellStyle name="Currency 4 5" xfId="2061"/>
    <cellStyle name="Currency 4 5 2" xfId="2062"/>
    <cellStyle name="Currency 4 5 2 2" xfId="2063"/>
    <cellStyle name="Currency 4 5 2 2 2" xfId="50069"/>
    <cellStyle name="Currency 4 5 2 3" xfId="50068"/>
    <cellStyle name="Currency 4 5 3" xfId="2064"/>
    <cellStyle name="Currency 4 5 3 2" xfId="50070"/>
    <cellStyle name="Currency 4 5 4" xfId="50067"/>
    <cellStyle name="Currency 4 6" xfId="2065"/>
    <cellStyle name="Currency 4 6 2" xfId="2066"/>
    <cellStyle name="Currency 4 6 2 2" xfId="2067"/>
    <cellStyle name="Currency 4 6 2 2 2" xfId="50073"/>
    <cellStyle name="Currency 4 6 2 3" xfId="50072"/>
    <cellStyle name="Currency 4 6 3" xfId="2068"/>
    <cellStyle name="Currency 4 6 3 2" xfId="50074"/>
    <cellStyle name="Currency 4 6 4" xfId="50071"/>
    <cellStyle name="Currency 4 7" xfId="2069"/>
    <cellStyle name="Currency 4 7 2" xfId="2070"/>
    <cellStyle name="Currency 4 7 2 2" xfId="50076"/>
    <cellStyle name="Currency 4 7 3" xfId="50075"/>
    <cellStyle name="Currency 4 8" xfId="2071"/>
    <cellStyle name="Currency 4 8 2" xfId="50077"/>
    <cellStyle name="Currency 4 9" xfId="2072"/>
    <cellStyle name="Currency 4 9 2" xfId="50078"/>
    <cellStyle name="Currency 40" xfId="49078"/>
    <cellStyle name="Currency 41" xfId="49080"/>
    <cellStyle name="Currency 42" xfId="49081"/>
    <cellStyle name="Currency 43" xfId="49236"/>
    <cellStyle name="Currency 44" xfId="49238"/>
    <cellStyle name="Currency 45" xfId="49247"/>
    <cellStyle name="Currency 46" xfId="49249"/>
    <cellStyle name="Currency 47" xfId="49254"/>
    <cellStyle name="Currency 48" xfId="49256"/>
    <cellStyle name="Currency 49" xfId="49260"/>
    <cellStyle name="Currency 5" xfId="2073"/>
    <cellStyle name="Currency 5 2" xfId="2074"/>
    <cellStyle name="Currency 5 2 2" xfId="2075"/>
    <cellStyle name="Currency 5 2 2 2" xfId="2076"/>
    <cellStyle name="Currency 5 2 2 2 2" xfId="2077"/>
    <cellStyle name="Currency 5 2 2 2 2 2" xfId="37746"/>
    <cellStyle name="Currency 5 2 2 2 2 3" xfId="50081"/>
    <cellStyle name="Currency 5 2 2 2 3" xfId="33329"/>
    <cellStyle name="Currency 5 2 2 2 4" xfId="42445"/>
    <cellStyle name="Currency 5 2 2 2 5" xfId="47067"/>
    <cellStyle name="Currency 5 2 2 2 6" xfId="50080"/>
    <cellStyle name="Currency 5 2 2 3" xfId="2078"/>
    <cellStyle name="Currency 5 2 2 3 2" xfId="25346"/>
    <cellStyle name="Currency 5 2 2 3 2 2" xfId="37747"/>
    <cellStyle name="Currency 5 2 2 3 3" xfId="34631"/>
    <cellStyle name="Currency 5 2 2 3 4" xfId="42446"/>
    <cellStyle name="Currency 5 2 2 3 5" xfId="47068"/>
    <cellStyle name="Currency 5 2 2 3 6" xfId="50082"/>
    <cellStyle name="Currency 5 2 2 4" xfId="25345"/>
    <cellStyle name="Currency 5 2 2 4 2" xfId="37745"/>
    <cellStyle name="Currency 5 2 2 5" xfId="32029"/>
    <cellStyle name="Currency 5 2 2 6" xfId="42444"/>
    <cellStyle name="Currency 5 2 2 7" xfId="47066"/>
    <cellStyle name="Currency 5 2 2 8" xfId="50079"/>
    <cellStyle name="Currency 5 2 3" xfId="2079"/>
    <cellStyle name="Currency 5 2 3 2" xfId="2080"/>
    <cellStyle name="Currency 5 2 3 2 2" xfId="37748"/>
    <cellStyle name="Currency 5 2 3 2 3" xfId="50084"/>
    <cellStyle name="Currency 5 2 3 3" xfId="31379"/>
    <cellStyle name="Currency 5 2 3 4" xfId="42447"/>
    <cellStyle name="Currency 5 2 3 5" xfId="47069"/>
    <cellStyle name="Currency 5 2 3 6" xfId="50083"/>
    <cellStyle name="Currency 5 2 4" xfId="2081"/>
    <cellStyle name="Currency 5 2 4 2" xfId="25347"/>
    <cellStyle name="Currency 5 2 4 2 2" xfId="37749"/>
    <cellStyle name="Currency 5 2 4 3" xfId="32680"/>
    <cellStyle name="Currency 5 2 4 4" xfId="42448"/>
    <cellStyle name="Currency 5 2 4 5" xfId="47070"/>
    <cellStyle name="Currency 5 2 4 6" xfId="50085"/>
    <cellStyle name="Currency 5 2 5" xfId="19968"/>
    <cellStyle name="Currency 5 2 5 2" xfId="25348"/>
    <cellStyle name="Currency 5 2 5 2 2" xfId="37750"/>
    <cellStyle name="Currency 5 2 5 3" xfId="33979"/>
    <cellStyle name="Currency 5 2 5 4" xfId="42449"/>
    <cellStyle name="Currency 5 2 5 5" xfId="47071"/>
    <cellStyle name="Currency 5 2 6" xfId="25344"/>
    <cellStyle name="Currency 5 2 6 2" xfId="37744"/>
    <cellStyle name="Currency 5 2 7" xfId="30719"/>
    <cellStyle name="Currency 5 2 8" xfId="42443"/>
    <cellStyle name="Currency 5 2 9" xfId="47065"/>
    <cellStyle name="Currency 5 3" xfId="2082"/>
    <cellStyle name="Currency 5 3 10" xfId="50086"/>
    <cellStyle name="Currency 5 3 2" xfId="2083"/>
    <cellStyle name="Currency 5 3 2 2" xfId="2084"/>
    <cellStyle name="Currency 5 3 2 2 2" xfId="2085"/>
    <cellStyle name="Currency 5 3 2 2 2 2" xfId="37753"/>
    <cellStyle name="Currency 5 3 2 2 2 3" xfId="50089"/>
    <cellStyle name="Currency 5 3 2 2 3" xfId="33330"/>
    <cellStyle name="Currency 5 3 2 2 4" xfId="42452"/>
    <cellStyle name="Currency 5 3 2 2 5" xfId="47074"/>
    <cellStyle name="Currency 5 3 2 2 6" xfId="50088"/>
    <cellStyle name="Currency 5 3 2 3" xfId="2086"/>
    <cellStyle name="Currency 5 3 2 3 2" xfId="25351"/>
    <cellStyle name="Currency 5 3 2 3 2 2" xfId="37754"/>
    <cellStyle name="Currency 5 3 2 3 3" xfId="34632"/>
    <cellStyle name="Currency 5 3 2 3 4" xfId="42453"/>
    <cellStyle name="Currency 5 3 2 3 5" xfId="47075"/>
    <cellStyle name="Currency 5 3 2 3 6" xfId="50090"/>
    <cellStyle name="Currency 5 3 2 4" xfId="25350"/>
    <cellStyle name="Currency 5 3 2 4 2" xfId="37752"/>
    <cellStyle name="Currency 5 3 2 5" xfId="32030"/>
    <cellStyle name="Currency 5 3 2 6" xfId="42451"/>
    <cellStyle name="Currency 5 3 2 7" xfId="47073"/>
    <cellStyle name="Currency 5 3 2 8" xfId="50087"/>
    <cellStyle name="Currency 5 3 3" xfId="2087"/>
    <cellStyle name="Currency 5 3 3 2" xfId="2088"/>
    <cellStyle name="Currency 5 3 3 2 2" xfId="37755"/>
    <cellStyle name="Currency 5 3 3 2 3" xfId="50092"/>
    <cellStyle name="Currency 5 3 3 3" xfId="31380"/>
    <cellStyle name="Currency 5 3 3 4" xfId="42454"/>
    <cellStyle name="Currency 5 3 3 5" xfId="47076"/>
    <cellStyle name="Currency 5 3 3 6" xfId="50091"/>
    <cellStyle name="Currency 5 3 4" xfId="2089"/>
    <cellStyle name="Currency 5 3 4 2" xfId="25352"/>
    <cellStyle name="Currency 5 3 4 2 2" xfId="37756"/>
    <cellStyle name="Currency 5 3 4 3" xfId="32681"/>
    <cellStyle name="Currency 5 3 4 4" xfId="42455"/>
    <cellStyle name="Currency 5 3 4 5" xfId="47077"/>
    <cellStyle name="Currency 5 3 4 6" xfId="50093"/>
    <cellStyle name="Currency 5 3 5" xfId="19969"/>
    <cellStyle name="Currency 5 3 5 2" xfId="25353"/>
    <cellStyle name="Currency 5 3 5 2 2" xfId="37757"/>
    <cellStyle name="Currency 5 3 5 3" xfId="33980"/>
    <cellStyle name="Currency 5 3 5 4" xfId="42456"/>
    <cellStyle name="Currency 5 3 5 5" xfId="47078"/>
    <cellStyle name="Currency 5 3 6" xfId="25349"/>
    <cellStyle name="Currency 5 3 6 2" xfId="37751"/>
    <cellStyle name="Currency 5 3 7" xfId="30720"/>
    <cellStyle name="Currency 5 3 8" xfId="42450"/>
    <cellStyle name="Currency 5 3 9" xfId="47072"/>
    <cellStyle name="Currency 5 4" xfId="2090"/>
    <cellStyle name="Currency 5 4 10" xfId="50094"/>
    <cellStyle name="Currency 5 4 2" xfId="2091"/>
    <cellStyle name="Currency 5 4 2 2" xfId="2092"/>
    <cellStyle name="Currency 5 4 2 2 2" xfId="25356"/>
    <cellStyle name="Currency 5 4 2 2 2 2" xfId="37760"/>
    <cellStyle name="Currency 5 4 2 2 3" xfId="33331"/>
    <cellStyle name="Currency 5 4 2 2 4" xfId="42459"/>
    <cellStyle name="Currency 5 4 2 2 5" xfId="47081"/>
    <cellStyle name="Currency 5 4 2 2 6" xfId="50096"/>
    <cellStyle name="Currency 5 4 2 3" xfId="20608"/>
    <cellStyle name="Currency 5 4 2 3 2" xfId="25357"/>
    <cellStyle name="Currency 5 4 2 3 2 2" xfId="37761"/>
    <cellStyle name="Currency 5 4 2 3 3" xfId="34633"/>
    <cellStyle name="Currency 5 4 2 3 4" xfId="42460"/>
    <cellStyle name="Currency 5 4 2 3 5" xfId="47082"/>
    <cellStyle name="Currency 5 4 2 4" xfId="25355"/>
    <cellStyle name="Currency 5 4 2 4 2" xfId="37759"/>
    <cellStyle name="Currency 5 4 2 5" xfId="32031"/>
    <cellStyle name="Currency 5 4 2 6" xfId="42458"/>
    <cellStyle name="Currency 5 4 2 7" xfId="47080"/>
    <cellStyle name="Currency 5 4 2 8" xfId="50095"/>
    <cellStyle name="Currency 5 4 3" xfId="2093"/>
    <cellStyle name="Currency 5 4 3 2" xfId="25358"/>
    <cellStyle name="Currency 5 4 3 2 2" xfId="37762"/>
    <cellStyle name="Currency 5 4 3 3" xfId="31381"/>
    <cellStyle name="Currency 5 4 3 4" xfId="42461"/>
    <cellStyle name="Currency 5 4 3 5" xfId="47083"/>
    <cellStyle name="Currency 5 4 3 6" xfId="50097"/>
    <cellStyle name="Currency 5 4 4" xfId="18691"/>
    <cellStyle name="Currency 5 4 4 2" xfId="25359"/>
    <cellStyle name="Currency 5 4 4 2 2" xfId="37763"/>
    <cellStyle name="Currency 5 4 4 3" xfId="32682"/>
    <cellStyle name="Currency 5 4 4 4" xfId="42462"/>
    <cellStyle name="Currency 5 4 4 5" xfId="47084"/>
    <cellStyle name="Currency 5 4 5" xfId="19970"/>
    <cellStyle name="Currency 5 4 5 2" xfId="25360"/>
    <cellStyle name="Currency 5 4 5 2 2" xfId="37764"/>
    <cellStyle name="Currency 5 4 5 3" xfId="33981"/>
    <cellStyle name="Currency 5 4 5 4" xfId="42463"/>
    <cellStyle name="Currency 5 4 5 5" xfId="47085"/>
    <cellStyle name="Currency 5 4 6" xfId="25354"/>
    <cellStyle name="Currency 5 4 6 2" xfId="37758"/>
    <cellStyle name="Currency 5 4 7" xfId="30721"/>
    <cellStyle name="Currency 5 4 8" xfId="42457"/>
    <cellStyle name="Currency 5 4 9" xfId="47079"/>
    <cellStyle name="Currency 5 5" xfId="2094"/>
    <cellStyle name="Currency 5 5 2" xfId="2095"/>
    <cellStyle name="Currency 5 5 2 2" xfId="50099"/>
    <cellStyle name="Currency 5 5 3" xfId="11781"/>
    <cellStyle name="Currency 5 5 4" xfId="50098"/>
    <cellStyle name="Currency 5 6" xfId="2096"/>
    <cellStyle name="Currency 5 6 2" xfId="50100"/>
    <cellStyle name="Currency 5 7" xfId="9813"/>
    <cellStyle name="Currency 50" xfId="49266"/>
    <cellStyle name="Currency 51" xfId="49269"/>
    <cellStyle name="Currency 52" xfId="49273"/>
    <cellStyle name="Currency 53" xfId="49275"/>
    <cellStyle name="Currency 54" xfId="49277"/>
    <cellStyle name="Currency 55" xfId="49279"/>
    <cellStyle name="Currency 56" xfId="49281"/>
    <cellStyle name="Currency 57" xfId="49282"/>
    <cellStyle name="Currency 58" xfId="49448"/>
    <cellStyle name="Currency 59" xfId="49452"/>
    <cellStyle name="Currency 6" xfId="2097"/>
    <cellStyle name="Currency 6 2" xfId="2098"/>
    <cellStyle name="Currency 6 2 10" xfId="50102"/>
    <cellStyle name="Currency 6 2 2" xfId="2099"/>
    <cellStyle name="Currency 6 2 2 2" xfId="2100"/>
    <cellStyle name="Currency 6 2 2 2 2" xfId="2101"/>
    <cellStyle name="Currency 6 2 2 2 2 2" xfId="37767"/>
    <cellStyle name="Currency 6 2 2 2 2 3" xfId="50105"/>
    <cellStyle name="Currency 6 2 2 2 3" xfId="33332"/>
    <cellStyle name="Currency 6 2 2 2 4" xfId="42466"/>
    <cellStyle name="Currency 6 2 2 2 5" xfId="47088"/>
    <cellStyle name="Currency 6 2 2 2 6" xfId="50104"/>
    <cellStyle name="Currency 6 2 2 3" xfId="2102"/>
    <cellStyle name="Currency 6 2 2 3 2" xfId="25363"/>
    <cellStyle name="Currency 6 2 2 3 2 2" xfId="37768"/>
    <cellStyle name="Currency 6 2 2 3 3" xfId="34634"/>
    <cellStyle name="Currency 6 2 2 3 4" xfId="42467"/>
    <cellStyle name="Currency 6 2 2 3 5" xfId="47089"/>
    <cellStyle name="Currency 6 2 2 3 6" xfId="50106"/>
    <cellStyle name="Currency 6 2 2 4" xfId="25362"/>
    <cellStyle name="Currency 6 2 2 4 2" xfId="37766"/>
    <cellStyle name="Currency 6 2 2 5" xfId="32032"/>
    <cellStyle name="Currency 6 2 2 6" xfId="42465"/>
    <cellStyle name="Currency 6 2 2 7" xfId="47087"/>
    <cellStyle name="Currency 6 2 2 8" xfId="50103"/>
    <cellStyle name="Currency 6 2 3" xfId="2103"/>
    <cellStyle name="Currency 6 2 3 2" xfId="2104"/>
    <cellStyle name="Currency 6 2 3 2 2" xfId="37769"/>
    <cellStyle name="Currency 6 2 3 2 3" xfId="50108"/>
    <cellStyle name="Currency 6 2 3 3" xfId="31382"/>
    <cellStyle name="Currency 6 2 3 4" xfId="42468"/>
    <cellStyle name="Currency 6 2 3 5" xfId="47090"/>
    <cellStyle name="Currency 6 2 3 6" xfId="50107"/>
    <cellStyle name="Currency 6 2 4" xfId="2105"/>
    <cellStyle name="Currency 6 2 4 2" xfId="25364"/>
    <cellStyle name="Currency 6 2 4 2 2" xfId="37770"/>
    <cellStyle name="Currency 6 2 4 3" xfId="32683"/>
    <cellStyle name="Currency 6 2 4 4" xfId="42469"/>
    <cellStyle name="Currency 6 2 4 5" xfId="47091"/>
    <cellStyle name="Currency 6 2 4 6" xfId="50109"/>
    <cellStyle name="Currency 6 2 5" xfId="19971"/>
    <cellStyle name="Currency 6 2 5 2" xfId="25365"/>
    <cellStyle name="Currency 6 2 5 2 2" xfId="37771"/>
    <cellStyle name="Currency 6 2 5 3" xfId="33982"/>
    <cellStyle name="Currency 6 2 5 4" xfId="42470"/>
    <cellStyle name="Currency 6 2 5 5" xfId="47092"/>
    <cellStyle name="Currency 6 2 6" xfId="25361"/>
    <cellStyle name="Currency 6 2 6 2" xfId="37765"/>
    <cellStyle name="Currency 6 2 7" xfId="30722"/>
    <cellStyle name="Currency 6 2 8" xfId="42464"/>
    <cellStyle name="Currency 6 2 9" xfId="47086"/>
    <cellStyle name="Currency 6 3" xfId="2106"/>
    <cellStyle name="Currency 6 3 2" xfId="2107"/>
    <cellStyle name="Currency 6 3 2 2" xfId="2108"/>
    <cellStyle name="Currency 6 3 2 2 2" xfId="2109"/>
    <cellStyle name="Currency 6 3 2 2 2 2" xfId="50113"/>
    <cellStyle name="Currency 6 3 2 2 3" xfId="50112"/>
    <cellStyle name="Currency 6 3 2 3" xfId="2110"/>
    <cellStyle name="Currency 6 3 2 3 2" xfId="50114"/>
    <cellStyle name="Currency 6 3 2 4" xfId="50111"/>
    <cellStyle name="Currency 6 3 3" xfId="2111"/>
    <cellStyle name="Currency 6 3 3 2" xfId="2112"/>
    <cellStyle name="Currency 6 3 3 2 2" xfId="50116"/>
    <cellStyle name="Currency 6 3 3 3" xfId="50115"/>
    <cellStyle name="Currency 6 3 4" xfId="2113"/>
    <cellStyle name="Currency 6 3 4 2" xfId="50117"/>
    <cellStyle name="Currency 6 3 5" xfId="50110"/>
    <cellStyle name="Currency 6 4" xfId="2114"/>
    <cellStyle name="Currency 6 4 2" xfId="2115"/>
    <cellStyle name="Currency 6 4 2 2" xfId="2116"/>
    <cellStyle name="Currency 6 4 2 2 2" xfId="50120"/>
    <cellStyle name="Currency 6 4 2 3" xfId="50119"/>
    <cellStyle name="Currency 6 4 3" xfId="2117"/>
    <cellStyle name="Currency 6 4 3 2" xfId="50121"/>
    <cellStyle name="Currency 6 4 4" xfId="50118"/>
    <cellStyle name="Currency 6 5" xfId="2118"/>
    <cellStyle name="Currency 6 5 2" xfId="2119"/>
    <cellStyle name="Currency 6 5 2 2" xfId="50123"/>
    <cellStyle name="Currency 6 5 3" xfId="50122"/>
    <cellStyle name="Currency 6 6" xfId="2120"/>
    <cellStyle name="Currency 6 6 2" xfId="50124"/>
    <cellStyle name="Currency 6 7" xfId="10476"/>
    <cellStyle name="Currency 6 8" xfId="50101"/>
    <cellStyle name="Currency 60" xfId="49458"/>
    <cellStyle name="Currency 61" xfId="49460"/>
    <cellStyle name="Currency 62" xfId="49465"/>
    <cellStyle name="Currency 63" xfId="49467"/>
    <cellStyle name="Currency 64" xfId="49473"/>
    <cellStyle name="Currency 65" xfId="49477"/>
    <cellStyle name="Currency 66" xfId="49481"/>
    <cellStyle name="Currency 67" xfId="49483"/>
    <cellStyle name="Currency 68" xfId="49485"/>
    <cellStyle name="Currency 69" xfId="49486"/>
    <cellStyle name="Currency 7" xfId="2121"/>
    <cellStyle name="Currency 7 2" xfId="2122"/>
    <cellStyle name="Currency 7 2 2" xfId="50126"/>
    <cellStyle name="Currency 7 3" xfId="10479"/>
    <cellStyle name="Currency 7 4" xfId="50125"/>
    <cellStyle name="Currency 70" xfId="49487"/>
    <cellStyle name="Currency 8" xfId="2123"/>
    <cellStyle name="Currency 8 10" xfId="50127"/>
    <cellStyle name="Currency 8 2" xfId="2124"/>
    <cellStyle name="Currency 8 2 2" xfId="2125"/>
    <cellStyle name="Currency 8 2 2 2" xfId="2126"/>
    <cellStyle name="Currency 8 2 2 2 2" xfId="2127"/>
    <cellStyle name="Currency 8 2 2 2 2 2" xfId="50131"/>
    <cellStyle name="Currency 8 2 2 2 3" xfId="50130"/>
    <cellStyle name="Currency 8 2 2 3" xfId="2128"/>
    <cellStyle name="Currency 8 2 2 3 2" xfId="50132"/>
    <cellStyle name="Currency 8 2 2 4" xfId="42473"/>
    <cellStyle name="Currency 8 2 2 5" xfId="47095"/>
    <cellStyle name="Currency 8 2 2 6" xfId="50129"/>
    <cellStyle name="Currency 8 2 3" xfId="2129"/>
    <cellStyle name="Currency 8 2 3 2" xfId="2130"/>
    <cellStyle name="Currency 8 2 3 2 2" xfId="37774"/>
    <cellStyle name="Currency 8 2 3 2 3" xfId="50134"/>
    <cellStyle name="Currency 8 2 3 3" xfId="34875"/>
    <cellStyle name="Currency 8 2 3 4" xfId="42474"/>
    <cellStyle name="Currency 8 2 3 5" xfId="47096"/>
    <cellStyle name="Currency 8 2 3 6" xfId="50133"/>
    <cellStyle name="Currency 8 2 4" xfId="2131"/>
    <cellStyle name="Currency 8 2 4 2" xfId="37773"/>
    <cellStyle name="Currency 8 2 4 3" xfId="50135"/>
    <cellStyle name="Currency 8 2 5" xfId="32273"/>
    <cellStyle name="Currency 8 2 6" xfId="42472"/>
    <cellStyle name="Currency 8 2 7" xfId="47094"/>
    <cellStyle name="Currency 8 2 8" xfId="50128"/>
    <cellStyle name="Currency 8 3" xfId="2132"/>
    <cellStyle name="Currency 8 3 2" xfId="2133"/>
    <cellStyle name="Currency 8 3 2 2" xfId="2134"/>
    <cellStyle name="Currency 8 3 2 2 2" xfId="2135"/>
    <cellStyle name="Currency 8 3 2 2 2 2" xfId="50139"/>
    <cellStyle name="Currency 8 3 2 2 3" xfId="50138"/>
    <cellStyle name="Currency 8 3 2 3" xfId="2136"/>
    <cellStyle name="Currency 8 3 2 3 2" xfId="50140"/>
    <cellStyle name="Currency 8 3 2 4" xfId="50137"/>
    <cellStyle name="Currency 8 3 3" xfId="2137"/>
    <cellStyle name="Currency 8 3 3 2" xfId="2138"/>
    <cellStyle name="Currency 8 3 3 2 2" xfId="50142"/>
    <cellStyle name="Currency 8 3 3 3" xfId="50141"/>
    <cellStyle name="Currency 8 3 4" xfId="2139"/>
    <cellStyle name="Currency 8 3 4 2" xfId="50143"/>
    <cellStyle name="Currency 8 3 5" xfId="47097"/>
    <cellStyle name="Currency 8 3 6" xfId="50136"/>
    <cellStyle name="Currency 8 4" xfId="2140"/>
    <cellStyle name="Currency 8 4 2" xfId="2141"/>
    <cellStyle name="Currency 8 4 2 2" xfId="2142"/>
    <cellStyle name="Currency 8 4 2 2 2" xfId="50146"/>
    <cellStyle name="Currency 8 4 2 3" xfId="50145"/>
    <cellStyle name="Currency 8 4 3" xfId="2143"/>
    <cellStyle name="Currency 8 4 3 2" xfId="50147"/>
    <cellStyle name="Currency 8 4 4" xfId="42475"/>
    <cellStyle name="Currency 8 4 5" xfId="47098"/>
    <cellStyle name="Currency 8 4 6" xfId="50144"/>
    <cellStyle name="Currency 8 5" xfId="2144"/>
    <cellStyle name="Currency 8 5 2" xfId="2145"/>
    <cellStyle name="Currency 8 5 2 2" xfId="37775"/>
    <cellStyle name="Currency 8 5 2 3" xfId="50149"/>
    <cellStyle name="Currency 8 5 3" xfId="34223"/>
    <cellStyle name="Currency 8 5 4" xfId="42476"/>
    <cellStyle name="Currency 8 5 5" xfId="47099"/>
    <cellStyle name="Currency 8 5 6" xfId="50148"/>
    <cellStyle name="Currency 8 6" xfId="2146"/>
    <cellStyle name="Currency 8 6 2" xfId="37772"/>
    <cellStyle name="Currency 8 6 3" xfId="50150"/>
    <cellStyle name="Currency 8 7" xfId="2147"/>
    <cellStyle name="Currency 8 7 2" xfId="30963"/>
    <cellStyle name="Currency 8 7 3" xfId="50151"/>
    <cellStyle name="Currency 8 8" xfId="42471"/>
    <cellStyle name="Currency 8 9" xfId="47093"/>
    <cellStyle name="Currency 9" xfId="2148"/>
    <cellStyle name="Currency 9 2" xfId="2149"/>
    <cellStyle name="Currency 9 2 2" xfId="2150"/>
    <cellStyle name="Currency 9 2 2 2" xfId="2151"/>
    <cellStyle name="Currency 9 2 2 2 2" xfId="2152"/>
    <cellStyle name="Currency 9 2 2 2 2 2" xfId="50153"/>
    <cellStyle name="Currency 9 2 2 2 3" xfId="50152"/>
    <cellStyle name="Currency 9 2 2 3" xfId="2153"/>
    <cellStyle name="Currency 9 2 2 3 2" xfId="50154"/>
    <cellStyle name="Currency 9 2 2 4" xfId="37776"/>
    <cellStyle name="Currency 9 2 3" xfId="2154"/>
    <cellStyle name="Currency 9 2 3 2" xfId="2155"/>
    <cellStyle name="Currency 9 2 3 2 2" xfId="50156"/>
    <cellStyle name="Currency 9 2 3 3" xfId="50155"/>
    <cellStyle name="Currency 9 2 4" xfId="2156"/>
    <cellStyle name="Currency 9 2 4 2" xfId="50157"/>
    <cellStyle name="Currency 9 2 5" xfId="25366"/>
    <cellStyle name="Currency 9 3" xfId="2157"/>
    <cellStyle name="Currency 9 3 2" xfId="2158"/>
    <cellStyle name="Currency 9 3 2 2" xfId="2159"/>
    <cellStyle name="Currency 9 3 2 2 2" xfId="2160"/>
    <cellStyle name="Currency 9 3 2 2 2 2" xfId="50160"/>
    <cellStyle name="Currency 9 3 2 2 3" xfId="50159"/>
    <cellStyle name="Currency 9 3 2 3" xfId="2161"/>
    <cellStyle name="Currency 9 3 2 3 2" xfId="50161"/>
    <cellStyle name="Currency 9 3 2 4" xfId="50158"/>
    <cellStyle name="Currency 9 3 3" xfId="2162"/>
    <cellStyle name="Currency 9 3 3 2" xfId="2163"/>
    <cellStyle name="Currency 9 3 3 2 2" xfId="50163"/>
    <cellStyle name="Currency 9 3 3 3" xfId="50162"/>
    <cellStyle name="Currency 9 3 4" xfId="2164"/>
    <cellStyle name="Currency 9 3 4 2" xfId="50164"/>
    <cellStyle name="Currency 9 3 5" xfId="30986"/>
    <cellStyle name="Currency 9 4" xfId="2165"/>
    <cellStyle name="Currency 9 4 2" xfId="2166"/>
    <cellStyle name="Currency 9 4 2 2" xfId="2167"/>
    <cellStyle name="Currency 9 4 2 2 2" xfId="50166"/>
    <cellStyle name="Currency 9 4 2 3" xfId="50165"/>
    <cellStyle name="Currency 9 4 3" xfId="2168"/>
    <cellStyle name="Currency 9 4 3 2" xfId="50167"/>
    <cellStyle name="Currency 9 4 4" xfId="42477"/>
    <cellStyle name="Currency 9 5" xfId="2169"/>
    <cellStyle name="Currency 9 5 2" xfId="2170"/>
    <cellStyle name="Currency 9 5 2 2" xfId="50168"/>
    <cellStyle name="Currency 9 5 3" xfId="47100"/>
    <cellStyle name="Currency 9 6" xfId="2171"/>
    <cellStyle name="Currency 9 6 2" xfId="50169"/>
    <cellStyle name="Currency 9 7" xfId="13871"/>
    <cellStyle name="Currency Per Share" xfId="2172"/>
    <cellStyle name="Currency0" xfId="2174"/>
    <cellStyle name="Currency0 2" xfId="10265"/>
    <cellStyle name="Currency0 2 2" xfId="10621"/>
    <cellStyle name="Currency0 3" xfId="10266"/>
    <cellStyle name="Currency0 3 2" xfId="11831"/>
    <cellStyle name="Currency0 4" xfId="10484"/>
    <cellStyle name="Currency0 5" xfId="10264"/>
    <cellStyle name="Currency2" xfId="2175"/>
    <cellStyle name="CUS.Work.Area" xfId="2176"/>
    <cellStyle name="Dash" xfId="2177"/>
    <cellStyle name="Data" xfId="2178"/>
    <cellStyle name="Data 2" xfId="2179"/>
    <cellStyle name="Data 2 2" xfId="9838"/>
    <cellStyle name="Data 3" xfId="2180"/>
    <cellStyle name="Data 4" xfId="9837"/>
    <cellStyle name="Date" xfId="2181"/>
    <cellStyle name="Date [mm-dd-yyyy]" xfId="2183"/>
    <cellStyle name="Date [mm-dd-yyyy] 2" xfId="2184"/>
    <cellStyle name="Date [mm-d-yyyy]" xfId="2182"/>
    <cellStyle name="Date [mm-d-yyyy] 2" xfId="5696"/>
    <cellStyle name="Date [mmm-yyyy]" xfId="2185"/>
    <cellStyle name="Date [mmm-yyyy] 2" xfId="5697"/>
    <cellStyle name="Date 2" xfId="10268"/>
    <cellStyle name="Date 2 2" xfId="10622"/>
    <cellStyle name="Date 3" xfId="10269"/>
    <cellStyle name="Date 3 2" xfId="11832"/>
    <cellStyle name="Date 4" xfId="10485"/>
    <cellStyle name="Date 5" xfId="10267"/>
    <cellStyle name="Date Aligned" xfId="2186"/>
    <cellStyle name="Date Aligned*" xfId="2187"/>
    <cellStyle name="Date Aligned_comp_Integrateds" xfId="9839"/>
    <cellStyle name="Date Short" xfId="2188"/>
    <cellStyle name="date_ Pies " xfId="2189"/>
    <cellStyle name="DblLineDollarAcct" xfId="2190"/>
    <cellStyle name="DblLineDollarAcct 2" xfId="50170"/>
    <cellStyle name="DblLinePercent" xfId="2191"/>
    <cellStyle name="Dezimal [0]_A17 - 31.03.1998" xfId="2192"/>
    <cellStyle name="Dezimal_A17 - 31.03.1998" xfId="2193"/>
    <cellStyle name="Dia" xfId="2194"/>
    <cellStyle name="Dollar_ Pies " xfId="2195"/>
    <cellStyle name="DollarAccounting" xfId="2196"/>
    <cellStyle name="DollarAccounting 2" xfId="50171"/>
    <cellStyle name="Dotted Line" xfId="2197"/>
    <cellStyle name="Dotted Line 2" xfId="2198"/>
    <cellStyle name="Dotted Line 3" xfId="2199"/>
    <cellStyle name="Double Accounting" xfId="2200"/>
    <cellStyle name="Double Accounting 2" xfId="50172"/>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ntrée 2" xfId="50173"/>
    <cellStyle name="Euro" xfId="2210"/>
    <cellStyle name="Excel Built-in Good" xfId="10270"/>
    <cellStyle name="Excel Built-in Good 2" xfId="11752"/>
    <cellStyle name="Excel Built-in Normal" xfId="10478"/>
    <cellStyle name="Explanatory Text" xfId="9786" builtinId="53" customBuiltin="1"/>
    <cellStyle name="Explanatory Text 10" xfId="11344"/>
    <cellStyle name="Explanatory Text 11" xfId="11345"/>
    <cellStyle name="Explanatory Text 12" xfId="11346"/>
    <cellStyle name="Explanatory Text 13" xfId="11347"/>
    <cellStyle name="Explanatory Text 14" xfId="11348"/>
    <cellStyle name="Explanatory Text 15" xfId="11349"/>
    <cellStyle name="Explanatory Text 2" xfId="41"/>
    <cellStyle name="Explanatory Text 2 10" xfId="10271"/>
    <cellStyle name="Explanatory Text 2 2" xfId="2211"/>
    <cellStyle name="Explanatory Text 2 2 2" xfId="10623"/>
    <cellStyle name="Explanatory Text 2 2 3" xfId="12185"/>
    <cellStyle name="Explanatory Text 2 2 4" xfId="10272"/>
    <cellStyle name="Explanatory Text 2 3" xfId="2212"/>
    <cellStyle name="Explanatory Text 2 3 2" xfId="11810"/>
    <cellStyle name="Explanatory Text 2 3 3" xfId="10273"/>
    <cellStyle name="Explanatory Text 2 4" xfId="2213"/>
    <cellStyle name="Explanatory Text 2 4 2" xfId="10557"/>
    <cellStyle name="Explanatory Text 2 5" xfId="2214"/>
    <cellStyle name="Explanatory Text 2 5 2" xfId="10711"/>
    <cellStyle name="Explanatory Text 2 6" xfId="2215"/>
    <cellStyle name="Explanatory Text 2 6 2" xfId="11742"/>
    <cellStyle name="Explanatory Text 2 7" xfId="2216"/>
    <cellStyle name="Explanatory Text 2 7 2" xfId="12120"/>
    <cellStyle name="Explanatory Text 2 8" xfId="2217"/>
    <cellStyle name="Explanatory Text 2 9" xfId="2218"/>
    <cellStyle name="Explanatory Text 3" xfId="2219"/>
    <cellStyle name="Explanatory Text 3 2" xfId="11350"/>
    <cellStyle name="Explanatory Text 3 3" xfId="11782"/>
    <cellStyle name="Explanatory Text 3 4" xfId="10274"/>
    <cellStyle name="Explanatory Text 4" xfId="10275"/>
    <cellStyle name="Explanatory Text 4 2" xfId="11937"/>
    <cellStyle name="Explanatory Text 5" xfId="10527"/>
    <cellStyle name="Explanatory Text 6" xfId="10710"/>
    <cellStyle name="Explanatory Text 7" xfId="11351"/>
    <cellStyle name="Explanatory Text 8" xfId="11352"/>
    <cellStyle name="Explanatory Text 9" xfId="11353"/>
    <cellStyle name="fact" xfId="2220"/>
    <cellStyle name="fact 2" xfId="5698"/>
    <cellStyle name="FieldName" xfId="2221"/>
    <cellStyle name="FieldName 10" xfId="49187"/>
    <cellStyle name="FieldName 11" xfId="49189"/>
    <cellStyle name="FieldName 12" xfId="49134"/>
    <cellStyle name="FieldName 13" xfId="49133"/>
    <cellStyle name="FieldName 14" xfId="49132"/>
    <cellStyle name="FieldName 15" xfId="49188"/>
    <cellStyle name="FieldName 16" xfId="49342"/>
    <cellStyle name="FieldName 17" xfId="49393"/>
    <cellStyle name="FieldName 18" xfId="49394"/>
    <cellStyle name="FieldName 19" xfId="49395"/>
    <cellStyle name="FieldName 2" xfId="48930"/>
    <cellStyle name="FieldName 20" xfId="49343"/>
    <cellStyle name="FieldName 21" xfId="49396"/>
    <cellStyle name="FieldName 22" xfId="49397"/>
    <cellStyle name="FieldName 23" xfId="49344"/>
    <cellStyle name="FieldName 24" xfId="9840"/>
    <cellStyle name="FieldName 25" xfId="50174"/>
    <cellStyle name="FieldName 3" xfId="48982"/>
    <cellStyle name="FieldName 4" xfId="48983"/>
    <cellStyle name="FieldName 5" xfId="48984"/>
    <cellStyle name="FieldName 6" xfId="48985"/>
    <cellStyle name="FieldName 7" xfId="48986"/>
    <cellStyle name="FieldName 8" xfId="48931"/>
    <cellStyle name="FieldName 9" xfId="49186"/>
    <cellStyle name="Fijo" xfId="2222"/>
    <cellStyle name="Financiero" xfId="2223"/>
    <cellStyle name="fitness_general" xfId="11608"/>
    <cellStyle name="Fitness-header" xfId="11609"/>
    <cellStyle name="Fixed" xfId="2224"/>
    <cellStyle name="Fixed 2" xfId="10277"/>
    <cellStyle name="Fixed 2 2" xfId="10624"/>
    <cellStyle name="Fixed 3" xfId="10278"/>
    <cellStyle name="Fixed 3 2" xfId="11833"/>
    <cellStyle name="Fixed 4" xfId="10486"/>
    <cellStyle name="Fixed 5" xfId="10276"/>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xfId="9777" builtinId="26" customBuiltin="1"/>
    <cellStyle name="Good 10" xfId="11354"/>
    <cellStyle name="Good 11" xfId="11355"/>
    <cellStyle name="Good 12" xfId="11356"/>
    <cellStyle name="Good 13" xfId="11357"/>
    <cellStyle name="Good 14" xfId="11358"/>
    <cellStyle name="Good 15" xfId="11359"/>
    <cellStyle name="Good 2" xfId="42"/>
    <cellStyle name="Good 2 10" xfId="10279"/>
    <cellStyle name="Good 2 2" xfId="2227"/>
    <cellStyle name="Good 2 2 2" xfId="10625"/>
    <cellStyle name="Good 2 2 3" xfId="12186"/>
    <cellStyle name="Good 2 2 4" xfId="10280"/>
    <cellStyle name="Good 2 3" xfId="2228"/>
    <cellStyle name="Good 2 3 2" xfId="11801"/>
    <cellStyle name="Good 2 3 3" xfId="16103"/>
    <cellStyle name="Good 2 3 4" xfId="13888"/>
    <cellStyle name="Good 2 3 5" xfId="10281"/>
    <cellStyle name="Good 2 4" xfId="2229"/>
    <cellStyle name="Good 2 4 2" xfId="10547"/>
    <cellStyle name="Good 2 5" xfId="2230"/>
    <cellStyle name="Good 2 5 2" xfId="10713"/>
    <cellStyle name="Good 2 6" xfId="2231"/>
    <cellStyle name="Good 2 6 2" xfId="11743"/>
    <cellStyle name="Good 2 7" xfId="2232"/>
    <cellStyle name="Good 2 7 2" xfId="12121"/>
    <cellStyle name="Good 2 8" xfId="2233"/>
    <cellStyle name="Good 2 9" xfId="2234"/>
    <cellStyle name="Good 3" xfId="2235"/>
    <cellStyle name="Good 3 2" xfId="11360"/>
    <cellStyle name="Good 3 3" xfId="11783"/>
    <cellStyle name="Good 3 4" xfId="10282"/>
    <cellStyle name="Good 4" xfId="10283"/>
    <cellStyle name="Good 4 2" xfId="11938"/>
    <cellStyle name="Good 5" xfId="10528"/>
    <cellStyle name="Good 6" xfId="10712"/>
    <cellStyle name="Good 7" xfId="11361"/>
    <cellStyle name="Good 8" xfId="11362"/>
    <cellStyle name="Good 9" xfId="11363"/>
    <cellStyle name="Grey" xfId="2236"/>
    <cellStyle name="Grey 2" xfId="10285"/>
    <cellStyle name="Grey 2 2" xfId="11863"/>
    <cellStyle name="Grey 3" xfId="10714"/>
    <cellStyle name="Grey 4" xfId="11744"/>
    <cellStyle name="Grey 5" xfId="10284"/>
    <cellStyle name="GWN Table Body" xfId="2237"/>
    <cellStyle name="GWN Table Header" xfId="2238"/>
    <cellStyle name="GWN Table Left Header" xfId="2239"/>
    <cellStyle name="GWN Table Note" xfId="2240"/>
    <cellStyle name="GWN Table Title" xfId="2241"/>
    <cellStyle name="hard no" xfId="2242"/>
    <cellStyle name="hard no 2" xfId="9841"/>
    <cellStyle name="Hard Percent" xfId="2243"/>
    <cellStyle name="hardno" xfId="2244"/>
    <cellStyle name="Header" xfId="2245"/>
    <cellStyle name="Header1" xfId="2246"/>
    <cellStyle name="Header1 2" xfId="9842"/>
    <cellStyle name="Header2" xfId="2247"/>
    <cellStyle name="Header2 2" xfId="9843"/>
    <cellStyle name="Header2 3" xfId="50175"/>
    <cellStyle name="Heading" xfId="2248"/>
    <cellStyle name="Heading 1" xfId="9773" builtinId="16" customBuiltin="1"/>
    <cellStyle name="Heading 1 10" xfId="11364"/>
    <cellStyle name="Heading 1 11" xfId="11365"/>
    <cellStyle name="Heading 1 12" xfId="11366"/>
    <cellStyle name="Heading 1 13" xfId="11367"/>
    <cellStyle name="Heading 1 14" xfId="11368"/>
    <cellStyle name="Heading 1 15" xfId="11369"/>
    <cellStyle name="Heading 1 2" xfId="43"/>
    <cellStyle name="Heading 1 2 2" xfId="2249"/>
    <cellStyle name="Heading 1 2 2 2" xfId="11798"/>
    <cellStyle name="Heading 1 2 2 3" xfId="12187"/>
    <cellStyle name="Heading 1 2 2 4" xfId="10287"/>
    <cellStyle name="Heading 1 2 3" xfId="2250"/>
    <cellStyle name="Heading 1 2 3 2" xfId="11904"/>
    <cellStyle name="Heading 1 2 3 3" xfId="10288"/>
    <cellStyle name="Heading 1 2 4" xfId="2251"/>
    <cellStyle name="Heading 1 2 4 2" xfId="10544"/>
    <cellStyle name="Heading 1 2 5" xfId="2252"/>
    <cellStyle name="Heading 1 2 5 2" xfId="10716"/>
    <cellStyle name="Heading 1 2 6" xfId="2253"/>
    <cellStyle name="Heading 1 2 6 2" xfId="12122"/>
    <cellStyle name="Heading 1 2 7" xfId="10286"/>
    <cellStyle name="Heading 1 2 8" xfId="50176"/>
    <cellStyle name="Heading 1 3" xfId="2254"/>
    <cellStyle name="Heading 1 3 2" xfId="10626"/>
    <cellStyle name="Heading 1 3 3" xfId="10289"/>
    <cellStyle name="Heading 1 4" xfId="10290"/>
    <cellStyle name="Heading 1 4 2" xfId="11370"/>
    <cellStyle name="Heading 1 4 3" xfId="11784"/>
    <cellStyle name="Heading 1 5" xfId="10487"/>
    <cellStyle name="Heading 1 6" xfId="10529"/>
    <cellStyle name="Heading 1 7" xfId="10715"/>
    <cellStyle name="Heading 1 8" xfId="11371"/>
    <cellStyle name="Heading 1 9" xfId="11372"/>
    <cellStyle name="Heading 2" xfId="9774" builtinId="17" customBuiltin="1"/>
    <cellStyle name="Heading 2 10" xfId="11373"/>
    <cellStyle name="Heading 2 11" xfId="11374"/>
    <cellStyle name="Heading 2 12" xfId="11375"/>
    <cellStyle name="Heading 2 13" xfId="11376"/>
    <cellStyle name="Heading 2 14" xfId="11377"/>
    <cellStyle name="Heading 2 15" xfId="11378"/>
    <cellStyle name="Heading 2 2" xfId="44"/>
    <cellStyle name="Heading 2 2 2" xfId="2255"/>
    <cellStyle name="Heading 2 2 2 2" xfId="11797"/>
    <cellStyle name="Heading 2 2 2 3" xfId="12188"/>
    <cellStyle name="Heading 2 2 2 4" xfId="10292"/>
    <cellStyle name="Heading 2 2 3" xfId="2256"/>
    <cellStyle name="Heading 2 2 3 2" xfId="11905"/>
    <cellStyle name="Heading 2 2 3 3" xfId="10293"/>
    <cellStyle name="Heading 2 2 4" xfId="2257"/>
    <cellStyle name="Heading 2 2 4 2" xfId="10543"/>
    <cellStyle name="Heading 2 2 5" xfId="2258"/>
    <cellStyle name="Heading 2 2 5 2" xfId="10718"/>
    <cellStyle name="Heading 2 2 6" xfId="2259"/>
    <cellStyle name="Heading 2 2 6 2" xfId="12123"/>
    <cellStyle name="Heading 2 2 7" xfId="10291"/>
    <cellStyle name="Heading 2 2 8" xfId="50177"/>
    <cellStyle name="Heading 2 3" xfId="2260"/>
    <cellStyle name="Heading 2 3 2" xfId="10627"/>
    <cellStyle name="Heading 2 3 3" xfId="10294"/>
    <cellStyle name="Heading 2 4" xfId="10295"/>
    <cellStyle name="Heading 2 4 2" xfId="11379"/>
    <cellStyle name="Heading 2 4 3" xfId="11785"/>
    <cellStyle name="Heading 2 5" xfId="10488"/>
    <cellStyle name="Heading 2 6" xfId="10530"/>
    <cellStyle name="Heading 2 7" xfId="10717"/>
    <cellStyle name="Heading 2 8" xfId="11380"/>
    <cellStyle name="Heading 2 9" xfId="11381"/>
    <cellStyle name="Heading 3" xfId="9775" builtinId="18" customBuiltin="1"/>
    <cellStyle name="Heading 3 10" xfId="11382"/>
    <cellStyle name="Heading 3 11" xfId="11383"/>
    <cellStyle name="Heading 3 12" xfId="11384"/>
    <cellStyle name="Heading 3 13" xfId="11385"/>
    <cellStyle name="Heading 3 14" xfId="11386"/>
    <cellStyle name="Heading 3 15" xfId="11387"/>
    <cellStyle name="Heading 3 2" xfId="45"/>
    <cellStyle name="Heading 3 2 2" xfId="2261"/>
    <cellStyle name="Heading 3 2 2 10" xfId="12236"/>
    <cellStyle name="Heading 3 2 2 10 10" xfId="12789"/>
    <cellStyle name="Heading 3 2 2 10 10 2" xfId="13597"/>
    <cellStyle name="Heading 3 2 2 10 10 2 2" xfId="18042"/>
    <cellStyle name="Heading 3 2 2 10 10 2 2 2" xfId="25367"/>
    <cellStyle name="Heading 3 2 2 10 10 2 3" xfId="15829"/>
    <cellStyle name="Heading 3 2 2 10 10 2 3 2" xfId="25368"/>
    <cellStyle name="Heading 3 2 2 10 10 2 4" xfId="22272"/>
    <cellStyle name="Heading 3 2 2 10 10 3" xfId="17234"/>
    <cellStyle name="Heading 3 2 2 10 10 3 2" xfId="25369"/>
    <cellStyle name="Heading 3 2 2 10 10 4" xfId="15021"/>
    <cellStyle name="Heading 3 2 2 10 10 4 2" xfId="25370"/>
    <cellStyle name="Heading 3 2 2 10 10 5" xfId="21464"/>
    <cellStyle name="Heading 3 2 2 10 11" xfId="12841"/>
    <cellStyle name="Heading 3 2 2 10 11 2" xfId="13649"/>
    <cellStyle name="Heading 3 2 2 10 11 2 2" xfId="18094"/>
    <cellStyle name="Heading 3 2 2 10 11 2 2 2" xfId="25371"/>
    <cellStyle name="Heading 3 2 2 10 11 2 3" xfId="15881"/>
    <cellStyle name="Heading 3 2 2 10 11 2 3 2" xfId="25372"/>
    <cellStyle name="Heading 3 2 2 10 11 2 4" xfId="22324"/>
    <cellStyle name="Heading 3 2 2 10 11 3" xfId="17286"/>
    <cellStyle name="Heading 3 2 2 10 11 3 2" xfId="25373"/>
    <cellStyle name="Heading 3 2 2 10 11 4" xfId="15073"/>
    <cellStyle name="Heading 3 2 2 10 11 4 2" xfId="25374"/>
    <cellStyle name="Heading 3 2 2 10 11 5" xfId="21516"/>
    <cellStyle name="Heading 3 2 2 10 12" xfId="12893"/>
    <cellStyle name="Heading 3 2 2 10 12 2" xfId="13701"/>
    <cellStyle name="Heading 3 2 2 10 12 2 2" xfId="18146"/>
    <cellStyle name="Heading 3 2 2 10 12 2 2 2" xfId="25375"/>
    <cellStyle name="Heading 3 2 2 10 12 2 3" xfId="15933"/>
    <cellStyle name="Heading 3 2 2 10 12 2 3 2" xfId="25376"/>
    <cellStyle name="Heading 3 2 2 10 12 2 4" xfId="22376"/>
    <cellStyle name="Heading 3 2 2 10 12 3" xfId="17338"/>
    <cellStyle name="Heading 3 2 2 10 12 3 2" xfId="25377"/>
    <cellStyle name="Heading 3 2 2 10 12 4" xfId="15125"/>
    <cellStyle name="Heading 3 2 2 10 12 4 2" xfId="25378"/>
    <cellStyle name="Heading 3 2 2 10 12 5" xfId="21568"/>
    <cellStyle name="Heading 3 2 2 10 13" xfId="12945"/>
    <cellStyle name="Heading 3 2 2 10 13 2" xfId="13753"/>
    <cellStyle name="Heading 3 2 2 10 13 2 2" xfId="18198"/>
    <cellStyle name="Heading 3 2 2 10 13 2 2 2" xfId="25379"/>
    <cellStyle name="Heading 3 2 2 10 13 2 3" xfId="15985"/>
    <cellStyle name="Heading 3 2 2 10 13 2 3 2" xfId="25380"/>
    <cellStyle name="Heading 3 2 2 10 13 2 4" xfId="22428"/>
    <cellStyle name="Heading 3 2 2 10 13 3" xfId="17390"/>
    <cellStyle name="Heading 3 2 2 10 13 3 2" xfId="25381"/>
    <cellStyle name="Heading 3 2 2 10 13 4" xfId="15177"/>
    <cellStyle name="Heading 3 2 2 10 13 4 2" xfId="25382"/>
    <cellStyle name="Heading 3 2 2 10 13 5" xfId="21620"/>
    <cellStyle name="Heading 3 2 2 10 14" xfId="12997"/>
    <cellStyle name="Heading 3 2 2 10 14 2" xfId="13805"/>
    <cellStyle name="Heading 3 2 2 10 14 2 2" xfId="18250"/>
    <cellStyle name="Heading 3 2 2 10 14 2 2 2" xfId="25383"/>
    <cellStyle name="Heading 3 2 2 10 14 2 3" xfId="16037"/>
    <cellStyle name="Heading 3 2 2 10 14 2 3 2" xfId="25384"/>
    <cellStyle name="Heading 3 2 2 10 14 2 4" xfId="22480"/>
    <cellStyle name="Heading 3 2 2 10 14 3" xfId="17442"/>
    <cellStyle name="Heading 3 2 2 10 14 3 2" xfId="25385"/>
    <cellStyle name="Heading 3 2 2 10 14 4" xfId="15229"/>
    <cellStyle name="Heading 3 2 2 10 14 4 2" xfId="25386"/>
    <cellStyle name="Heading 3 2 2 10 14 5" xfId="21672"/>
    <cellStyle name="Heading 3 2 2 10 15" xfId="13049"/>
    <cellStyle name="Heading 3 2 2 10 15 2" xfId="13857"/>
    <cellStyle name="Heading 3 2 2 10 15 2 2" xfId="18302"/>
    <cellStyle name="Heading 3 2 2 10 15 2 2 2" xfId="25387"/>
    <cellStyle name="Heading 3 2 2 10 15 2 3" xfId="16089"/>
    <cellStyle name="Heading 3 2 2 10 15 2 3 2" xfId="25388"/>
    <cellStyle name="Heading 3 2 2 10 15 2 4" xfId="22532"/>
    <cellStyle name="Heading 3 2 2 10 15 3" xfId="17494"/>
    <cellStyle name="Heading 3 2 2 10 15 3 2" xfId="25389"/>
    <cellStyle name="Heading 3 2 2 10 15 4" xfId="15281"/>
    <cellStyle name="Heading 3 2 2 10 15 4 2" xfId="25390"/>
    <cellStyle name="Heading 3 2 2 10 15 5" xfId="21724"/>
    <cellStyle name="Heading 3 2 2 10 16" xfId="13101"/>
    <cellStyle name="Heading 3 2 2 10 16 2" xfId="17546"/>
    <cellStyle name="Heading 3 2 2 10 16 2 2" xfId="25391"/>
    <cellStyle name="Heading 3 2 2 10 16 3" xfId="15333"/>
    <cellStyle name="Heading 3 2 2 10 16 3 2" xfId="25392"/>
    <cellStyle name="Heading 3 2 2 10 16 4" xfId="21776"/>
    <cellStyle name="Heading 3 2 2 10 17" xfId="20975"/>
    <cellStyle name="Heading 3 2 2 10 2" xfId="12297"/>
    <cellStyle name="Heading 3 2 2 10 2 2" xfId="13181"/>
    <cellStyle name="Heading 3 2 2 10 2 2 2" xfId="17626"/>
    <cellStyle name="Heading 3 2 2 10 2 2 2 2" xfId="25393"/>
    <cellStyle name="Heading 3 2 2 10 2 2 3" xfId="15413"/>
    <cellStyle name="Heading 3 2 2 10 2 2 3 2" xfId="25394"/>
    <cellStyle name="Heading 3 2 2 10 2 2 4" xfId="21856"/>
    <cellStyle name="Heading 3 2 2 10 2 3" xfId="16798"/>
    <cellStyle name="Heading 3 2 2 10 2 3 2" xfId="25395"/>
    <cellStyle name="Heading 3 2 2 10 2 4" xfId="14585"/>
    <cellStyle name="Heading 3 2 2 10 2 4 2" xfId="25396"/>
    <cellStyle name="Heading 3 2 2 10 2 5" xfId="21048"/>
    <cellStyle name="Heading 3 2 2 10 3" xfId="12351"/>
    <cellStyle name="Heading 3 2 2 10 3 2" xfId="13233"/>
    <cellStyle name="Heading 3 2 2 10 3 2 2" xfId="17678"/>
    <cellStyle name="Heading 3 2 2 10 3 2 2 2" xfId="25397"/>
    <cellStyle name="Heading 3 2 2 10 3 2 3" xfId="15465"/>
    <cellStyle name="Heading 3 2 2 10 3 2 3 2" xfId="25398"/>
    <cellStyle name="Heading 3 2 2 10 3 2 4" xfId="21908"/>
    <cellStyle name="Heading 3 2 2 10 3 3" xfId="12425"/>
    <cellStyle name="Heading 3 2 2 10 3 3 2" xfId="16870"/>
    <cellStyle name="Heading 3 2 2 10 3 3 2 2" xfId="25400"/>
    <cellStyle name="Heading 3 2 2 10 3 3 3" xfId="14657"/>
    <cellStyle name="Heading 3 2 2 10 3 3 3 2" xfId="25401"/>
    <cellStyle name="Heading 3 2 2 10 3 3 4" xfId="25399"/>
    <cellStyle name="Heading 3 2 2 10 3 4" xfId="21100"/>
    <cellStyle name="Heading 3 2 2 10 4" xfId="12477"/>
    <cellStyle name="Heading 3 2 2 10 4 2" xfId="13285"/>
    <cellStyle name="Heading 3 2 2 10 4 2 2" xfId="17730"/>
    <cellStyle name="Heading 3 2 2 10 4 2 2 2" xfId="25402"/>
    <cellStyle name="Heading 3 2 2 10 4 2 3" xfId="15517"/>
    <cellStyle name="Heading 3 2 2 10 4 2 3 2" xfId="25403"/>
    <cellStyle name="Heading 3 2 2 10 4 2 4" xfId="21960"/>
    <cellStyle name="Heading 3 2 2 10 4 3" xfId="16922"/>
    <cellStyle name="Heading 3 2 2 10 4 3 2" xfId="25404"/>
    <cellStyle name="Heading 3 2 2 10 4 4" xfId="14709"/>
    <cellStyle name="Heading 3 2 2 10 4 4 2" xfId="25405"/>
    <cellStyle name="Heading 3 2 2 10 4 5" xfId="21152"/>
    <cellStyle name="Heading 3 2 2 10 5" xfId="12529"/>
    <cellStyle name="Heading 3 2 2 10 5 2" xfId="13337"/>
    <cellStyle name="Heading 3 2 2 10 5 2 2" xfId="17782"/>
    <cellStyle name="Heading 3 2 2 10 5 2 2 2" xfId="25406"/>
    <cellStyle name="Heading 3 2 2 10 5 2 3" xfId="15569"/>
    <cellStyle name="Heading 3 2 2 10 5 2 3 2" xfId="25407"/>
    <cellStyle name="Heading 3 2 2 10 5 2 4" xfId="22012"/>
    <cellStyle name="Heading 3 2 2 10 5 3" xfId="16974"/>
    <cellStyle name="Heading 3 2 2 10 5 3 2" xfId="25408"/>
    <cellStyle name="Heading 3 2 2 10 5 4" xfId="14761"/>
    <cellStyle name="Heading 3 2 2 10 5 4 2" xfId="25409"/>
    <cellStyle name="Heading 3 2 2 10 5 5" xfId="21204"/>
    <cellStyle name="Heading 3 2 2 10 6" xfId="12581"/>
    <cellStyle name="Heading 3 2 2 10 6 2" xfId="13389"/>
    <cellStyle name="Heading 3 2 2 10 6 2 2" xfId="17834"/>
    <cellStyle name="Heading 3 2 2 10 6 2 2 2" xfId="25410"/>
    <cellStyle name="Heading 3 2 2 10 6 2 3" xfId="15621"/>
    <cellStyle name="Heading 3 2 2 10 6 2 3 2" xfId="25411"/>
    <cellStyle name="Heading 3 2 2 10 6 2 4" xfId="22064"/>
    <cellStyle name="Heading 3 2 2 10 6 3" xfId="17026"/>
    <cellStyle name="Heading 3 2 2 10 6 3 2" xfId="25412"/>
    <cellStyle name="Heading 3 2 2 10 6 4" xfId="14813"/>
    <cellStyle name="Heading 3 2 2 10 6 4 2" xfId="25413"/>
    <cellStyle name="Heading 3 2 2 10 6 5" xfId="21256"/>
    <cellStyle name="Heading 3 2 2 10 7" xfId="12633"/>
    <cellStyle name="Heading 3 2 2 10 7 2" xfId="13441"/>
    <cellStyle name="Heading 3 2 2 10 7 2 2" xfId="17886"/>
    <cellStyle name="Heading 3 2 2 10 7 2 2 2" xfId="25414"/>
    <cellStyle name="Heading 3 2 2 10 7 2 3" xfId="15673"/>
    <cellStyle name="Heading 3 2 2 10 7 2 3 2" xfId="25415"/>
    <cellStyle name="Heading 3 2 2 10 7 2 4" xfId="22116"/>
    <cellStyle name="Heading 3 2 2 10 7 3" xfId="17078"/>
    <cellStyle name="Heading 3 2 2 10 7 3 2" xfId="25416"/>
    <cellStyle name="Heading 3 2 2 10 7 4" xfId="14865"/>
    <cellStyle name="Heading 3 2 2 10 7 4 2" xfId="25417"/>
    <cellStyle name="Heading 3 2 2 10 7 5" xfId="21308"/>
    <cellStyle name="Heading 3 2 2 10 8" xfId="12685"/>
    <cellStyle name="Heading 3 2 2 10 8 2" xfId="13493"/>
    <cellStyle name="Heading 3 2 2 10 8 2 2" xfId="17938"/>
    <cellStyle name="Heading 3 2 2 10 8 2 2 2" xfId="25418"/>
    <cellStyle name="Heading 3 2 2 10 8 2 3" xfId="15725"/>
    <cellStyle name="Heading 3 2 2 10 8 2 3 2" xfId="25419"/>
    <cellStyle name="Heading 3 2 2 10 8 2 4" xfId="22168"/>
    <cellStyle name="Heading 3 2 2 10 8 3" xfId="17130"/>
    <cellStyle name="Heading 3 2 2 10 8 3 2" xfId="25420"/>
    <cellStyle name="Heading 3 2 2 10 8 4" xfId="14917"/>
    <cellStyle name="Heading 3 2 2 10 8 4 2" xfId="25421"/>
    <cellStyle name="Heading 3 2 2 10 8 5" xfId="21360"/>
    <cellStyle name="Heading 3 2 2 10 9" xfId="12737"/>
    <cellStyle name="Heading 3 2 2 10 9 2" xfId="13545"/>
    <cellStyle name="Heading 3 2 2 10 9 2 2" xfId="17990"/>
    <cellStyle name="Heading 3 2 2 10 9 2 2 2" xfId="25422"/>
    <cellStyle name="Heading 3 2 2 10 9 2 3" xfId="15777"/>
    <cellStyle name="Heading 3 2 2 10 9 2 3 2" xfId="25423"/>
    <cellStyle name="Heading 3 2 2 10 9 2 4" xfId="22220"/>
    <cellStyle name="Heading 3 2 2 10 9 3" xfId="17182"/>
    <cellStyle name="Heading 3 2 2 10 9 3 2" xfId="25424"/>
    <cellStyle name="Heading 3 2 2 10 9 4" xfId="14969"/>
    <cellStyle name="Heading 3 2 2 10 9 4 2" xfId="25425"/>
    <cellStyle name="Heading 3 2 2 10 9 5" xfId="21412"/>
    <cellStyle name="Heading 3 2 2 11" xfId="12211"/>
    <cellStyle name="Heading 3 2 2 11 10" xfId="12764"/>
    <cellStyle name="Heading 3 2 2 11 10 2" xfId="13572"/>
    <cellStyle name="Heading 3 2 2 11 10 2 2" xfId="18017"/>
    <cellStyle name="Heading 3 2 2 11 10 2 2 2" xfId="25426"/>
    <cellStyle name="Heading 3 2 2 11 10 2 3" xfId="15804"/>
    <cellStyle name="Heading 3 2 2 11 10 2 3 2" xfId="25427"/>
    <cellStyle name="Heading 3 2 2 11 10 2 4" xfId="22247"/>
    <cellStyle name="Heading 3 2 2 11 10 3" xfId="17209"/>
    <cellStyle name="Heading 3 2 2 11 10 3 2" xfId="25428"/>
    <cellStyle name="Heading 3 2 2 11 10 4" xfId="14996"/>
    <cellStyle name="Heading 3 2 2 11 10 4 2" xfId="25429"/>
    <cellStyle name="Heading 3 2 2 11 10 5" xfId="21439"/>
    <cellStyle name="Heading 3 2 2 11 11" xfId="12816"/>
    <cellStyle name="Heading 3 2 2 11 11 2" xfId="13624"/>
    <cellStyle name="Heading 3 2 2 11 11 2 2" xfId="18069"/>
    <cellStyle name="Heading 3 2 2 11 11 2 2 2" xfId="25430"/>
    <cellStyle name="Heading 3 2 2 11 11 2 3" xfId="15856"/>
    <cellStyle name="Heading 3 2 2 11 11 2 3 2" xfId="25431"/>
    <cellStyle name="Heading 3 2 2 11 11 2 4" xfId="22299"/>
    <cellStyle name="Heading 3 2 2 11 11 3" xfId="17261"/>
    <cellStyle name="Heading 3 2 2 11 11 3 2" xfId="25432"/>
    <cellStyle name="Heading 3 2 2 11 11 4" xfId="15048"/>
    <cellStyle name="Heading 3 2 2 11 11 4 2" xfId="25433"/>
    <cellStyle name="Heading 3 2 2 11 11 5" xfId="21491"/>
    <cellStyle name="Heading 3 2 2 11 12" xfId="12868"/>
    <cellStyle name="Heading 3 2 2 11 12 2" xfId="13676"/>
    <cellStyle name="Heading 3 2 2 11 12 2 2" xfId="18121"/>
    <cellStyle name="Heading 3 2 2 11 12 2 2 2" xfId="25434"/>
    <cellStyle name="Heading 3 2 2 11 12 2 3" xfId="15908"/>
    <cellStyle name="Heading 3 2 2 11 12 2 3 2" xfId="25435"/>
    <cellStyle name="Heading 3 2 2 11 12 2 4" xfId="22351"/>
    <cellStyle name="Heading 3 2 2 11 12 3" xfId="17313"/>
    <cellStyle name="Heading 3 2 2 11 12 3 2" xfId="25436"/>
    <cellStyle name="Heading 3 2 2 11 12 4" xfId="15100"/>
    <cellStyle name="Heading 3 2 2 11 12 4 2" xfId="25437"/>
    <cellStyle name="Heading 3 2 2 11 12 5" xfId="21543"/>
    <cellStyle name="Heading 3 2 2 11 13" xfId="12920"/>
    <cellStyle name="Heading 3 2 2 11 13 2" xfId="13728"/>
    <cellStyle name="Heading 3 2 2 11 13 2 2" xfId="18173"/>
    <cellStyle name="Heading 3 2 2 11 13 2 2 2" xfId="25438"/>
    <cellStyle name="Heading 3 2 2 11 13 2 3" xfId="15960"/>
    <cellStyle name="Heading 3 2 2 11 13 2 3 2" xfId="25439"/>
    <cellStyle name="Heading 3 2 2 11 13 2 4" xfId="22403"/>
    <cellStyle name="Heading 3 2 2 11 13 3" xfId="17365"/>
    <cellStyle name="Heading 3 2 2 11 13 3 2" xfId="25440"/>
    <cellStyle name="Heading 3 2 2 11 13 4" xfId="15152"/>
    <cellStyle name="Heading 3 2 2 11 13 4 2" xfId="25441"/>
    <cellStyle name="Heading 3 2 2 11 13 5" xfId="21595"/>
    <cellStyle name="Heading 3 2 2 11 14" xfId="12972"/>
    <cellStyle name="Heading 3 2 2 11 14 2" xfId="13780"/>
    <cellStyle name="Heading 3 2 2 11 14 2 2" xfId="18225"/>
    <cellStyle name="Heading 3 2 2 11 14 2 2 2" xfId="25442"/>
    <cellStyle name="Heading 3 2 2 11 14 2 3" xfId="16012"/>
    <cellStyle name="Heading 3 2 2 11 14 2 3 2" xfId="25443"/>
    <cellStyle name="Heading 3 2 2 11 14 2 4" xfId="22455"/>
    <cellStyle name="Heading 3 2 2 11 14 3" xfId="17417"/>
    <cellStyle name="Heading 3 2 2 11 14 3 2" xfId="25444"/>
    <cellStyle name="Heading 3 2 2 11 14 4" xfId="15204"/>
    <cellStyle name="Heading 3 2 2 11 14 4 2" xfId="25445"/>
    <cellStyle name="Heading 3 2 2 11 14 5" xfId="21647"/>
    <cellStyle name="Heading 3 2 2 11 15" xfId="13024"/>
    <cellStyle name="Heading 3 2 2 11 15 2" xfId="13832"/>
    <cellStyle name="Heading 3 2 2 11 15 2 2" xfId="18277"/>
    <cellStyle name="Heading 3 2 2 11 15 2 2 2" xfId="25446"/>
    <cellStyle name="Heading 3 2 2 11 15 2 3" xfId="16064"/>
    <cellStyle name="Heading 3 2 2 11 15 2 3 2" xfId="25447"/>
    <cellStyle name="Heading 3 2 2 11 15 2 4" xfId="22507"/>
    <cellStyle name="Heading 3 2 2 11 15 3" xfId="17469"/>
    <cellStyle name="Heading 3 2 2 11 15 3 2" xfId="25448"/>
    <cellStyle name="Heading 3 2 2 11 15 4" xfId="15256"/>
    <cellStyle name="Heading 3 2 2 11 15 4 2" xfId="25449"/>
    <cellStyle name="Heading 3 2 2 11 15 5" xfId="21699"/>
    <cellStyle name="Heading 3 2 2 11 16" xfId="13076"/>
    <cellStyle name="Heading 3 2 2 11 16 2" xfId="17521"/>
    <cellStyle name="Heading 3 2 2 11 16 2 2" xfId="25450"/>
    <cellStyle name="Heading 3 2 2 11 16 3" xfId="15308"/>
    <cellStyle name="Heading 3 2 2 11 16 3 2" xfId="25451"/>
    <cellStyle name="Heading 3 2 2 11 16 4" xfId="21751"/>
    <cellStyle name="Heading 3 2 2 11 17" xfId="20950"/>
    <cellStyle name="Heading 3 2 2 11 2" xfId="12272"/>
    <cellStyle name="Heading 3 2 2 11 2 2" xfId="13156"/>
    <cellStyle name="Heading 3 2 2 11 2 2 2" xfId="17601"/>
    <cellStyle name="Heading 3 2 2 11 2 2 2 2" xfId="25452"/>
    <cellStyle name="Heading 3 2 2 11 2 2 3" xfId="15388"/>
    <cellStyle name="Heading 3 2 2 11 2 2 3 2" xfId="25453"/>
    <cellStyle name="Heading 3 2 2 11 2 2 4" xfId="21831"/>
    <cellStyle name="Heading 3 2 2 11 2 3" xfId="16773"/>
    <cellStyle name="Heading 3 2 2 11 2 3 2" xfId="25454"/>
    <cellStyle name="Heading 3 2 2 11 2 4" xfId="14560"/>
    <cellStyle name="Heading 3 2 2 11 2 4 2" xfId="25455"/>
    <cellStyle name="Heading 3 2 2 11 2 5" xfId="21023"/>
    <cellStyle name="Heading 3 2 2 11 3" xfId="12326"/>
    <cellStyle name="Heading 3 2 2 11 3 2" xfId="13208"/>
    <cellStyle name="Heading 3 2 2 11 3 2 2" xfId="17653"/>
    <cellStyle name="Heading 3 2 2 11 3 2 2 2" xfId="25456"/>
    <cellStyle name="Heading 3 2 2 11 3 2 3" xfId="15440"/>
    <cellStyle name="Heading 3 2 2 11 3 2 3 2" xfId="25457"/>
    <cellStyle name="Heading 3 2 2 11 3 2 4" xfId="21883"/>
    <cellStyle name="Heading 3 2 2 11 3 3" xfId="12400"/>
    <cellStyle name="Heading 3 2 2 11 3 3 2" xfId="16845"/>
    <cellStyle name="Heading 3 2 2 11 3 3 2 2" xfId="25459"/>
    <cellStyle name="Heading 3 2 2 11 3 3 3" xfId="14632"/>
    <cellStyle name="Heading 3 2 2 11 3 3 3 2" xfId="25460"/>
    <cellStyle name="Heading 3 2 2 11 3 3 4" xfId="25458"/>
    <cellStyle name="Heading 3 2 2 11 3 4" xfId="21075"/>
    <cellStyle name="Heading 3 2 2 11 4" xfId="12452"/>
    <cellStyle name="Heading 3 2 2 11 4 2" xfId="13260"/>
    <cellStyle name="Heading 3 2 2 11 4 2 2" xfId="17705"/>
    <cellStyle name="Heading 3 2 2 11 4 2 2 2" xfId="25461"/>
    <cellStyle name="Heading 3 2 2 11 4 2 3" xfId="15492"/>
    <cellStyle name="Heading 3 2 2 11 4 2 3 2" xfId="25462"/>
    <cellStyle name="Heading 3 2 2 11 4 2 4" xfId="21935"/>
    <cellStyle name="Heading 3 2 2 11 4 3" xfId="16897"/>
    <cellStyle name="Heading 3 2 2 11 4 3 2" xfId="25463"/>
    <cellStyle name="Heading 3 2 2 11 4 4" xfId="14684"/>
    <cellStyle name="Heading 3 2 2 11 4 4 2" xfId="25464"/>
    <cellStyle name="Heading 3 2 2 11 4 5" xfId="21127"/>
    <cellStyle name="Heading 3 2 2 11 5" xfId="12504"/>
    <cellStyle name="Heading 3 2 2 11 5 2" xfId="13312"/>
    <cellStyle name="Heading 3 2 2 11 5 2 2" xfId="17757"/>
    <cellStyle name="Heading 3 2 2 11 5 2 2 2" xfId="25465"/>
    <cellStyle name="Heading 3 2 2 11 5 2 3" xfId="15544"/>
    <cellStyle name="Heading 3 2 2 11 5 2 3 2" xfId="25466"/>
    <cellStyle name="Heading 3 2 2 11 5 2 4" xfId="21987"/>
    <cellStyle name="Heading 3 2 2 11 5 3" xfId="16949"/>
    <cellStyle name="Heading 3 2 2 11 5 3 2" xfId="25467"/>
    <cellStyle name="Heading 3 2 2 11 5 4" xfId="14736"/>
    <cellStyle name="Heading 3 2 2 11 5 4 2" xfId="25468"/>
    <cellStyle name="Heading 3 2 2 11 5 5" xfId="21179"/>
    <cellStyle name="Heading 3 2 2 11 6" xfId="12556"/>
    <cellStyle name="Heading 3 2 2 11 6 2" xfId="13364"/>
    <cellStyle name="Heading 3 2 2 11 6 2 2" xfId="17809"/>
    <cellStyle name="Heading 3 2 2 11 6 2 2 2" xfId="25469"/>
    <cellStyle name="Heading 3 2 2 11 6 2 3" xfId="15596"/>
    <cellStyle name="Heading 3 2 2 11 6 2 3 2" xfId="25470"/>
    <cellStyle name="Heading 3 2 2 11 6 2 4" xfId="22039"/>
    <cellStyle name="Heading 3 2 2 11 6 3" xfId="17001"/>
    <cellStyle name="Heading 3 2 2 11 6 3 2" xfId="25471"/>
    <cellStyle name="Heading 3 2 2 11 6 4" xfId="14788"/>
    <cellStyle name="Heading 3 2 2 11 6 4 2" xfId="25472"/>
    <cellStyle name="Heading 3 2 2 11 6 5" xfId="21231"/>
    <cellStyle name="Heading 3 2 2 11 7" xfId="12608"/>
    <cellStyle name="Heading 3 2 2 11 7 2" xfId="13416"/>
    <cellStyle name="Heading 3 2 2 11 7 2 2" xfId="17861"/>
    <cellStyle name="Heading 3 2 2 11 7 2 2 2" xfId="25473"/>
    <cellStyle name="Heading 3 2 2 11 7 2 3" xfId="15648"/>
    <cellStyle name="Heading 3 2 2 11 7 2 3 2" xfId="25474"/>
    <cellStyle name="Heading 3 2 2 11 7 2 4" xfId="22091"/>
    <cellStyle name="Heading 3 2 2 11 7 3" xfId="17053"/>
    <cellStyle name="Heading 3 2 2 11 7 3 2" xfId="25475"/>
    <cellStyle name="Heading 3 2 2 11 7 4" xfId="14840"/>
    <cellStyle name="Heading 3 2 2 11 7 4 2" xfId="25476"/>
    <cellStyle name="Heading 3 2 2 11 7 5" xfId="21283"/>
    <cellStyle name="Heading 3 2 2 11 8" xfId="12660"/>
    <cellStyle name="Heading 3 2 2 11 8 2" xfId="13468"/>
    <cellStyle name="Heading 3 2 2 11 8 2 2" xfId="17913"/>
    <cellStyle name="Heading 3 2 2 11 8 2 2 2" xfId="25477"/>
    <cellStyle name="Heading 3 2 2 11 8 2 3" xfId="15700"/>
    <cellStyle name="Heading 3 2 2 11 8 2 3 2" xfId="25478"/>
    <cellStyle name="Heading 3 2 2 11 8 2 4" xfId="22143"/>
    <cellStyle name="Heading 3 2 2 11 8 3" xfId="17105"/>
    <cellStyle name="Heading 3 2 2 11 8 3 2" xfId="25479"/>
    <cellStyle name="Heading 3 2 2 11 8 4" xfId="14892"/>
    <cellStyle name="Heading 3 2 2 11 8 4 2" xfId="25480"/>
    <cellStyle name="Heading 3 2 2 11 8 5" xfId="21335"/>
    <cellStyle name="Heading 3 2 2 11 9" xfId="12712"/>
    <cellStyle name="Heading 3 2 2 11 9 2" xfId="13520"/>
    <cellStyle name="Heading 3 2 2 11 9 2 2" xfId="17965"/>
    <cellStyle name="Heading 3 2 2 11 9 2 2 2" xfId="25481"/>
    <cellStyle name="Heading 3 2 2 11 9 2 3" xfId="15752"/>
    <cellStyle name="Heading 3 2 2 11 9 2 3 2" xfId="25482"/>
    <cellStyle name="Heading 3 2 2 11 9 2 4" xfId="22195"/>
    <cellStyle name="Heading 3 2 2 11 9 3" xfId="17157"/>
    <cellStyle name="Heading 3 2 2 11 9 3 2" xfId="25483"/>
    <cellStyle name="Heading 3 2 2 11 9 4" xfId="14944"/>
    <cellStyle name="Heading 3 2 2 11 9 4 2" xfId="25484"/>
    <cellStyle name="Heading 3 2 2 11 9 5" xfId="21387"/>
    <cellStyle name="Heading 3 2 2 12" xfId="12207"/>
    <cellStyle name="Heading 3 2 2 12 10" xfId="12760"/>
    <cellStyle name="Heading 3 2 2 12 10 2" xfId="13568"/>
    <cellStyle name="Heading 3 2 2 12 10 2 2" xfId="18013"/>
    <cellStyle name="Heading 3 2 2 12 10 2 2 2" xfId="25485"/>
    <cellStyle name="Heading 3 2 2 12 10 2 3" xfId="15800"/>
    <cellStyle name="Heading 3 2 2 12 10 2 3 2" xfId="25486"/>
    <cellStyle name="Heading 3 2 2 12 10 2 4" xfId="22243"/>
    <cellStyle name="Heading 3 2 2 12 10 3" xfId="17205"/>
    <cellStyle name="Heading 3 2 2 12 10 3 2" xfId="25487"/>
    <cellStyle name="Heading 3 2 2 12 10 4" xfId="14992"/>
    <cellStyle name="Heading 3 2 2 12 10 4 2" xfId="25488"/>
    <cellStyle name="Heading 3 2 2 12 10 5" xfId="21435"/>
    <cellStyle name="Heading 3 2 2 12 11" xfId="12812"/>
    <cellStyle name="Heading 3 2 2 12 11 2" xfId="13620"/>
    <cellStyle name="Heading 3 2 2 12 11 2 2" xfId="18065"/>
    <cellStyle name="Heading 3 2 2 12 11 2 2 2" xfId="25489"/>
    <cellStyle name="Heading 3 2 2 12 11 2 3" xfId="15852"/>
    <cellStyle name="Heading 3 2 2 12 11 2 3 2" xfId="25490"/>
    <cellStyle name="Heading 3 2 2 12 11 2 4" xfId="22295"/>
    <cellStyle name="Heading 3 2 2 12 11 3" xfId="17257"/>
    <cellStyle name="Heading 3 2 2 12 11 3 2" xfId="25491"/>
    <cellStyle name="Heading 3 2 2 12 11 4" xfId="15044"/>
    <cellStyle name="Heading 3 2 2 12 11 4 2" xfId="25492"/>
    <cellStyle name="Heading 3 2 2 12 11 5" xfId="21487"/>
    <cellStyle name="Heading 3 2 2 12 12" xfId="12864"/>
    <cellStyle name="Heading 3 2 2 12 12 2" xfId="13672"/>
    <cellStyle name="Heading 3 2 2 12 12 2 2" xfId="18117"/>
    <cellStyle name="Heading 3 2 2 12 12 2 2 2" xfId="25493"/>
    <cellStyle name="Heading 3 2 2 12 12 2 3" xfId="15904"/>
    <cellStyle name="Heading 3 2 2 12 12 2 3 2" xfId="25494"/>
    <cellStyle name="Heading 3 2 2 12 12 2 4" xfId="22347"/>
    <cellStyle name="Heading 3 2 2 12 12 3" xfId="17309"/>
    <cellStyle name="Heading 3 2 2 12 12 3 2" xfId="25495"/>
    <cellStyle name="Heading 3 2 2 12 12 4" xfId="15096"/>
    <cellStyle name="Heading 3 2 2 12 12 4 2" xfId="25496"/>
    <cellStyle name="Heading 3 2 2 12 12 5" xfId="21539"/>
    <cellStyle name="Heading 3 2 2 12 13" xfId="12916"/>
    <cellStyle name="Heading 3 2 2 12 13 2" xfId="13724"/>
    <cellStyle name="Heading 3 2 2 12 13 2 2" xfId="18169"/>
    <cellStyle name="Heading 3 2 2 12 13 2 2 2" xfId="25497"/>
    <cellStyle name="Heading 3 2 2 12 13 2 3" xfId="15956"/>
    <cellStyle name="Heading 3 2 2 12 13 2 3 2" xfId="25498"/>
    <cellStyle name="Heading 3 2 2 12 13 2 4" xfId="22399"/>
    <cellStyle name="Heading 3 2 2 12 13 3" xfId="17361"/>
    <cellStyle name="Heading 3 2 2 12 13 3 2" xfId="25499"/>
    <cellStyle name="Heading 3 2 2 12 13 4" xfId="15148"/>
    <cellStyle name="Heading 3 2 2 12 13 4 2" xfId="25500"/>
    <cellStyle name="Heading 3 2 2 12 13 5" xfId="21591"/>
    <cellStyle name="Heading 3 2 2 12 14" xfId="12968"/>
    <cellStyle name="Heading 3 2 2 12 14 2" xfId="13776"/>
    <cellStyle name="Heading 3 2 2 12 14 2 2" xfId="18221"/>
    <cellStyle name="Heading 3 2 2 12 14 2 2 2" xfId="25501"/>
    <cellStyle name="Heading 3 2 2 12 14 2 3" xfId="16008"/>
    <cellStyle name="Heading 3 2 2 12 14 2 3 2" xfId="25502"/>
    <cellStyle name="Heading 3 2 2 12 14 2 4" xfId="22451"/>
    <cellStyle name="Heading 3 2 2 12 14 3" xfId="17413"/>
    <cellStyle name="Heading 3 2 2 12 14 3 2" xfId="25503"/>
    <cellStyle name="Heading 3 2 2 12 14 4" xfId="15200"/>
    <cellStyle name="Heading 3 2 2 12 14 4 2" xfId="25504"/>
    <cellStyle name="Heading 3 2 2 12 14 5" xfId="21643"/>
    <cellStyle name="Heading 3 2 2 12 15" xfId="13020"/>
    <cellStyle name="Heading 3 2 2 12 15 2" xfId="13828"/>
    <cellStyle name="Heading 3 2 2 12 15 2 2" xfId="18273"/>
    <cellStyle name="Heading 3 2 2 12 15 2 2 2" xfId="25505"/>
    <cellStyle name="Heading 3 2 2 12 15 2 3" xfId="16060"/>
    <cellStyle name="Heading 3 2 2 12 15 2 3 2" xfId="25506"/>
    <cellStyle name="Heading 3 2 2 12 15 2 4" xfId="22503"/>
    <cellStyle name="Heading 3 2 2 12 15 3" xfId="17465"/>
    <cellStyle name="Heading 3 2 2 12 15 3 2" xfId="25507"/>
    <cellStyle name="Heading 3 2 2 12 15 4" xfId="15252"/>
    <cellStyle name="Heading 3 2 2 12 15 4 2" xfId="25508"/>
    <cellStyle name="Heading 3 2 2 12 15 5" xfId="21695"/>
    <cellStyle name="Heading 3 2 2 12 16" xfId="13072"/>
    <cellStyle name="Heading 3 2 2 12 16 2" xfId="17517"/>
    <cellStyle name="Heading 3 2 2 12 16 2 2" xfId="25509"/>
    <cellStyle name="Heading 3 2 2 12 16 3" xfId="15304"/>
    <cellStyle name="Heading 3 2 2 12 16 3 2" xfId="25510"/>
    <cellStyle name="Heading 3 2 2 12 16 4" xfId="21747"/>
    <cellStyle name="Heading 3 2 2 12 17" xfId="20946"/>
    <cellStyle name="Heading 3 2 2 12 2" xfId="12268"/>
    <cellStyle name="Heading 3 2 2 12 2 2" xfId="13152"/>
    <cellStyle name="Heading 3 2 2 12 2 2 2" xfId="17597"/>
    <cellStyle name="Heading 3 2 2 12 2 2 2 2" xfId="25511"/>
    <cellStyle name="Heading 3 2 2 12 2 2 3" xfId="15384"/>
    <cellStyle name="Heading 3 2 2 12 2 2 3 2" xfId="25512"/>
    <cellStyle name="Heading 3 2 2 12 2 2 4" xfId="21827"/>
    <cellStyle name="Heading 3 2 2 12 2 3" xfId="16769"/>
    <cellStyle name="Heading 3 2 2 12 2 3 2" xfId="25513"/>
    <cellStyle name="Heading 3 2 2 12 2 4" xfId="14556"/>
    <cellStyle name="Heading 3 2 2 12 2 4 2" xfId="25514"/>
    <cellStyle name="Heading 3 2 2 12 2 5" xfId="21019"/>
    <cellStyle name="Heading 3 2 2 12 3" xfId="12322"/>
    <cellStyle name="Heading 3 2 2 12 3 2" xfId="13204"/>
    <cellStyle name="Heading 3 2 2 12 3 2 2" xfId="17649"/>
    <cellStyle name="Heading 3 2 2 12 3 2 2 2" xfId="25515"/>
    <cellStyle name="Heading 3 2 2 12 3 2 3" xfId="15436"/>
    <cellStyle name="Heading 3 2 2 12 3 2 3 2" xfId="25516"/>
    <cellStyle name="Heading 3 2 2 12 3 2 4" xfId="21879"/>
    <cellStyle name="Heading 3 2 2 12 3 3" xfId="12396"/>
    <cellStyle name="Heading 3 2 2 12 3 3 2" xfId="16841"/>
    <cellStyle name="Heading 3 2 2 12 3 3 2 2" xfId="25518"/>
    <cellStyle name="Heading 3 2 2 12 3 3 3" xfId="14628"/>
    <cellStyle name="Heading 3 2 2 12 3 3 3 2" xfId="25519"/>
    <cellStyle name="Heading 3 2 2 12 3 3 4" xfId="25517"/>
    <cellStyle name="Heading 3 2 2 12 3 4" xfId="21071"/>
    <cellStyle name="Heading 3 2 2 12 4" xfId="12448"/>
    <cellStyle name="Heading 3 2 2 12 4 2" xfId="13256"/>
    <cellStyle name="Heading 3 2 2 12 4 2 2" xfId="17701"/>
    <cellStyle name="Heading 3 2 2 12 4 2 2 2" xfId="25520"/>
    <cellStyle name="Heading 3 2 2 12 4 2 3" xfId="15488"/>
    <cellStyle name="Heading 3 2 2 12 4 2 3 2" xfId="25521"/>
    <cellStyle name="Heading 3 2 2 12 4 2 4" xfId="21931"/>
    <cellStyle name="Heading 3 2 2 12 4 3" xfId="16893"/>
    <cellStyle name="Heading 3 2 2 12 4 3 2" xfId="25522"/>
    <cellStyle name="Heading 3 2 2 12 4 4" xfId="14680"/>
    <cellStyle name="Heading 3 2 2 12 4 4 2" xfId="25523"/>
    <cellStyle name="Heading 3 2 2 12 4 5" xfId="21123"/>
    <cellStyle name="Heading 3 2 2 12 5" xfId="12500"/>
    <cellStyle name="Heading 3 2 2 12 5 2" xfId="13308"/>
    <cellStyle name="Heading 3 2 2 12 5 2 2" xfId="17753"/>
    <cellStyle name="Heading 3 2 2 12 5 2 2 2" xfId="25524"/>
    <cellStyle name="Heading 3 2 2 12 5 2 3" xfId="15540"/>
    <cellStyle name="Heading 3 2 2 12 5 2 3 2" xfId="25525"/>
    <cellStyle name="Heading 3 2 2 12 5 2 4" xfId="21983"/>
    <cellStyle name="Heading 3 2 2 12 5 3" xfId="16945"/>
    <cellStyle name="Heading 3 2 2 12 5 3 2" xfId="25526"/>
    <cellStyle name="Heading 3 2 2 12 5 4" xfId="14732"/>
    <cellStyle name="Heading 3 2 2 12 5 4 2" xfId="25527"/>
    <cellStyle name="Heading 3 2 2 12 5 5" xfId="21175"/>
    <cellStyle name="Heading 3 2 2 12 6" xfId="12552"/>
    <cellStyle name="Heading 3 2 2 12 6 2" xfId="13360"/>
    <cellStyle name="Heading 3 2 2 12 6 2 2" xfId="17805"/>
    <cellStyle name="Heading 3 2 2 12 6 2 2 2" xfId="25528"/>
    <cellStyle name="Heading 3 2 2 12 6 2 3" xfId="15592"/>
    <cellStyle name="Heading 3 2 2 12 6 2 3 2" xfId="25529"/>
    <cellStyle name="Heading 3 2 2 12 6 2 4" xfId="22035"/>
    <cellStyle name="Heading 3 2 2 12 6 3" xfId="16997"/>
    <cellStyle name="Heading 3 2 2 12 6 3 2" xfId="25530"/>
    <cellStyle name="Heading 3 2 2 12 6 4" xfId="14784"/>
    <cellStyle name="Heading 3 2 2 12 6 4 2" xfId="25531"/>
    <cellStyle name="Heading 3 2 2 12 6 5" xfId="21227"/>
    <cellStyle name="Heading 3 2 2 12 7" xfId="12604"/>
    <cellStyle name="Heading 3 2 2 12 7 2" xfId="13412"/>
    <cellStyle name="Heading 3 2 2 12 7 2 2" xfId="17857"/>
    <cellStyle name="Heading 3 2 2 12 7 2 2 2" xfId="25532"/>
    <cellStyle name="Heading 3 2 2 12 7 2 3" xfId="15644"/>
    <cellStyle name="Heading 3 2 2 12 7 2 3 2" xfId="25533"/>
    <cellStyle name="Heading 3 2 2 12 7 2 4" xfId="22087"/>
    <cellStyle name="Heading 3 2 2 12 7 3" xfId="17049"/>
    <cellStyle name="Heading 3 2 2 12 7 3 2" xfId="25534"/>
    <cellStyle name="Heading 3 2 2 12 7 4" xfId="14836"/>
    <cellStyle name="Heading 3 2 2 12 7 4 2" xfId="25535"/>
    <cellStyle name="Heading 3 2 2 12 7 5" xfId="21279"/>
    <cellStyle name="Heading 3 2 2 12 8" xfId="12656"/>
    <cellStyle name="Heading 3 2 2 12 8 2" xfId="13464"/>
    <cellStyle name="Heading 3 2 2 12 8 2 2" xfId="17909"/>
    <cellStyle name="Heading 3 2 2 12 8 2 2 2" xfId="25536"/>
    <cellStyle name="Heading 3 2 2 12 8 2 3" xfId="15696"/>
    <cellStyle name="Heading 3 2 2 12 8 2 3 2" xfId="25537"/>
    <cellStyle name="Heading 3 2 2 12 8 2 4" xfId="22139"/>
    <cellStyle name="Heading 3 2 2 12 8 3" xfId="17101"/>
    <cellStyle name="Heading 3 2 2 12 8 3 2" xfId="25538"/>
    <cellStyle name="Heading 3 2 2 12 8 4" xfId="14888"/>
    <cellStyle name="Heading 3 2 2 12 8 4 2" xfId="25539"/>
    <cellStyle name="Heading 3 2 2 12 8 5" xfId="21331"/>
    <cellStyle name="Heading 3 2 2 12 9" xfId="12708"/>
    <cellStyle name="Heading 3 2 2 12 9 2" xfId="13516"/>
    <cellStyle name="Heading 3 2 2 12 9 2 2" xfId="17961"/>
    <cellStyle name="Heading 3 2 2 12 9 2 2 2" xfId="25540"/>
    <cellStyle name="Heading 3 2 2 12 9 2 3" xfId="15748"/>
    <cellStyle name="Heading 3 2 2 12 9 2 3 2" xfId="25541"/>
    <cellStyle name="Heading 3 2 2 12 9 2 4" xfId="22191"/>
    <cellStyle name="Heading 3 2 2 12 9 3" xfId="17153"/>
    <cellStyle name="Heading 3 2 2 12 9 3 2" xfId="25542"/>
    <cellStyle name="Heading 3 2 2 12 9 4" xfId="14940"/>
    <cellStyle name="Heading 3 2 2 12 9 4 2" xfId="25543"/>
    <cellStyle name="Heading 3 2 2 12 9 5" xfId="21383"/>
    <cellStyle name="Heading 3 2 2 13" xfId="12215"/>
    <cellStyle name="Heading 3 2 2 13 10" xfId="12768"/>
    <cellStyle name="Heading 3 2 2 13 10 2" xfId="13576"/>
    <cellStyle name="Heading 3 2 2 13 10 2 2" xfId="18021"/>
    <cellStyle name="Heading 3 2 2 13 10 2 2 2" xfId="25544"/>
    <cellStyle name="Heading 3 2 2 13 10 2 3" xfId="15808"/>
    <cellStyle name="Heading 3 2 2 13 10 2 3 2" xfId="25545"/>
    <cellStyle name="Heading 3 2 2 13 10 2 4" xfId="22251"/>
    <cellStyle name="Heading 3 2 2 13 10 3" xfId="17213"/>
    <cellStyle name="Heading 3 2 2 13 10 3 2" xfId="25546"/>
    <cellStyle name="Heading 3 2 2 13 10 4" xfId="15000"/>
    <cellStyle name="Heading 3 2 2 13 10 4 2" xfId="25547"/>
    <cellStyle name="Heading 3 2 2 13 10 5" xfId="21443"/>
    <cellStyle name="Heading 3 2 2 13 11" xfId="12820"/>
    <cellStyle name="Heading 3 2 2 13 11 2" xfId="13628"/>
    <cellStyle name="Heading 3 2 2 13 11 2 2" xfId="18073"/>
    <cellStyle name="Heading 3 2 2 13 11 2 2 2" xfId="25548"/>
    <cellStyle name="Heading 3 2 2 13 11 2 3" xfId="15860"/>
    <cellStyle name="Heading 3 2 2 13 11 2 3 2" xfId="25549"/>
    <cellStyle name="Heading 3 2 2 13 11 2 4" xfId="22303"/>
    <cellStyle name="Heading 3 2 2 13 11 3" xfId="17265"/>
    <cellStyle name="Heading 3 2 2 13 11 3 2" xfId="25550"/>
    <cellStyle name="Heading 3 2 2 13 11 4" xfId="15052"/>
    <cellStyle name="Heading 3 2 2 13 11 4 2" xfId="25551"/>
    <cellStyle name="Heading 3 2 2 13 11 5" xfId="21495"/>
    <cellStyle name="Heading 3 2 2 13 12" xfId="12872"/>
    <cellStyle name="Heading 3 2 2 13 12 2" xfId="13680"/>
    <cellStyle name="Heading 3 2 2 13 12 2 2" xfId="18125"/>
    <cellStyle name="Heading 3 2 2 13 12 2 2 2" xfId="25552"/>
    <cellStyle name="Heading 3 2 2 13 12 2 3" xfId="15912"/>
    <cellStyle name="Heading 3 2 2 13 12 2 3 2" xfId="25553"/>
    <cellStyle name="Heading 3 2 2 13 12 2 4" xfId="22355"/>
    <cellStyle name="Heading 3 2 2 13 12 3" xfId="17317"/>
    <cellStyle name="Heading 3 2 2 13 12 3 2" xfId="25554"/>
    <cellStyle name="Heading 3 2 2 13 12 4" xfId="15104"/>
    <cellStyle name="Heading 3 2 2 13 12 4 2" xfId="25555"/>
    <cellStyle name="Heading 3 2 2 13 12 5" xfId="21547"/>
    <cellStyle name="Heading 3 2 2 13 13" xfId="12924"/>
    <cellStyle name="Heading 3 2 2 13 13 2" xfId="13732"/>
    <cellStyle name="Heading 3 2 2 13 13 2 2" xfId="18177"/>
    <cellStyle name="Heading 3 2 2 13 13 2 2 2" xfId="25556"/>
    <cellStyle name="Heading 3 2 2 13 13 2 3" xfId="15964"/>
    <cellStyle name="Heading 3 2 2 13 13 2 3 2" xfId="25557"/>
    <cellStyle name="Heading 3 2 2 13 13 2 4" xfId="22407"/>
    <cellStyle name="Heading 3 2 2 13 13 3" xfId="17369"/>
    <cellStyle name="Heading 3 2 2 13 13 3 2" xfId="25558"/>
    <cellStyle name="Heading 3 2 2 13 13 4" xfId="15156"/>
    <cellStyle name="Heading 3 2 2 13 13 4 2" xfId="25559"/>
    <cellStyle name="Heading 3 2 2 13 13 5" xfId="21599"/>
    <cellStyle name="Heading 3 2 2 13 14" xfId="12976"/>
    <cellStyle name="Heading 3 2 2 13 14 2" xfId="13784"/>
    <cellStyle name="Heading 3 2 2 13 14 2 2" xfId="18229"/>
    <cellStyle name="Heading 3 2 2 13 14 2 2 2" xfId="25560"/>
    <cellStyle name="Heading 3 2 2 13 14 2 3" xfId="16016"/>
    <cellStyle name="Heading 3 2 2 13 14 2 3 2" xfId="25561"/>
    <cellStyle name="Heading 3 2 2 13 14 2 4" xfId="22459"/>
    <cellStyle name="Heading 3 2 2 13 14 3" xfId="17421"/>
    <cellStyle name="Heading 3 2 2 13 14 3 2" xfId="25562"/>
    <cellStyle name="Heading 3 2 2 13 14 4" xfId="15208"/>
    <cellStyle name="Heading 3 2 2 13 14 4 2" xfId="25563"/>
    <cellStyle name="Heading 3 2 2 13 14 5" xfId="21651"/>
    <cellStyle name="Heading 3 2 2 13 15" xfId="13028"/>
    <cellStyle name="Heading 3 2 2 13 15 2" xfId="13836"/>
    <cellStyle name="Heading 3 2 2 13 15 2 2" xfId="18281"/>
    <cellStyle name="Heading 3 2 2 13 15 2 2 2" xfId="25564"/>
    <cellStyle name="Heading 3 2 2 13 15 2 3" xfId="16068"/>
    <cellStyle name="Heading 3 2 2 13 15 2 3 2" xfId="25565"/>
    <cellStyle name="Heading 3 2 2 13 15 2 4" xfId="22511"/>
    <cellStyle name="Heading 3 2 2 13 15 3" xfId="17473"/>
    <cellStyle name="Heading 3 2 2 13 15 3 2" xfId="25566"/>
    <cellStyle name="Heading 3 2 2 13 15 4" xfId="15260"/>
    <cellStyle name="Heading 3 2 2 13 15 4 2" xfId="25567"/>
    <cellStyle name="Heading 3 2 2 13 15 5" xfId="21703"/>
    <cellStyle name="Heading 3 2 2 13 16" xfId="13080"/>
    <cellStyle name="Heading 3 2 2 13 16 2" xfId="17525"/>
    <cellStyle name="Heading 3 2 2 13 16 2 2" xfId="25568"/>
    <cellStyle name="Heading 3 2 2 13 16 3" xfId="15312"/>
    <cellStyle name="Heading 3 2 2 13 16 3 2" xfId="25569"/>
    <cellStyle name="Heading 3 2 2 13 16 4" xfId="21755"/>
    <cellStyle name="Heading 3 2 2 13 17" xfId="20954"/>
    <cellStyle name="Heading 3 2 2 13 2" xfId="12276"/>
    <cellStyle name="Heading 3 2 2 13 2 2" xfId="13160"/>
    <cellStyle name="Heading 3 2 2 13 2 2 2" xfId="17605"/>
    <cellStyle name="Heading 3 2 2 13 2 2 2 2" xfId="25570"/>
    <cellStyle name="Heading 3 2 2 13 2 2 3" xfId="15392"/>
    <cellStyle name="Heading 3 2 2 13 2 2 3 2" xfId="25571"/>
    <cellStyle name="Heading 3 2 2 13 2 2 4" xfId="21835"/>
    <cellStyle name="Heading 3 2 2 13 2 3" xfId="16777"/>
    <cellStyle name="Heading 3 2 2 13 2 3 2" xfId="25572"/>
    <cellStyle name="Heading 3 2 2 13 2 4" xfId="14564"/>
    <cellStyle name="Heading 3 2 2 13 2 4 2" xfId="25573"/>
    <cellStyle name="Heading 3 2 2 13 2 5" xfId="21027"/>
    <cellStyle name="Heading 3 2 2 13 3" xfId="12330"/>
    <cellStyle name="Heading 3 2 2 13 3 2" xfId="13212"/>
    <cellStyle name="Heading 3 2 2 13 3 2 2" xfId="17657"/>
    <cellStyle name="Heading 3 2 2 13 3 2 2 2" xfId="25574"/>
    <cellStyle name="Heading 3 2 2 13 3 2 3" xfId="15444"/>
    <cellStyle name="Heading 3 2 2 13 3 2 3 2" xfId="25575"/>
    <cellStyle name="Heading 3 2 2 13 3 2 4" xfId="21887"/>
    <cellStyle name="Heading 3 2 2 13 3 3" xfId="12404"/>
    <cellStyle name="Heading 3 2 2 13 3 3 2" xfId="16849"/>
    <cellStyle name="Heading 3 2 2 13 3 3 2 2" xfId="25577"/>
    <cellStyle name="Heading 3 2 2 13 3 3 3" xfId="14636"/>
    <cellStyle name="Heading 3 2 2 13 3 3 3 2" xfId="25578"/>
    <cellStyle name="Heading 3 2 2 13 3 3 4" xfId="25576"/>
    <cellStyle name="Heading 3 2 2 13 3 4" xfId="21079"/>
    <cellStyle name="Heading 3 2 2 13 4" xfId="12456"/>
    <cellStyle name="Heading 3 2 2 13 4 2" xfId="13264"/>
    <cellStyle name="Heading 3 2 2 13 4 2 2" xfId="17709"/>
    <cellStyle name="Heading 3 2 2 13 4 2 2 2" xfId="25579"/>
    <cellStyle name="Heading 3 2 2 13 4 2 3" xfId="15496"/>
    <cellStyle name="Heading 3 2 2 13 4 2 3 2" xfId="25580"/>
    <cellStyle name="Heading 3 2 2 13 4 2 4" xfId="21939"/>
    <cellStyle name="Heading 3 2 2 13 4 3" xfId="16901"/>
    <cellStyle name="Heading 3 2 2 13 4 3 2" xfId="25581"/>
    <cellStyle name="Heading 3 2 2 13 4 4" xfId="14688"/>
    <cellStyle name="Heading 3 2 2 13 4 4 2" xfId="25582"/>
    <cellStyle name="Heading 3 2 2 13 4 5" xfId="21131"/>
    <cellStyle name="Heading 3 2 2 13 5" xfId="12508"/>
    <cellStyle name="Heading 3 2 2 13 5 2" xfId="13316"/>
    <cellStyle name="Heading 3 2 2 13 5 2 2" xfId="17761"/>
    <cellStyle name="Heading 3 2 2 13 5 2 2 2" xfId="25583"/>
    <cellStyle name="Heading 3 2 2 13 5 2 3" xfId="15548"/>
    <cellStyle name="Heading 3 2 2 13 5 2 3 2" xfId="25584"/>
    <cellStyle name="Heading 3 2 2 13 5 2 4" xfId="21991"/>
    <cellStyle name="Heading 3 2 2 13 5 3" xfId="16953"/>
    <cellStyle name="Heading 3 2 2 13 5 3 2" xfId="25585"/>
    <cellStyle name="Heading 3 2 2 13 5 4" xfId="14740"/>
    <cellStyle name="Heading 3 2 2 13 5 4 2" xfId="25586"/>
    <cellStyle name="Heading 3 2 2 13 5 5" xfId="21183"/>
    <cellStyle name="Heading 3 2 2 13 6" xfId="12560"/>
    <cellStyle name="Heading 3 2 2 13 6 2" xfId="13368"/>
    <cellStyle name="Heading 3 2 2 13 6 2 2" xfId="17813"/>
    <cellStyle name="Heading 3 2 2 13 6 2 2 2" xfId="25587"/>
    <cellStyle name="Heading 3 2 2 13 6 2 3" xfId="15600"/>
    <cellStyle name="Heading 3 2 2 13 6 2 3 2" xfId="25588"/>
    <cellStyle name="Heading 3 2 2 13 6 2 4" xfId="22043"/>
    <cellStyle name="Heading 3 2 2 13 6 3" xfId="17005"/>
    <cellStyle name="Heading 3 2 2 13 6 3 2" xfId="25589"/>
    <cellStyle name="Heading 3 2 2 13 6 4" xfId="14792"/>
    <cellStyle name="Heading 3 2 2 13 6 4 2" xfId="25590"/>
    <cellStyle name="Heading 3 2 2 13 6 5" xfId="21235"/>
    <cellStyle name="Heading 3 2 2 13 7" xfId="12612"/>
    <cellStyle name="Heading 3 2 2 13 7 2" xfId="13420"/>
    <cellStyle name="Heading 3 2 2 13 7 2 2" xfId="17865"/>
    <cellStyle name="Heading 3 2 2 13 7 2 2 2" xfId="25591"/>
    <cellStyle name="Heading 3 2 2 13 7 2 3" xfId="15652"/>
    <cellStyle name="Heading 3 2 2 13 7 2 3 2" xfId="25592"/>
    <cellStyle name="Heading 3 2 2 13 7 2 4" xfId="22095"/>
    <cellStyle name="Heading 3 2 2 13 7 3" xfId="17057"/>
    <cellStyle name="Heading 3 2 2 13 7 3 2" xfId="25593"/>
    <cellStyle name="Heading 3 2 2 13 7 4" xfId="14844"/>
    <cellStyle name="Heading 3 2 2 13 7 4 2" xfId="25594"/>
    <cellStyle name="Heading 3 2 2 13 7 5" xfId="21287"/>
    <cellStyle name="Heading 3 2 2 13 8" xfId="12664"/>
    <cellStyle name="Heading 3 2 2 13 8 2" xfId="13472"/>
    <cellStyle name="Heading 3 2 2 13 8 2 2" xfId="17917"/>
    <cellStyle name="Heading 3 2 2 13 8 2 2 2" xfId="25595"/>
    <cellStyle name="Heading 3 2 2 13 8 2 3" xfId="15704"/>
    <cellStyle name="Heading 3 2 2 13 8 2 3 2" xfId="25596"/>
    <cellStyle name="Heading 3 2 2 13 8 2 4" xfId="22147"/>
    <cellStyle name="Heading 3 2 2 13 8 3" xfId="17109"/>
    <cellStyle name="Heading 3 2 2 13 8 3 2" xfId="25597"/>
    <cellStyle name="Heading 3 2 2 13 8 4" xfId="14896"/>
    <cellStyle name="Heading 3 2 2 13 8 4 2" xfId="25598"/>
    <cellStyle name="Heading 3 2 2 13 8 5" xfId="21339"/>
    <cellStyle name="Heading 3 2 2 13 9" xfId="12716"/>
    <cellStyle name="Heading 3 2 2 13 9 2" xfId="13524"/>
    <cellStyle name="Heading 3 2 2 13 9 2 2" xfId="17969"/>
    <cellStyle name="Heading 3 2 2 13 9 2 2 2" xfId="25599"/>
    <cellStyle name="Heading 3 2 2 13 9 2 3" xfId="15756"/>
    <cellStyle name="Heading 3 2 2 13 9 2 3 2" xfId="25600"/>
    <cellStyle name="Heading 3 2 2 13 9 2 4" xfId="22199"/>
    <cellStyle name="Heading 3 2 2 13 9 3" xfId="17161"/>
    <cellStyle name="Heading 3 2 2 13 9 3 2" xfId="25601"/>
    <cellStyle name="Heading 3 2 2 13 9 4" xfId="14948"/>
    <cellStyle name="Heading 3 2 2 13 9 4 2" xfId="25602"/>
    <cellStyle name="Heading 3 2 2 13 9 5" xfId="21391"/>
    <cellStyle name="Heading 3 2 2 14" xfId="12232"/>
    <cellStyle name="Heading 3 2 2 14 10" xfId="12785"/>
    <cellStyle name="Heading 3 2 2 14 10 2" xfId="13593"/>
    <cellStyle name="Heading 3 2 2 14 10 2 2" xfId="18038"/>
    <cellStyle name="Heading 3 2 2 14 10 2 2 2" xfId="25603"/>
    <cellStyle name="Heading 3 2 2 14 10 2 3" xfId="15825"/>
    <cellStyle name="Heading 3 2 2 14 10 2 3 2" xfId="25604"/>
    <cellStyle name="Heading 3 2 2 14 10 2 4" xfId="22268"/>
    <cellStyle name="Heading 3 2 2 14 10 3" xfId="17230"/>
    <cellStyle name="Heading 3 2 2 14 10 3 2" xfId="25605"/>
    <cellStyle name="Heading 3 2 2 14 10 4" xfId="15017"/>
    <cellStyle name="Heading 3 2 2 14 10 4 2" xfId="25606"/>
    <cellStyle name="Heading 3 2 2 14 10 5" xfId="21460"/>
    <cellStyle name="Heading 3 2 2 14 11" xfId="12837"/>
    <cellStyle name="Heading 3 2 2 14 11 2" xfId="13645"/>
    <cellStyle name="Heading 3 2 2 14 11 2 2" xfId="18090"/>
    <cellStyle name="Heading 3 2 2 14 11 2 2 2" xfId="25607"/>
    <cellStyle name="Heading 3 2 2 14 11 2 3" xfId="15877"/>
    <cellStyle name="Heading 3 2 2 14 11 2 3 2" xfId="25608"/>
    <cellStyle name="Heading 3 2 2 14 11 2 4" xfId="22320"/>
    <cellStyle name="Heading 3 2 2 14 11 3" xfId="17282"/>
    <cellStyle name="Heading 3 2 2 14 11 3 2" xfId="25609"/>
    <cellStyle name="Heading 3 2 2 14 11 4" xfId="15069"/>
    <cellStyle name="Heading 3 2 2 14 11 4 2" xfId="25610"/>
    <cellStyle name="Heading 3 2 2 14 11 5" xfId="21512"/>
    <cellStyle name="Heading 3 2 2 14 12" xfId="12889"/>
    <cellStyle name="Heading 3 2 2 14 12 2" xfId="13697"/>
    <cellStyle name="Heading 3 2 2 14 12 2 2" xfId="18142"/>
    <cellStyle name="Heading 3 2 2 14 12 2 2 2" xfId="25611"/>
    <cellStyle name="Heading 3 2 2 14 12 2 3" xfId="15929"/>
    <cellStyle name="Heading 3 2 2 14 12 2 3 2" xfId="25612"/>
    <cellStyle name="Heading 3 2 2 14 12 2 4" xfId="22372"/>
    <cellStyle name="Heading 3 2 2 14 12 3" xfId="17334"/>
    <cellStyle name="Heading 3 2 2 14 12 3 2" xfId="25613"/>
    <cellStyle name="Heading 3 2 2 14 12 4" xfId="15121"/>
    <cellStyle name="Heading 3 2 2 14 12 4 2" xfId="25614"/>
    <cellStyle name="Heading 3 2 2 14 12 5" xfId="21564"/>
    <cellStyle name="Heading 3 2 2 14 13" xfId="12941"/>
    <cellStyle name="Heading 3 2 2 14 13 2" xfId="13749"/>
    <cellStyle name="Heading 3 2 2 14 13 2 2" xfId="18194"/>
    <cellStyle name="Heading 3 2 2 14 13 2 2 2" xfId="25615"/>
    <cellStyle name="Heading 3 2 2 14 13 2 3" xfId="15981"/>
    <cellStyle name="Heading 3 2 2 14 13 2 3 2" xfId="25616"/>
    <cellStyle name="Heading 3 2 2 14 13 2 4" xfId="22424"/>
    <cellStyle name="Heading 3 2 2 14 13 3" xfId="17386"/>
    <cellStyle name="Heading 3 2 2 14 13 3 2" xfId="25617"/>
    <cellStyle name="Heading 3 2 2 14 13 4" xfId="15173"/>
    <cellStyle name="Heading 3 2 2 14 13 4 2" xfId="25618"/>
    <cellStyle name="Heading 3 2 2 14 13 5" xfId="21616"/>
    <cellStyle name="Heading 3 2 2 14 14" xfId="12993"/>
    <cellStyle name="Heading 3 2 2 14 14 2" xfId="13801"/>
    <cellStyle name="Heading 3 2 2 14 14 2 2" xfId="18246"/>
    <cellStyle name="Heading 3 2 2 14 14 2 2 2" xfId="25619"/>
    <cellStyle name="Heading 3 2 2 14 14 2 3" xfId="16033"/>
    <cellStyle name="Heading 3 2 2 14 14 2 3 2" xfId="25620"/>
    <cellStyle name="Heading 3 2 2 14 14 2 4" xfId="22476"/>
    <cellStyle name="Heading 3 2 2 14 14 3" xfId="17438"/>
    <cellStyle name="Heading 3 2 2 14 14 3 2" xfId="25621"/>
    <cellStyle name="Heading 3 2 2 14 14 4" xfId="15225"/>
    <cellStyle name="Heading 3 2 2 14 14 4 2" xfId="25622"/>
    <cellStyle name="Heading 3 2 2 14 14 5" xfId="21668"/>
    <cellStyle name="Heading 3 2 2 14 15" xfId="13045"/>
    <cellStyle name="Heading 3 2 2 14 15 2" xfId="13853"/>
    <cellStyle name="Heading 3 2 2 14 15 2 2" xfId="18298"/>
    <cellStyle name="Heading 3 2 2 14 15 2 2 2" xfId="25623"/>
    <cellStyle name="Heading 3 2 2 14 15 2 3" xfId="16085"/>
    <cellStyle name="Heading 3 2 2 14 15 2 3 2" xfId="25624"/>
    <cellStyle name="Heading 3 2 2 14 15 2 4" xfId="22528"/>
    <cellStyle name="Heading 3 2 2 14 15 3" xfId="17490"/>
    <cellStyle name="Heading 3 2 2 14 15 3 2" xfId="25625"/>
    <cellStyle name="Heading 3 2 2 14 15 4" xfId="15277"/>
    <cellStyle name="Heading 3 2 2 14 15 4 2" xfId="25626"/>
    <cellStyle name="Heading 3 2 2 14 15 5" xfId="21720"/>
    <cellStyle name="Heading 3 2 2 14 16" xfId="13097"/>
    <cellStyle name="Heading 3 2 2 14 16 2" xfId="17542"/>
    <cellStyle name="Heading 3 2 2 14 16 2 2" xfId="25627"/>
    <cellStyle name="Heading 3 2 2 14 16 3" xfId="15329"/>
    <cellStyle name="Heading 3 2 2 14 16 3 2" xfId="25628"/>
    <cellStyle name="Heading 3 2 2 14 16 4" xfId="21772"/>
    <cellStyle name="Heading 3 2 2 14 17" xfId="20971"/>
    <cellStyle name="Heading 3 2 2 14 2" xfId="12293"/>
    <cellStyle name="Heading 3 2 2 14 2 2" xfId="13177"/>
    <cellStyle name="Heading 3 2 2 14 2 2 2" xfId="17622"/>
    <cellStyle name="Heading 3 2 2 14 2 2 2 2" xfId="25629"/>
    <cellStyle name="Heading 3 2 2 14 2 2 3" xfId="15409"/>
    <cellStyle name="Heading 3 2 2 14 2 2 3 2" xfId="25630"/>
    <cellStyle name="Heading 3 2 2 14 2 2 4" xfId="21852"/>
    <cellStyle name="Heading 3 2 2 14 2 3" xfId="16794"/>
    <cellStyle name="Heading 3 2 2 14 2 3 2" xfId="25631"/>
    <cellStyle name="Heading 3 2 2 14 2 4" xfId="14581"/>
    <cellStyle name="Heading 3 2 2 14 2 4 2" xfId="25632"/>
    <cellStyle name="Heading 3 2 2 14 2 5" xfId="21044"/>
    <cellStyle name="Heading 3 2 2 14 3" xfId="12347"/>
    <cellStyle name="Heading 3 2 2 14 3 2" xfId="13229"/>
    <cellStyle name="Heading 3 2 2 14 3 2 2" xfId="17674"/>
    <cellStyle name="Heading 3 2 2 14 3 2 2 2" xfId="25633"/>
    <cellStyle name="Heading 3 2 2 14 3 2 3" xfId="15461"/>
    <cellStyle name="Heading 3 2 2 14 3 2 3 2" xfId="25634"/>
    <cellStyle name="Heading 3 2 2 14 3 2 4" xfId="21904"/>
    <cellStyle name="Heading 3 2 2 14 3 3" xfId="12421"/>
    <cellStyle name="Heading 3 2 2 14 3 3 2" xfId="16866"/>
    <cellStyle name="Heading 3 2 2 14 3 3 2 2" xfId="25636"/>
    <cellStyle name="Heading 3 2 2 14 3 3 3" xfId="14653"/>
    <cellStyle name="Heading 3 2 2 14 3 3 3 2" xfId="25637"/>
    <cellStyle name="Heading 3 2 2 14 3 3 4" xfId="25635"/>
    <cellStyle name="Heading 3 2 2 14 3 4" xfId="21096"/>
    <cellStyle name="Heading 3 2 2 14 4" xfId="12473"/>
    <cellStyle name="Heading 3 2 2 14 4 2" xfId="13281"/>
    <cellStyle name="Heading 3 2 2 14 4 2 2" xfId="17726"/>
    <cellStyle name="Heading 3 2 2 14 4 2 2 2" xfId="25638"/>
    <cellStyle name="Heading 3 2 2 14 4 2 3" xfId="15513"/>
    <cellStyle name="Heading 3 2 2 14 4 2 3 2" xfId="25639"/>
    <cellStyle name="Heading 3 2 2 14 4 2 4" xfId="21956"/>
    <cellStyle name="Heading 3 2 2 14 4 3" xfId="16918"/>
    <cellStyle name="Heading 3 2 2 14 4 3 2" xfId="25640"/>
    <cellStyle name="Heading 3 2 2 14 4 4" xfId="14705"/>
    <cellStyle name="Heading 3 2 2 14 4 4 2" xfId="25641"/>
    <cellStyle name="Heading 3 2 2 14 4 5" xfId="21148"/>
    <cellStyle name="Heading 3 2 2 14 5" xfId="12525"/>
    <cellStyle name="Heading 3 2 2 14 5 2" xfId="13333"/>
    <cellStyle name="Heading 3 2 2 14 5 2 2" xfId="17778"/>
    <cellStyle name="Heading 3 2 2 14 5 2 2 2" xfId="25642"/>
    <cellStyle name="Heading 3 2 2 14 5 2 3" xfId="15565"/>
    <cellStyle name="Heading 3 2 2 14 5 2 3 2" xfId="25643"/>
    <cellStyle name="Heading 3 2 2 14 5 2 4" xfId="22008"/>
    <cellStyle name="Heading 3 2 2 14 5 3" xfId="16970"/>
    <cellStyle name="Heading 3 2 2 14 5 3 2" xfId="25644"/>
    <cellStyle name="Heading 3 2 2 14 5 4" xfId="14757"/>
    <cellStyle name="Heading 3 2 2 14 5 4 2" xfId="25645"/>
    <cellStyle name="Heading 3 2 2 14 5 5" xfId="21200"/>
    <cellStyle name="Heading 3 2 2 14 6" xfId="12577"/>
    <cellStyle name="Heading 3 2 2 14 6 2" xfId="13385"/>
    <cellStyle name="Heading 3 2 2 14 6 2 2" xfId="17830"/>
    <cellStyle name="Heading 3 2 2 14 6 2 2 2" xfId="25646"/>
    <cellStyle name="Heading 3 2 2 14 6 2 3" xfId="15617"/>
    <cellStyle name="Heading 3 2 2 14 6 2 3 2" xfId="25647"/>
    <cellStyle name="Heading 3 2 2 14 6 2 4" xfId="22060"/>
    <cellStyle name="Heading 3 2 2 14 6 3" xfId="17022"/>
    <cellStyle name="Heading 3 2 2 14 6 3 2" xfId="25648"/>
    <cellStyle name="Heading 3 2 2 14 6 4" xfId="14809"/>
    <cellStyle name="Heading 3 2 2 14 6 4 2" xfId="25649"/>
    <cellStyle name="Heading 3 2 2 14 6 5" xfId="21252"/>
    <cellStyle name="Heading 3 2 2 14 7" xfId="12629"/>
    <cellStyle name="Heading 3 2 2 14 7 2" xfId="13437"/>
    <cellStyle name="Heading 3 2 2 14 7 2 2" xfId="17882"/>
    <cellStyle name="Heading 3 2 2 14 7 2 2 2" xfId="25650"/>
    <cellStyle name="Heading 3 2 2 14 7 2 3" xfId="15669"/>
    <cellStyle name="Heading 3 2 2 14 7 2 3 2" xfId="25651"/>
    <cellStyle name="Heading 3 2 2 14 7 2 4" xfId="22112"/>
    <cellStyle name="Heading 3 2 2 14 7 3" xfId="17074"/>
    <cellStyle name="Heading 3 2 2 14 7 3 2" xfId="25652"/>
    <cellStyle name="Heading 3 2 2 14 7 4" xfId="14861"/>
    <cellStyle name="Heading 3 2 2 14 7 4 2" xfId="25653"/>
    <cellStyle name="Heading 3 2 2 14 7 5" xfId="21304"/>
    <cellStyle name="Heading 3 2 2 14 8" xfId="12681"/>
    <cellStyle name="Heading 3 2 2 14 8 2" xfId="13489"/>
    <cellStyle name="Heading 3 2 2 14 8 2 2" xfId="17934"/>
    <cellStyle name="Heading 3 2 2 14 8 2 2 2" xfId="25654"/>
    <cellStyle name="Heading 3 2 2 14 8 2 3" xfId="15721"/>
    <cellStyle name="Heading 3 2 2 14 8 2 3 2" xfId="25655"/>
    <cellStyle name="Heading 3 2 2 14 8 2 4" xfId="22164"/>
    <cellStyle name="Heading 3 2 2 14 8 3" xfId="17126"/>
    <cellStyle name="Heading 3 2 2 14 8 3 2" xfId="25656"/>
    <cellStyle name="Heading 3 2 2 14 8 4" xfId="14913"/>
    <cellStyle name="Heading 3 2 2 14 8 4 2" xfId="25657"/>
    <cellStyle name="Heading 3 2 2 14 8 5" xfId="21356"/>
    <cellStyle name="Heading 3 2 2 14 9" xfId="12733"/>
    <cellStyle name="Heading 3 2 2 14 9 2" xfId="13541"/>
    <cellStyle name="Heading 3 2 2 14 9 2 2" xfId="17986"/>
    <cellStyle name="Heading 3 2 2 14 9 2 2 2" xfId="25658"/>
    <cellStyle name="Heading 3 2 2 14 9 2 3" xfId="15773"/>
    <cellStyle name="Heading 3 2 2 14 9 2 3 2" xfId="25659"/>
    <cellStyle name="Heading 3 2 2 14 9 2 4" xfId="22216"/>
    <cellStyle name="Heading 3 2 2 14 9 3" xfId="17178"/>
    <cellStyle name="Heading 3 2 2 14 9 3 2" xfId="25660"/>
    <cellStyle name="Heading 3 2 2 14 9 4" xfId="14965"/>
    <cellStyle name="Heading 3 2 2 14 9 4 2" xfId="25661"/>
    <cellStyle name="Heading 3 2 2 14 9 5" xfId="21408"/>
    <cellStyle name="Heading 3 2 2 15" xfId="12204"/>
    <cellStyle name="Heading 3 2 2 15 10" xfId="12757"/>
    <cellStyle name="Heading 3 2 2 15 10 2" xfId="13565"/>
    <cellStyle name="Heading 3 2 2 15 10 2 2" xfId="18010"/>
    <cellStyle name="Heading 3 2 2 15 10 2 2 2" xfId="25662"/>
    <cellStyle name="Heading 3 2 2 15 10 2 3" xfId="15797"/>
    <cellStyle name="Heading 3 2 2 15 10 2 3 2" xfId="25663"/>
    <cellStyle name="Heading 3 2 2 15 10 2 4" xfId="22240"/>
    <cellStyle name="Heading 3 2 2 15 10 3" xfId="17202"/>
    <cellStyle name="Heading 3 2 2 15 10 3 2" xfId="25664"/>
    <cellStyle name="Heading 3 2 2 15 10 4" xfId="14989"/>
    <cellStyle name="Heading 3 2 2 15 10 4 2" xfId="25665"/>
    <cellStyle name="Heading 3 2 2 15 10 5" xfId="21432"/>
    <cellStyle name="Heading 3 2 2 15 11" xfId="12809"/>
    <cellStyle name="Heading 3 2 2 15 11 2" xfId="13617"/>
    <cellStyle name="Heading 3 2 2 15 11 2 2" xfId="18062"/>
    <cellStyle name="Heading 3 2 2 15 11 2 2 2" xfId="25666"/>
    <cellStyle name="Heading 3 2 2 15 11 2 3" xfId="15849"/>
    <cellStyle name="Heading 3 2 2 15 11 2 3 2" xfId="25667"/>
    <cellStyle name="Heading 3 2 2 15 11 2 4" xfId="22292"/>
    <cellStyle name="Heading 3 2 2 15 11 3" xfId="17254"/>
    <cellStyle name="Heading 3 2 2 15 11 3 2" xfId="25668"/>
    <cellStyle name="Heading 3 2 2 15 11 4" xfId="15041"/>
    <cellStyle name="Heading 3 2 2 15 11 4 2" xfId="25669"/>
    <cellStyle name="Heading 3 2 2 15 11 5" xfId="21484"/>
    <cellStyle name="Heading 3 2 2 15 12" xfId="12861"/>
    <cellStyle name="Heading 3 2 2 15 12 2" xfId="13669"/>
    <cellStyle name="Heading 3 2 2 15 12 2 2" xfId="18114"/>
    <cellStyle name="Heading 3 2 2 15 12 2 2 2" xfId="25670"/>
    <cellStyle name="Heading 3 2 2 15 12 2 3" xfId="15901"/>
    <cellStyle name="Heading 3 2 2 15 12 2 3 2" xfId="25671"/>
    <cellStyle name="Heading 3 2 2 15 12 2 4" xfId="22344"/>
    <cellStyle name="Heading 3 2 2 15 12 3" xfId="17306"/>
    <cellStyle name="Heading 3 2 2 15 12 3 2" xfId="25672"/>
    <cellStyle name="Heading 3 2 2 15 12 4" xfId="15093"/>
    <cellStyle name="Heading 3 2 2 15 12 4 2" xfId="25673"/>
    <cellStyle name="Heading 3 2 2 15 12 5" xfId="21536"/>
    <cellStyle name="Heading 3 2 2 15 13" xfId="12913"/>
    <cellStyle name="Heading 3 2 2 15 13 2" xfId="13721"/>
    <cellStyle name="Heading 3 2 2 15 13 2 2" xfId="18166"/>
    <cellStyle name="Heading 3 2 2 15 13 2 2 2" xfId="25674"/>
    <cellStyle name="Heading 3 2 2 15 13 2 3" xfId="15953"/>
    <cellStyle name="Heading 3 2 2 15 13 2 3 2" xfId="25675"/>
    <cellStyle name="Heading 3 2 2 15 13 2 4" xfId="22396"/>
    <cellStyle name="Heading 3 2 2 15 13 3" xfId="17358"/>
    <cellStyle name="Heading 3 2 2 15 13 3 2" xfId="25676"/>
    <cellStyle name="Heading 3 2 2 15 13 4" xfId="15145"/>
    <cellStyle name="Heading 3 2 2 15 13 4 2" xfId="25677"/>
    <cellStyle name="Heading 3 2 2 15 13 5" xfId="21588"/>
    <cellStyle name="Heading 3 2 2 15 14" xfId="12965"/>
    <cellStyle name="Heading 3 2 2 15 14 2" xfId="13773"/>
    <cellStyle name="Heading 3 2 2 15 14 2 2" xfId="18218"/>
    <cellStyle name="Heading 3 2 2 15 14 2 2 2" xfId="25678"/>
    <cellStyle name="Heading 3 2 2 15 14 2 3" xfId="16005"/>
    <cellStyle name="Heading 3 2 2 15 14 2 3 2" xfId="25679"/>
    <cellStyle name="Heading 3 2 2 15 14 2 4" xfId="22448"/>
    <cellStyle name="Heading 3 2 2 15 14 3" xfId="17410"/>
    <cellStyle name="Heading 3 2 2 15 14 3 2" xfId="25680"/>
    <cellStyle name="Heading 3 2 2 15 14 4" xfId="15197"/>
    <cellStyle name="Heading 3 2 2 15 14 4 2" xfId="25681"/>
    <cellStyle name="Heading 3 2 2 15 14 5" xfId="21640"/>
    <cellStyle name="Heading 3 2 2 15 15" xfId="13017"/>
    <cellStyle name="Heading 3 2 2 15 15 2" xfId="13825"/>
    <cellStyle name="Heading 3 2 2 15 15 2 2" xfId="18270"/>
    <cellStyle name="Heading 3 2 2 15 15 2 2 2" xfId="25682"/>
    <cellStyle name="Heading 3 2 2 15 15 2 3" xfId="16057"/>
    <cellStyle name="Heading 3 2 2 15 15 2 3 2" xfId="25683"/>
    <cellStyle name="Heading 3 2 2 15 15 2 4" xfId="22500"/>
    <cellStyle name="Heading 3 2 2 15 15 3" xfId="17462"/>
    <cellStyle name="Heading 3 2 2 15 15 3 2" xfId="25684"/>
    <cellStyle name="Heading 3 2 2 15 15 4" xfId="15249"/>
    <cellStyle name="Heading 3 2 2 15 15 4 2" xfId="25685"/>
    <cellStyle name="Heading 3 2 2 15 15 5" xfId="21692"/>
    <cellStyle name="Heading 3 2 2 15 16" xfId="13069"/>
    <cellStyle name="Heading 3 2 2 15 16 2" xfId="17514"/>
    <cellStyle name="Heading 3 2 2 15 16 2 2" xfId="25686"/>
    <cellStyle name="Heading 3 2 2 15 16 3" xfId="15301"/>
    <cellStyle name="Heading 3 2 2 15 16 3 2" xfId="25687"/>
    <cellStyle name="Heading 3 2 2 15 16 4" xfId="21744"/>
    <cellStyle name="Heading 3 2 2 15 17" xfId="20943"/>
    <cellStyle name="Heading 3 2 2 15 2" xfId="12265"/>
    <cellStyle name="Heading 3 2 2 15 2 2" xfId="13149"/>
    <cellStyle name="Heading 3 2 2 15 2 2 2" xfId="17594"/>
    <cellStyle name="Heading 3 2 2 15 2 2 2 2" xfId="25688"/>
    <cellStyle name="Heading 3 2 2 15 2 2 3" xfId="15381"/>
    <cellStyle name="Heading 3 2 2 15 2 2 3 2" xfId="25689"/>
    <cellStyle name="Heading 3 2 2 15 2 2 4" xfId="21824"/>
    <cellStyle name="Heading 3 2 2 15 2 3" xfId="16766"/>
    <cellStyle name="Heading 3 2 2 15 2 3 2" xfId="25690"/>
    <cellStyle name="Heading 3 2 2 15 2 4" xfId="14553"/>
    <cellStyle name="Heading 3 2 2 15 2 4 2" xfId="25691"/>
    <cellStyle name="Heading 3 2 2 15 2 5" xfId="21016"/>
    <cellStyle name="Heading 3 2 2 15 3" xfId="12319"/>
    <cellStyle name="Heading 3 2 2 15 3 2" xfId="13201"/>
    <cellStyle name="Heading 3 2 2 15 3 2 2" xfId="17646"/>
    <cellStyle name="Heading 3 2 2 15 3 2 2 2" xfId="25692"/>
    <cellStyle name="Heading 3 2 2 15 3 2 3" xfId="15433"/>
    <cellStyle name="Heading 3 2 2 15 3 2 3 2" xfId="25693"/>
    <cellStyle name="Heading 3 2 2 15 3 2 4" xfId="21876"/>
    <cellStyle name="Heading 3 2 2 15 3 3" xfId="12393"/>
    <cellStyle name="Heading 3 2 2 15 3 3 2" xfId="16838"/>
    <cellStyle name="Heading 3 2 2 15 3 3 2 2" xfId="25695"/>
    <cellStyle name="Heading 3 2 2 15 3 3 3" xfId="14625"/>
    <cellStyle name="Heading 3 2 2 15 3 3 3 2" xfId="25696"/>
    <cellStyle name="Heading 3 2 2 15 3 3 4" xfId="25694"/>
    <cellStyle name="Heading 3 2 2 15 3 4" xfId="21068"/>
    <cellStyle name="Heading 3 2 2 15 4" xfId="12445"/>
    <cellStyle name="Heading 3 2 2 15 4 2" xfId="13253"/>
    <cellStyle name="Heading 3 2 2 15 4 2 2" xfId="17698"/>
    <cellStyle name="Heading 3 2 2 15 4 2 2 2" xfId="25697"/>
    <cellStyle name="Heading 3 2 2 15 4 2 3" xfId="15485"/>
    <cellStyle name="Heading 3 2 2 15 4 2 3 2" xfId="25698"/>
    <cellStyle name="Heading 3 2 2 15 4 2 4" xfId="21928"/>
    <cellStyle name="Heading 3 2 2 15 4 3" xfId="16890"/>
    <cellStyle name="Heading 3 2 2 15 4 3 2" xfId="25699"/>
    <cellStyle name="Heading 3 2 2 15 4 4" xfId="14677"/>
    <cellStyle name="Heading 3 2 2 15 4 4 2" xfId="25700"/>
    <cellStyle name="Heading 3 2 2 15 4 5" xfId="21120"/>
    <cellStyle name="Heading 3 2 2 15 5" xfId="12497"/>
    <cellStyle name="Heading 3 2 2 15 5 2" xfId="13305"/>
    <cellStyle name="Heading 3 2 2 15 5 2 2" xfId="17750"/>
    <cellStyle name="Heading 3 2 2 15 5 2 2 2" xfId="25701"/>
    <cellStyle name="Heading 3 2 2 15 5 2 3" xfId="15537"/>
    <cellStyle name="Heading 3 2 2 15 5 2 3 2" xfId="25702"/>
    <cellStyle name="Heading 3 2 2 15 5 2 4" xfId="21980"/>
    <cellStyle name="Heading 3 2 2 15 5 3" xfId="16942"/>
    <cellStyle name="Heading 3 2 2 15 5 3 2" xfId="25703"/>
    <cellStyle name="Heading 3 2 2 15 5 4" xfId="14729"/>
    <cellStyle name="Heading 3 2 2 15 5 4 2" xfId="25704"/>
    <cellStyle name="Heading 3 2 2 15 5 5" xfId="21172"/>
    <cellStyle name="Heading 3 2 2 15 6" xfId="12549"/>
    <cellStyle name="Heading 3 2 2 15 6 2" xfId="13357"/>
    <cellStyle name="Heading 3 2 2 15 6 2 2" xfId="17802"/>
    <cellStyle name="Heading 3 2 2 15 6 2 2 2" xfId="25705"/>
    <cellStyle name="Heading 3 2 2 15 6 2 3" xfId="15589"/>
    <cellStyle name="Heading 3 2 2 15 6 2 3 2" xfId="25706"/>
    <cellStyle name="Heading 3 2 2 15 6 2 4" xfId="22032"/>
    <cellStyle name="Heading 3 2 2 15 6 3" xfId="16994"/>
    <cellStyle name="Heading 3 2 2 15 6 3 2" xfId="25707"/>
    <cellStyle name="Heading 3 2 2 15 6 4" xfId="14781"/>
    <cellStyle name="Heading 3 2 2 15 6 4 2" xfId="25708"/>
    <cellStyle name="Heading 3 2 2 15 6 5" xfId="21224"/>
    <cellStyle name="Heading 3 2 2 15 7" xfId="12601"/>
    <cellStyle name="Heading 3 2 2 15 7 2" xfId="13409"/>
    <cellStyle name="Heading 3 2 2 15 7 2 2" xfId="17854"/>
    <cellStyle name="Heading 3 2 2 15 7 2 2 2" xfId="25709"/>
    <cellStyle name="Heading 3 2 2 15 7 2 3" xfId="15641"/>
    <cellStyle name="Heading 3 2 2 15 7 2 3 2" xfId="25710"/>
    <cellStyle name="Heading 3 2 2 15 7 2 4" xfId="22084"/>
    <cellStyle name="Heading 3 2 2 15 7 3" xfId="17046"/>
    <cellStyle name="Heading 3 2 2 15 7 3 2" xfId="25711"/>
    <cellStyle name="Heading 3 2 2 15 7 4" xfId="14833"/>
    <cellStyle name="Heading 3 2 2 15 7 4 2" xfId="25712"/>
    <cellStyle name="Heading 3 2 2 15 7 5" xfId="21276"/>
    <cellStyle name="Heading 3 2 2 15 8" xfId="12653"/>
    <cellStyle name="Heading 3 2 2 15 8 2" xfId="13461"/>
    <cellStyle name="Heading 3 2 2 15 8 2 2" xfId="17906"/>
    <cellStyle name="Heading 3 2 2 15 8 2 2 2" xfId="25713"/>
    <cellStyle name="Heading 3 2 2 15 8 2 3" xfId="15693"/>
    <cellStyle name="Heading 3 2 2 15 8 2 3 2" xfId="25714"/>
    <cellStyle name="Heading 3 2 2 15 8 2 4" xfId="22136"/>
    <cellStyle name="Heading 3 2 2 15 8 3" xfId="17098"/>
    <cellStyle name="Heading 3 2 2 15 8 3 2" xfId="25715"/>
    <cellStyle name="Heading 3 2 2 15 8 4" xfId="14885"/>
    <cellStyle name="Heading 3 2 2 15 8 4 2" xfId="25716"/>
    <cellStyle name="Heading 3 2 2 15 8 5" xfId="21328"/>
    <cellStyle name="Heading 3 2 2 15 9" xfId="12705"/>
    <cellStyle name="Heading 3 2 2 15 9 2" xfId="13513"/>
    <cellStyle name="Heading 3 2 2 15 9 2 2" xfId="17958"/>
    <cellStyle name="Heading 3 2 2 15 9 2 2 2" xfId="25717"/>
    <cellStyle name="Heading 3 2 2 15 9 2 3" xfId="15745"/>
    <cellStyle name="Heading 3 2 2 15 9 2 3 2" xfId="25718"/>
    <cellStyle name="Heading 3 2 2 15 9 2 4" xfId="22188"/>
    <cellStyle name="Heading 3 2 2 15 9 3" xfId="17150"/>
    <cellStyle name="Heading 3 2 2 15 9 3 2" xfId="25719"/>
    <cellStyle name="Heading 3 2 2 15 9 4" xfId="14937"/>
    <cellStyle name="Heading 3 2 2 15 9 4 2" xfId="25720"/>
    <cellStyle name="Heading 3 2 2 15 9 5" xfId="21380"/>
    <cellStyle name="Heading 3 2 2 16" xfId="12237"/>
    <cellStyle name="Heading 3 2 2 16 10" xfId="12790"/>
    <cellStyle name="Heading 3 2 2 16 10 2" xfId="13598"/>
    <cellStyle name="Heading 3 2 2 16 10 2 2" xfId="18043"/>
    <cellStyle name="Heading 3 2 2 16 10 2 2 2" xfId="25721"/>
    <cellStyle name="Heading 3 2 2 16 10 2 3" xfId="15830"/>
    <cellStyle name="Heading 3 2 2 16 10 2 3 2" xfId="25722"/>
    <cellStyle name="Heading 3 2 2 16 10 2 4" xfId="22273"/>
    <cellStyle name="Heading 3 2 2 16 10 3" xfId="17235"/>
    <cellStyle name="Heading 3 2 2 16 10 3 2" xfId="25723"/>
    <cellStyle name="Heading 3 2 2 16 10 4" xfId="15022"/>
    <cellStyle name="Heading 3 2 2 16 10 4 2" xfId="25724"/>
    <cellStyle name="Heading 3 2 2 16 10 5" xfId="21465"/>
    <cellStyle name="Heading 3 2 2 16 11" xfId="12842"/>
    <cellStyle name="Heading 3 2 2 16 11 2" xfId="13650"/>
    <cellStyle name="Heading 3 2 2 16 11 2 2" xfId="18095"/>
    <cellStyle name="Heading 3 2 2 16 11 2 2 2" xfId="25725"/>
    <cellStyle name="Heading 3 2 2 16 11 2 3" xfId="15882"/>
    <cellStyle name="Heading 3 2 2 16 11 2 3 2" xfId="25726"/>
    <cellStyle name="Heading 3 2 2 16 11 2 4" xfId="22325"/>
    <cellStyle name="Heading 3 2 2 16 11 3" xfId="17287"/>
    <cellStyle name="Heading 3 2 2 16 11 3 2" xfId="25727"/>
    <cellStyle name="Heading 3 2 2 16 11 4" xfId="15074"/>
    <cellStyle name="Heading 3 2 2 16 11 4 2" xfId="25728"/>
    <cellStyle name="Heading 3 2 2 16 11 5" xfId="21517"/>
    <cellStyle name="Heading 3 2 2 16 12" xfId="12894"/>
    <cellStyle name="Heading 3 2 2 16 12 2" xfId="13702"/>
    <cellStyle name="Heading 3 2 2 16 12 2 2" xfId="18147"/>
    <cellStyle name="Heading 3 2 2 16 12 2 2 2" xfId="25729"/>
    <cellStyle name="Heading 3 2 2 16 12 2 3" xfId="15934"/>
    <cellStyle name="Heading 3 2 2 16 12 2 3 2" xfId="25730"/>
    <cellStyle name="Heading 3 2 2 16 12 2 4" xfId="22377"/>
    <cellStyle name="Heading 3 2 2 16 12 3" xfId="17339"/>
    <cellStyle name="Heading 3 2 2 16 12 3 2" xfId="25731"/>
    <cellStyle name="Heading 3 2 2 16 12 4" xfId="15126"/>
    <cellStyle name="Heading 3 2 2 16 12 4 2" xfId="25732"/>
    <cellStyle name="Heading 3 2 2 16 12 5" xfId="21569"/>
    <cellStyle name="Heading 3 2 2 16 13" xfId="12946"/>
    <cellStyle name="Heading 3 2 2 16 13 2" xfId="13754"/>
    <cellStyle name="Heading 3 2 2 16 13 2 2" xfId="18199"/>
    <cellStyle name="Heading 3 2 2 16 13 2 2 2" xfId="25733"/>
    <cellStyle name="Heading 3 2 2 16 13 2 3" xfId="15986"/>
    <cellStyle name="Heading 3 2 2 16 13 2 3 2" xfId="25734"/>
    <cellStyle name="Heading 3 2 2 16 13 2 4" xfId="22429"/>
    <cellStyle name="Heading 3 2 2 16 13 3" xfId="17391"/>
    <cellStyle name="Heading 3 2 2 16 13 3 2" xfId="25735"/>
    <cellStyle name="Heading 3 2 2 16 13 4" xfId="15178"/>
    <cellStyle name="Heading 3 2 2 16 13 4 2" xfId="25736"/>
    <cellStyle name="Heading 3 2 2 16 13 5" xfId="21621"/>
    <cellStyle name="Heading 3 2 2 16 14" xfId="12998"/>
    <cellStyle name="Heading 3 2 2 16 14 2" xfId="13806"/>
    <cellStyle name="Heading 3 2 2 16 14 2 2" xfId="18251"/>
    <cellStyle name="Heading 3 2 2 16 14 2 2 2" xfId="25737"/>
    <cellStyle name="Heading 3 2 2 16 14 2 3" xfId="16038"/>
    <cellStyle name="Heading 3 2 2 16 14 2 3 2" xfId="25738"/>
    <cellStyle name="Heading 3 2 2 16 14 2 4" xfId="22481"/>
    <cellStyle name="Heading 3 2 2 16 14 3" xfId="17443"/>
    <cellStyle name="Heading 3 2 2 16 14 3 2" xfId="25739"/>
    <cellStyle name="Heading 3 2 2 16 14 4" xfId="15230"/>
    <cellStyle name="Heading 3 2 2 16 14 4 2" xfId="25740"/>
    <cellStyle name="Heading 3 2 2 16 14 5" xfId="21673"/>
    <cellStyle name="Heading 3 2 2 16 15" xfId="13050"/>
    <cellStyle name="Heading 3 2 2 16 15 2" xfId="13858"/>
    <cellStyle name="Heading 3 2 2 16 15 2 2" xfId="18303"/>
    <cellStyle name="Heading 3 2 2 16 15 2 2 2" xfId="25741"/>
    <cellStyle name="Heading 3 2 2 16 15 2 3" xfId="16090"/>
    <cellStyle name="Heading 3 2 2 16 15 2 3 2" xfId="25742"/>
    <cellStyle name="Heading 3 2 2 16 15 2 4" xfId="22533"/>
    <cellStyle name="Heading 3 2 2 16 15 3" xfId="17495"/>
    <cellStyle name="Heading 3 2 2 16 15 3 2" xfId="25743"/>
    <cellStyle name="Heading 3 2 2 16 15 4" xfId="15282"/>
    <cellStyle name="Heading 3 2 2 16 15 4 2" xfId="25744"/>
    <cellStyle name="Heading 3 2 2 16 15 5" xfId="21725"/>
    <cellStyle name="Heading 3 2 2 16 16" xfId="13102"/>
    <cellStyle name="Heading 3 2 2 16 16 2" xfId="17547"/>
    <cellStyle name="Heading 3 2 2 16 16 2 2" xfId="25745"/>
    <cellStyle name="Heading 3 2 2 16 16 3" xfId="15334"/>
    <cellStyle name="Heading 3 2 2 16 16 3 2" xfId="25746"/>
    <cellStyle name="Heading 3 2 2 16 16 4" xfId="21777"/>
    <cellStyle name="Heading 3 2 2 16 17" xfId="20976"/>
    <cellStyle name="Heading 3 2 2 16 2" xfId="12298"/>
    <cellStyle name="Heading 3 2 2 16 2 2" xfId="13182"/>
    <cellStyle name="Heading 3 2 2 16 2 2 2" xfId="17627"/>
    <cellStyle name="Heading 3 2 2 16 2 2 2 2" xfId="25747"/>
    <cellStyle name="Heading 3 2 2 16 2 2 3" xfId="15414"/>
    <cellStyle name="Heading 3 2 2 16 2 2 3 2" xfId="25748"/>
    <cellStyle name="Heading 3 2 2 16 2 2 4" xfId="21857"/>
    <cellStyle name="Heading 3 2 2 16 2 3" xfId="16799"/>
    <cellStyle name="Heading 3 2 2 16 2 3 2" xfId="25749"/>
    <cellStyle name="Heading 3 2 2 16 2 4" xfId="14586"/>
    <cellStyle name="Heading 3 2 2 16 2 4 2" xfId="25750"/>
    <cellStyle name="Heading 3 2 2 16 2 5" xfId="21049"/>
    <cellStyle name="Heading 3 2 2 16 3" xfId="12352"/>
    <cellStyle name="Heading 3 2 2 16 3 2" xfId="13234"/>
    <cellStyle name="Heading 3 2 2 16 3 2 2" xfId="17679"/>
    <cellStyle name="Heading 3 2 2 16 3 2 2 2" xfId="25751"/>
    <cellStyle name="Heading 3 2 2 16 3 2 3" xfId="15466"/>
    <cellStyle name="Heading 3 2 2 16 3 2 3 2" xfId="25752"/>
    <cellStyle name="Heading 3 2 2 16 3 2 4" xfId="21909"/>
    <cellStyle name="Heading 3 2 2 16 3 3" xfId="12426"/>
    <cellStyle name="Heading 3 2 2 16 3 3 2" xfId="16871"/>
    <cellStyle name="Heading 3 2 2 16 3 3 2 2" xfId="25754"/>
    <cellStyle name="Heading 3 2 2 16 3 3 3" xfId="14658"/>
    <cellStyle name="Heading 3 2 2 16 3 3 3 2" xfId="25755"/>
    <cellStyle name="Heading 3 2 2 16 3 3 4" xfId="25753"/>
    <cellStyle name="Heading 3 2 2 16 3 4" xfId="21101"/>
    <cellStyle name="Heading 3 2 2 16 4" xfId="12478"/>
    <cellStyle name="Heading 3 2 2 16 4 2" xfId="13286"/>
    <cellStyle name="Heading 3 2 2 16 4 2 2" xfId="17731"/>
    <cellStyle name="Heading 3 2 2 16 4 2 2 2" xfId="25756"/>
    <cellStyle name="Heading 3 2 2 16 4 2 3" xfId="15518"/>
    <cellStyle name="Heading 3 2 2 16 4 2 3 2" xfId="25757"/>
    <cellStyle name="Heading 3 2 2 16 4 2 4" xfId="21961"/>
    <cellStyle name="Heading 3 2 2 16 4 3" xfId="16923"/>
    <cellStyle name="Heading 3 2 2 16 4 3 2" xfId="25758"/>
    <cellStyle name="Heading 3 2 2 16 4 4" xfId="14710"/>
    <cellStyle name="Heading 3 2 2 16 4 4 2" xfId="25759"/>
    <cellStyle name="Heading 3 2 2 16 4 5" xfId="21153"/>
    <cellStyle name="Heading 3 2 2 16 5" xfId="12530"/>
    <cellStyle name="Heading 3 2 2 16 5 2" xfId="13338"/>
    <cellStyle name="Heading 3 2 2 16 5 2 2" xfId="17783"/>
    <cellStyle name="Heading 3 2 2 16 5 2 2 2" xfId="25760"/>
    <cellStyle name="Heading 3 2 2 16 5 2 3" xfId="15570"/>
    <cellStyle name="Heading 3 2 2 16 5 2 3 2" xfId="25761"/>
    <cellStyle name="Heading 3 2 2 16 5 2 4" xfId="22013"/>
    <cellStyle name="Heading 3 2 2 16 5 3" xfId="16975"/>
    <cellStyle name="Heading 3 2 2 16 5 3 2" xfId="25762"/>
    <cellStyle name="Heading 3 2 2 16 5 4" xfId="14762"/>
    <cellStyle name="Heading 3 2 2 16 5 4 2" xfId="25763"/>
    <cellStyle name="Heading 3 2 2 16 5 5" xfId="21205"/>
    <cellStyle name="Heading 3 2 2 16 6" xfId="12582"/>
    <cellStyle name="Heading 3 2 2 16 6 2" xfId="13390"/>
    <cellStyle name="Heading 3 2 2 16 6 2 2" xfId="17835"/>
    <cellStyle name="Heading 3 2 2 16 6 2 2 2" xfId="25764"/>
    <cellStyle name="Heading 3 2 2 16 6 2 3" xfId="15622"/>
    <cellStyle name="Heading 3 2 2 16 6 2 3 2" xfId="25765"/>
    <cellStyle name="Heading 3 2 2 16 6 2 4" xfId="22065"/>
    <cellStyle name="Heading 3 2 2 16 6 3" xfId="17027"/>
    <cellStyle name="Heading 3 2 2 16 6 3 2" xfId="25766"/>
    <cellStyle name="Heading 3 2 2 16 6 4" xfId="14814"/>
    <cellStyle name="Heading 3 2 2 16 6 4 2" xfId="25767"/>
    <cellStyle name="Heading 3 2 2 16 6 5" xfId="21257"/>
    <cellStyle name="Heading 3 2 2 16 7" xfId="12634"/>
    <cellStyle name="Heading 3 2 2 16 7 2" xfId="13442"/>
    <cellStyle name="Heading 3 2 2 16 7 2 2" xfId="17887"/>
    <cellStyle name="Heading 3 2 2 16 7 2 2 2" xfId="25768"/>
    <cellStyle name="Heading 3 2 2 16 7 2 3" xfId="15674"/>
    <cellStyle name="Heading 3 2 2 16 7 2 3 2" xfId="25769"/>
    <cellStyle name="Heading 3 2 2 16 7 2 4" xfId="22117"/>
    <cellStyle name="Heading 3 2 2 16 7 3" xfId="17079"/>
    <cellStyle name="Heading 3 2 2 16 7 3 2" xfId="25770"/>
    <cellStyle name="Heading 3 2 2 16 7 4" xfId="14866"/>
    <cellStyle name="Heading 3 2 2 16 7 4 2" xfId="25771"/>
    <cellStyle name="Heading 3 2 2 16 7 5" xfId="21309"/>
    <cellStyle name="Heading 3 2 2 16 8" xfId="12686"/>
    <cellStyle name="Heading 3 2 2 16 8 2" xfId="13494"/>
    <cellStyle name="Heading 3 2 2 16 8 2 2" xfId="17939"/>
    <cellStyle name="Heading 3 2 2 16 8 2 2 2" xfId="25772"/>
    <cellStyle name="Heading 3 2 2 16 8 2 3" xfId="15726"/>
    <cellStyle name="Heading 3 2 2 16 8 2 3 2" xfId="25773"/>
    <cellStyle name="Heading 3 2 2 16 8 2 4" xfId="22169"/>
    <cellStyle name="Heading 3 2 2 16 8 3" xfId="17131"/>
    <cellStyle name="Heading 3 2 2 16 8 3 2" xfId="25774"/>
    <cellStyle name="Heading 3 2 2 16 8 4" xfId="14918"/>
    <cellStyle name="Heading 3 2 2 16 8 4 2" xfId="25775"/>
    <cellStyle name="Heading 3 2 2 16 8 5" xfId="21361"/>
    <cellStyle name="Heading 3 2 2 16 9" xfId="12738"/>
    <cellStyle name="Heading 3 2 2 16 9 2" xfId="13546"/>
    <cellStyle name="Heading 3 2 2 16 9 2 2" xfId="17991"/>
    <cellStyle name="Heading 3 2 2 16 9 2 2 2" xfId="25776"/>
    <cellStyle name="Heading 3 2 2 16 9 2 3" xfId="15778"/>
    <cellStyle name="Heading 3 2 2 16 9 2 3 2" xfId="25777"/>
    <cellStyle name="Heading 3 2 2 16 9 2 4" xfId="22221"/>
    <cellStyle name="Heading 3 2 2 16 9 3" xfId="17183"/>
    <cellStyle name="Heading 3 2 2 16 9 3 2" xfId="25778"/>
    <cellStyle name="Heading 3 2 2 16 9 4" xfId="14970"/>
    <cellStyle name="Heading 3 2 2 16 9 4 2" xfId="25779"/>
    <cellStyle name="Heading 3 2 2 16 9 5" xfId="21413"/>
    <cellStyle name="Heading 3 2 2 17" xfId="12222"/>
    <cellStyle name="Heading 3 2 2 17 10" xfId="12775"/>
    <cellStyle name="Heading 3 2 2 17 10 2" xfId="13583"/>
    <cellStyle name="Heading 3 2 2 17 10 2 2" xfId="18028"/>
    <cellStyle name="Heading 3 2 2 17 10 2 2 2" xfId="25780"/>
    <cellStyle name="Heading 3 2 2 17 10 2 3" xfId="15815"/>
    <cellStyle name="Heading 3 2 2 17 10 2 3 2" xfId="25781"/>
    <cellStyle name="Heading 3 2 2 17 10 2 4" xfId="22258"/>
    <cellStyle name="Heading 3 2 2 17 10 3" xfId="17220"/>
    <cellStyle name="Heading 3 2 2 17 10 3 2" xfId="25782"/>
    <cellStyle name="Heading 3 2 2 17 10 4" xfId="15007"/>
    <cellStyle name="Heading 3 2 2 17 10 4 2" xfId="25783"/>
    <cellStyle name="Heading 3 2 2 17 10 5" xfId="21450"/>
    <cellStyle name="Heading 3 2 2 17 11" xfId="12827"/>
    <cellStyle name="Heading 3 2 2 17 11 2" xfId="13635"/>
    <cellStyle name="Heading 3 2 2 17 11 2 2" xfId="18080"/>
    <cellStyle name="Heading 3 2 2 17 11 2 2 2" xfId="25784"/>
    <cellStyle name="Heading 3 2 2 17 11 2 3" xfId="15867"/>
    <cellStyle name="Heading 3 2 2 17 11 2 3 2" xfId="25785"/>
    <cellStyle name="Heading 3 2 2 17 11 2 4" xfId="22310"/>
    <cellStyle name="Heading 3 2 2 17 11 3" xfId="17272"/>
    <cellStyle name="Heading 3 2 2 17 11 3 2" xfId="25786"/>
    <cellStyle name="Heading 3 2 2 17 11 4" xfId="15059"/>
    <cellStyle name="Heading 3 2 2 17 11 4 2" xfId="25787"/>
    <cellStyle name="Heading 3 2 2 17 11 5" xfId="21502"/>
    <cellStyle name="Heading 3 2 2 17 12" xfId="12879"/>
    <cellStyle name="Heading 3 2 2 17 12 2" xfId="13687"/>
    <cellStyle name="Heading 3 2 2 17 12 2 2" xfId="18132"/>
    <cellStyle name="Heading 3 2 2 17 12 2 2 2" xfId="25788"/>
    <cellStyle name="Heading 3 2 2 17 12 2 3" xfId="15919"/>
    <cellStyle name="Heading 3 2 2 17 12 2 3 2" xfId="25789"/>
    <cellStyle name="Heading 3 2 2 17 12 2 4" xfId="22362"/>
    <cellStyle name="Heading 3 2 2 17 12 3" xfId="17324"/>
    <cellStyle name="Heading 3 2 2 17 12 3 2" xfId="25790"/>
    <cellStyle name="Heading 3 2 2 17 12 4" xfId="15111"/>
    <cellStyle name="Heading 3 2 2 17 12 4 2" xfId="25791"/>
    <cellStyle name="Heading 3 2 2 17 12 5" xfId="21554"/>
    <cellStyle name="Heading 3 2 2 17 13" xfId="12931"/>
    <cellStyle name="Heading 3 2 2 17 13 2" xfId="13739"/>
    <cellStyle name="Heading 3 2 2 17 13 2 2" xfId="18184"/>
    <cellStyle name="Heading 3 2 2 17 13 2 2 2" xfId="25792"/>
    <cellStyle name="Heading 3 2 2 17 13 2 3" xfId="15971"/>
    <cellStyle name="Heading 3 2 2 17 13 2 3 2" xfId="25793"/>
    <cellStyle name="Heading 3 2 2 17 13 2 4" xfId="22414"/>
    <cellStyle name="Heading 3 2 2 17 13 3" xfId="17376"/>
    <cellStyle name="Heading 3 2 2 17 13 3 2" xfId="25794"/>
    <cellStyle name="Heading 3 2 2 17 13 4" xfId="15163"/>
    <cellStyle name="Heading 3 2 2 17 13 4 2" xfId="25795"/>
    <cellStyle name="Heading 3 2 2 17 13 5" xfId="21606"/>
    <cellStyle name="Heading 3 2 2 17 14" xfId="12983"/>
    <cellStyle name="Heading 3 2 2 17 14 2" xfId="13791"/>
    <cellStyle name="Heading 3 2 2 17 14 2 2" xfId="18236"/>
    <cellStyle name="Heading 3 2 2 17 14 2 2 2" xfId="25796"/>
    <cellStyle name="Heading 3 2 2 17 14 2 3" xfId="16023"/>
    <cellStyle name="Heading 3 2 2 17 14 2 3 2" xfId="25797"/>
    <cellStyle name="Heading 3 2 2 17 14 2 4" xfId="22466"/>
    <cellStyle name="Heading 3 2 2 17 14 3" xfId="17428"/>
    <cellStyle name="Heading 3 2 2 17 14 3 2" xfId="25798"/>
    <cellStyle name="Heading 3 2 2 17 14 4" xfId="15215"/>
    <cellStyle name="Heading 3 2 2 17 14 4 2" xfId="25799"/>
    <cellStyle name="Heading 3 2 2 17 14 5" xfId="21658"/>
    <cellStyle name="Heading 3 2 2 17 15" xfId="13035"/>
    <cellStyle name="Heading 3 2 2 17 15 2" xfId="13843"/>
    <cellStyle name="Heading 3 2 2 17 15 2 2" xfId="18288"/>
    <cellStyle name="Heading 3 2 2 17 15 2 2 2" xfId="25800"/>
    <cellStyle name="Heading 3 2 2 17 15 2 3" xfId="16075"/>
    <cellStyle name="Heading 3 2 2 17 15 2 3 2" xfId="25801"/>
    <cellStyle name="Heading 3 2 2 17 15 2 4" xfId="22518"/>
    <cellStyle name="Heading 3 2 2 17 15 3" xfId="17480"/>
    <cellStyle name="Heading 3 2 2 17 15 3 2" xfId="25802"/>
    <cellStyle name="Heading 3 2 2 17 15 4" xfId="15267"/>
    <cellStyle name="Heading 3 2 2 17 15 4 2" xfId="25803"/>
    <cellStyle name="Heading 3 2 2 17 15 5" xfId="21710"/>
    <cellStyle name="Heading 3 2 2 17 16" xfId="13087"/>
    <cellStyle name="Heading 3 2 2 17 16 2" xfId="17532"/>
    <cellStyle name="Heading 3 2 2 17 16 2 2" xfId="25804"/>
    <cellStyle name="Heading 3 2 2 17 16 3" xfId="15319"/>
    <cellStyle name="Heading 3 2 2 17 16 3 2" xfId="25805"/>
    <cellStyle name="Heading 3 2 2 17 16 4" xfId="21762"/>
    <cellStyle name="Heading 3 2 2 17 17" xfId="20961"/>
    <cellStyle name="Heading 3 2 2 17 2" xfId="12283"/>
    <cellStyle name="Heading 3 2 2 17 2 2" xfId="13167"/>
    <cellStyle name="Heading 3 2 2 17 2 2 2" xfId="17612"/>
    <cellStyle name="Heading 3 2 2 17 2 2 2 2" xfId="25806"/>
    <cellStyle name="Heading 3 2 2 17 2 2 3" xfId="15399"/>
    <cellStyle name="Heading 3 2 2 17 2 2 3 2" xfId="25807"/>
    <cellStyle name="Heading 3 2 2 17 2 2 4" xfId="21842"/>
    <cellStyle name="Heading 3 2 2 17 2 3" xfId="16784"/>
    <cellStyle name="Heading 3 2 2 17 2 3 2" xfId="25808"/>
    <cellStyle name="Heading 3 2 2 17 2 4" xfId="14571"/>
    <cellStyle name="Heading 3 2 2 17 2 4 2" xfId="25809"/>
    <cellStyle name="Heading 3 2 2 17 2 5" xfId="21034"/>
    <cellStyle name="Heading 3 2 2 17 3" xfId="12337"/>
    <cellStyle name="Heading 3 2 2 17 3 2" xfId="13219"/>
    <cellStyle name="Heading 3 2 2 17 3 2 2" xfId="17664"/>
    <cellStyle name="Heading 3 2 2 17 3 2 2 2" xfId="25810"/>
    <cellStyle name="Heading 3 2 2 17 3 2 3" xfId="15451"/>
    <cellStyle name="Heading 3 2 2 17 3 2 3 2" xfId="25811"/>
    <cellStyle name="Heading 3 2 2 17 3 2 4" xfId="21894"/>
    <cellStyle name="Heading 3 2 2 17 3 3" xfId="12411"/>
    <cellStyle name="Heading 3 2 2 17 3 3 2" xfId="16856"/>
    <cellStyle name="Heading 3 2 2 17 3 3 2 2" xfId="25813"/>
    <cellStyle name="Heading 3 2 2 17 3 3 3" xfId="14643"/>
    <cellStyle name="Heading 3 2 2 17 3 3 3 2" xfId="25814"/>
    <cellStyle name="Heading 3 2 2 17 3 3 4" xfId="25812"/>
    <cellStyle name="Heading 3 2 2 17 3 4" xfId="21086"/>
    <cellStyle name="Heading 3 2 2 17 4" xfId="12463"/>
    <cellStyle name="Heading 3 2 2 17 4 2" xfId="13271"/>
    <cellStyle name="Heading 3 2 2 17 4 2 2" xfId="17716"/>
    <cellStyle name="Heading 3 2 2 17 4 2 2 2" xfId="25815"/>
    <cellStyle name="Heading 3 2 2 17 4 2 3" xfId="15503"/>
    <cellStyle name="Heading 3 2 2 17 4 2 3 2" xfId="25816"/>
    <cellStyle name="Heading 3 2 2 17 4 2 4" xfId="21946"/>
    <cellStyle name="Heading 3 2 2 17 4 3" xfId="16908"/>
    <cellStyle name="Heading 3 2 2 17 4 3 2" xfId="25817"/>
    <cellStyle name="Heading 3 2 2 17 4 4" xfId="14695"/>
    <cellStyle name="Heading 3 2 2 17 4 4 2" xfId="25818"/>
    <cellStyle name="Heading 3 2 2 17 4 5" xfId="21138"/>
    <cellStyle name="Heading 3 2 2 17 5" xfId="12515"/>
    <cellStyle name="Heading 3 2 2 17 5 2" xfId="13323"/>
    <cellStyle name="Heading 3 2 2 17 5 2 2" xfId="17768"/>
    <cellStyle name="Heading 3 2 2 17 5 2 2 2" xfId="25819"/>
    <cellStyle name="Heading 3 2 2 17 5 2 3" xfId="15555"/>
    <cellStyle name="Heading 3 2 2 17 5 2 3 2" xfId="25820"/>
    <cellStyle name="Heading 3 2 2 17 5 2 4" xfId="21998"/>
    <cellStyle name="Heading 3 2 2 17 5 3" xfId="16960"/>
    <cellStyle name="Heading 3 2 2 17 5 3 2" xfId="25821"/>
    <cellStyle name="Heading 3 2 2 17 5 4" xfId="14747"/>
    <cellStyle name="Heading 3 2 2 17 5 4 2" xfId="25822"/>
    <cellStyle name="Heading 3 2 2 17 5 5" xfId="21190"/>
    <cellStyle name="Heading 3 2 2 17 6" xfId="12567"/>
    <cellStyle name="Heading 3 2 2 17 6 2" xfId="13375"/>
    <cellStyle name="Heading 3 2 2 17 6 2 2" xfId="17820"/>
    <cellStyle name="Heading 3 2 2 17 6 2 2 2" xfId="25823"/>
    <cellStyle name="Heading 3 2 2 17 6 2 3" xfId="15607"/>
    <cellStyle name="Heading 3 2 2 17 6 2 3 2" xfId="25824"/>
    <cellStyle name="Heading 3 2 2 17 6 2 4" xfId="22050"/>
    <cellStyle name="Heading 3 2 2 17 6 3" xfId="17012"/>
    <cellStyle name="Heading 3 2 2 17 6 3 2" xfId="25825"/>
    <cellStyle name="Heading 3 2 2 17 6 4" xfId="14799"/>
    <cellStyle name="Heading 3 2 2 17 6 4 2" xfId="25826"/>
    <cellStyle name="Heading 3 2 2 17 6 5" xfId="21242"/>
    <cellStyle name="Heading 3 2 2 17 7" xfId="12619"/>
    <cellStyle name="Heading 3 2 2 17 7 2" xfId="13427"/>
    <cellStyle name="Heading 3 2 2 17 7 2 2" xfId="17872"/>
    <cellStyle name="Heading 3 2 2 17 7 2 2 2" xfId="25827"/>
    <cellStyle name="Heading 3 2 2 17 7 2 3" xfId="15659"/>
    <cellStyle name="Heading 3 2 2 17 7 2 3 2" xfId="25828"/>
    <cellStyle name="Heading 3 2 2 17 7 2 4" xfId="22102"/>
    <cellStyle name="Heading 3 2 2 17 7 3" xfId="17064"/>
    <cellStyle name="Heading 3 2 2 17 7 3 2" xfId="25829"/>
    <cellStyle name="Heading 3 2 2 17 7 4" xfId="14851"/>
    <cellStyle name="Heading 3 2 2 17 7 4 2" xfId="25830"/>
    <cellStyle name="Heading 3 2 2 17 7 5" xfId="21294"/>
    <cellStyle name="Heading 3 2 2 17 8" xfId="12671"/>
    <cellStyle name="Heading 3 2 2 17 8 2" xfId="13479"/>
    <cellStyle name="Heading 3 2 2 17 8 2 2" xfId="17924"/>
    <cellStyle name="Heading 3 2 2 17 8 2 2 2" xfId="25831"/>
    <cellStyle name="Heading 3 2 2 17 8 2 3" xfId="15711"/>
    <cellStyle name="Heading 3 2 2 17 8 2 3 2" xfId="25832"/>
    <cellStyle name="Heading 3 2 2 17 8 2 4" xfId="22154"/>
    <cellStyle name="Heading 3 2 2 17 8 3" xfId="17116"/>
    <cellStyle name="Heading 3 2 2 17 8 3 2" xfId="25833"/>
    <cellStyle name="Heading 3 2 2 17 8 4" xfId="14903"/>
    <cellStyle name="Heading 3 2 2 17 8 4 2" xfId="25834"/>
    <cellStyle name="Heading 3 2 2 17 8 5" xfId="21346"/>
    <cellStyle name="Heading 3 2 2 17 9" xfId="12723"/>
    <cellStyle name="Heading 3 2 2 17 9 2" xfId="13531"/>
    <cellStyle name="Heading 3 2 2 17 9 2 2" xfId="17976"/>
    <cellStyle name="Heading 3 2 2 17 9 2 2 2" xfId="25835"/>
    <cellStyle name="Heading 3 2 2 17 9 2 3" xfId="15763"/>
    <cellStyle name="Heading 3 2 2 17 9 2 3 2" xfId="25836"/>
    <cellStyle name="Heading 3 2 2 17 9 2 4" xfId="22206"/>
    <cellStyle name="Heading 3 2 2 17 9 3" xfId="17168"/>
    <cellStyle name="Heading 3 2 2 17 9 3 2" xfId="25837"/>
    <cellStyle name="Heading 3 2 2 17 9 4" xfId="14955"/>
    <cellStyle name="Heading 3 2 2 17 9 4 2" xfId="25838"/>
    <cellStyle name="Heading 3 2 2 17 9 5" xfId="21398"/>
    <cellStyle name="Heading 3 2 2 18" xfId="12197"/>
    <cellStyle name="Heading 3 2 2 18 10" xfId="12750"/>
    <cellStyle name="Heading 3 2 2 18 10 2" xfId="13558"/>
    <cellStyle name="Heading 3 2 2 18 10 2 2" xfId="18003"/>
    <cellStyle name="Heading 3 2 2 18 10 2 2 2" xfId="25839"/>
    <cellStyle name="Heading 3 2 2 18 10 2 3" xfId="15790"/>
    <cellStyle name="Heading 3 2 2 18 10 2 3 2" xfId="25840"/>
    <cellStyle name="Heading 3 2 2 18 10 2 4" xfId="22233"/>
    <cellStyle name="Heading 3 2 2 18 10 3" xfId="17195"/>
    <cellStyle name="Heading 3 2 2 18 10 3 2" xfId="25841"/>
    <cellStyle name="Heading 3 2 2 18 10 4" xfId="14982"/>
    <cellStyle name="Heading 3 2 2 18 10 4 2" xfId="25842"/>
    <cellStyle name="Heading 3 2 2 18 10 5" xfId="21425"/>
    <cellStyle name="Heading 3 2 2 18 11" xfId="12802"/>
    <cellStyle name="Heading 3 2 2 18 11 2" xfId="13610"/>
    <cellStyle name="Heading 3 2 2 18 11 2 2" xfId="18055"/>
    <cellStyle name="Heading 3 2 2 18 11 2 2 2" xfId="25843"/>
    <cellStyle name="Heading 3 2 2 18 11 2 3" xfId="15842"/>
    <cellStyle name="Heading 3 2 2 18 11 2 3 2" xfId="25844"/>
    <cellStyle name="Heading 3 2 2 18 11 2 4" xfId="22285"/>
    <cellStyle name="Heading 3 2 2 18 11 3" xfId="17247"/>
    <cellStyle name="Heading 3 2 2 18 11 3 2" xfId="25845"/>
    <cellStyle name="Heading 3 2 2 18 11 4" xfId="15034"/>
    <cellStyle name="Heading 3 2 2 18 11 4 2" xfId="25846"/>
    <cellStyle name="Heading 3 2 2 18 11 5" xfId="21477"/>
    <cellStyle name="Heading 3 2 2 18 12" xfId="12854"/>
    <cellStyle name="Heading 3 2 2 18 12 2" xfId="13662"/>
    <cellStyle name="Heading 3 2 2 18 12 2 2" xfId="18107"/>
    <cellStyle name="Heading 3 2 2 18 12 2 2 2" xfId="25847"/>
    <cellStyle name="Heading 3 2 2 18 12 2 3" xfId="15894"/>
    <cellStyle name="Heading 3 2 2 18 12 2 3 2" xfId="25848"/>
    <cellStyle name="Heading 3 2 2 18 12 2 4" xfId="22337"/>
    <cellStyle name="Heading 3 2 2 18 12 3" xfId="17299"/>
    <cellStyle name="Heading 3 2 2 18 12 3 2" xfId="25849"/>
    <cellStyle name="Heading 3 2 2 18 12 4" xfId="15086"/>
    <cellStyle name="Heading 3 2 2 18 12 4 2" xfId="25850"/>
    <cellStyle name="Heading 3 2 2 18 12 5" xfId="21529"/>
    <cellStyle name="Heading 3 2 2 18 13" xfId="12906"/>
    <cellStyle name="Heading 3 2 2 18 13 2" xfId="13714"/>
    <cellStyle name="Heading 3 2 2 18 13 2 2" xfId="18159"/>
    <cellStyle name="Heading 3 2 2 18 13 2 2 2" xfId="25851"/>
    <cellStyle name="Heading 3 2 2 18 13 2 3" xfId="15946"/>
    <cellStyle name="Heading 3 2 2 18 13 2 3 2" xfId="25852"/>
    <cellStyle name="Heading 3 2 2 18 13 2 4" xfId="22389"/>
    <cellStyle name="Heading 3 2 2 18 13 3" xfId="17351"/>
    <cellStyle name="Heading 3 2 2 18 13 3 2" xfId="25853"/>
    <cellStyle name="Heading 3 2 2 18 13 4" xfId="15138"/>
    <cellStyle name="Heading 3 2 2 18 13 4 2" xfId="25854"/>
    <cellStyle name="Heading 3 2 2 18 13 5" xfId="21581"/>
    <cellStyle name="Heading 3 2 2 18 14" xfId="12958"/>
    <cellStyle name="Heading 3 2 2 18 14 2" xfId="13766"/>
    <cellStyle name="Heading 3 2 2 18 14 2 2" xfId="18211"/>
    <cellStyle name="Heading 3 2 2 18 14 2 2 2" xfId="25855"/>
    <cellStyle name="Heading 3 2 2 18 14 2 3" xfId="15998"/>
    <cellStyle name="Heading 3 2 2 18 14 2 3 2" xfId="25856"/>
    <cellStyle name="Heading 3 2 2 18 14 2 4" xfId="22441"/>
    <cellStyle name="Heading 3 2 2 18 14 3" xfId="17403"/>
    <cellStyle name="Heading 3 2 2 18 14 3 2" xfId="25857"/>
    <cellStyle name="Heading 3 2 2 18 14 4" xfId="15190"/>
    <cellStyle name="Heading 3 2 2 18 14 4 2" xfId="25858"/>
    <cellStyle name="Heading 3 2 2 18 14 5" xfId="21633"/>
    <cellStyle name="Heading 3 2 2 18 15" xfId="13010"/>
    <cellStyle name="Heading 3 2 2 18 15 2" xfId="13818"/>
    <cellStyle name="Heading 3 2 2 18 15 2 2" xfId="18263"/>
    <cellStyle name="Heading 3 2 2 18 15 2 2 2" xfId="25859"/>
    <cellStyle name="Heading 3 2 2 18 15 2 3" xfId="16050"/>
    <cellStyle name="Heading 3 2 2 18 15 2 3 2" xfId="25860"/>
    <cellStyle name="Heading 3 2 2 18 15 2 4" xfId="22493"/>
    <cellStyle name="Heading 3 2 2 18 15 3" xfId="17455"/>
    <cellStyle name="Heading 3 2 2 18 15 3 2" xfId="25861"/>
    <cellStyle name="Heading 3 2 2 18 15 4" xfId="15242"/>
    <cellStyle name="Heading 3 2 2 18 15 4 2" xfId="25862"/>
    <cellStyle name="Heading 3 2 2 18 15 5" xfId="21685"/>
    <cellStyle name="Heading 3 2 2 18 16" xfId="13062"/>
    <cellStyle name="Heading 3 2 2 18 16 2" xfId="17507"/>
    <cellStyle name="Heading 3 2 2 18 16 2 2" xfId="25863"/>
    <cellStyle name="Heading 3 2 2 18 16 3" xfId="15294"/>
    <cellStyle name="Heading 3 2 2 18 16 3 2" xfId="25864"/>
    <cellStyle name="Heading 3 2 2 18 16 4" xfId="21737"/>
    <cellStyle name="Heading 3 2 2 18 17" xfId="20936"/>
    <cellStyle name="Heading 3 2 2 18 2" xfId="12258"/>
    <cellStyle name="Heading 3 2 2 18 2 2" xfId="13142"/>
    <cellStyle name="Heading 3 2 2 18 2 2 2" xfId="17587"/>
    <cellStyle name="Heading 3 2 2 18 2 2 2 2" xfId="25865"/>
    <cellStyle name="Heading 3 2 2 18 2 2 3" xfId="15374"/>
    <cellStyle name="Heading 3 2 2 18 2 2 3 2" xfId="25866"/>
    <cellStyle name="Heading 3 2 2 18 2 2 4" xfId="21817"/>
    <cellStyle name="Heading 3 2 2 18 2 3" xfId="16759"/>
    <cellStyle name="Heading 3 2 2 18 2 3 2" xfId="25867"/>
    <cellStyle name="Heading 3 2 2 18 2 4" xfId="14546"/>
    <cellStyle name="Heading 3 2 2 18 2 4 2" xfId="25868"/>
    <cellStyle name="Heading 3 2 2 18 2 5" xfId="21009"/>
    <cellStyle name="Heading 3 2 2 18 3" xfId="12312"/>
    <cellStyle name="Heading 3 2 2 18 3 2" xfId="13194"/>
    <cellStyle name="Heading 3 2 2 18 3 2 2" xfId="17639"/>
    <cellStyle name="Heading 3 2 2 18 3 2 2 2" xfId="25869"/>
    <cellStyle name="Heading 3 2 2 18 3 2 3" xfId="15426"/>
    <cellStyle name="Heading 3 2 2 18 3 2 3 2" xfId="25870"/>
    <cellStyle name="Heading 3 2 2 18 3 2 4" xfId="21869"/>
    <cellStyle name="Heading 3 2 2 18 3 3" xfId="12386"/>
    <cellStyle name="Heading 3 2 2 18 3 3 2" xfId="16831"/>
    <cellStyle name="Heading 3 2 2 18 3 3 2 2" xfId="25872"/>
    <cellStyle name="Heading 3 2 2 18 3 3 3" xfId="14618"/>
    <cellStyle name="Heading 3 2 2 18 3 3 3 2" xfId="25873"/>
    <cellStyle name="Heading 3 2 2 18 3 3 4" xfId="25871"/>
    <cellStyle name="Heading 3 2 2 18 3 4" xfId="21061"/>
    <cellStyle name="Heading 3 2 2 18 4" xfId="12438"/>
    <cellStyle name="Heading 3 2 2 18 4 2" xfId="13246"/>
    <cellStyle name="Heading 3 2 2 18 4 2 2" xfId="17691"/>
    <cellStyle name="Heading 3 2 2 18 4 2 2 2" xfId="25874"/>
    <cellStyle name="Heading 3 2 2 18 4 2 3" xfId="15478"/>
    <cellStyle name="Heading 3 2 2 18 4 2 3 2" xfId="25875"/>
    <cellStyle name="Heading 3 2 2 18 4 2 4" xfId="21921"/>
    <cellStyle name="Heading 3 2 2 18 4 3" xfId="16883"/>
    <cellStyle name="Heading 3 2 2 18 4 3 2" xfId="25876"/>
    <cellStyle name="Heading 3 2 2 18 4 4" xfId="14670"/>
    <cellStyle name="Heading 3 2 2 18 4 4 2" xfId="25877"/>
    <cellStyle name="Heading 3 2 2 18 4 5" xfId="21113"/>
    <cellStyle name="Heading 3 2 2 18 5" xfId="12490"/>
    <cellStyle name="Heading 3 2 2 18 5 2" xfId="13298"/>
    <cellStyle name="Heading 3 2 2 18 5 2 2" xfId="17743"/>
    <cellStyle name="Heading 3 2 2 18 5 2 2 2" xfId="25878"/>
    <cellStyle name="Heading 3 2 2 18 5 2 3" xfId="15530"/>
    <cellStyle name="Heading 3 2 2 18 5 2 3 2" xfId="25879"/>
    <cellStyle name="Heading 3 2 2 18 5 2 4" xfId="21973"/>
    <cellStyle name="Heading 3 2 2 18 5 3" xfId="16935"/>
    <cellStyle name="Heading 3 2 2 18 5 3 2" xfId="25880"/>
    <cellStyle name="Heading 3 2 2 18 5 4" xfId="14722"/>
    <cellStyle name="Heading 3 2 2 18 5 4 2" xfId="25881"/>
    <cellStyle name="Heading 3 2 2 18 5 5" xfId="21165"/>
    <cellStyle name="Heading 3 2 2 18 6" xfId="12542"/>
    <cellStyle name="Heading 3 2 2 18 6 2" xfId="13350"/>
    <cellStyle name="Heading 3 2 2 18 6 2 2" xfId="17795"/>
    <cellStyle name="Heading 3 2 2 18 6 2 2 2" xfId="25882"/>
    <cellStyle name="Heading 3 2 2 18 6 2 3" xfId="15582"/>
    <cellStyle name="Heading 3 2 2 18 6 2 3 2" xfId="25883"/>
    <cellStyle name="Heading 3 2 2 18 6 2 4" xfId="22025"/>
    <cellStyle name="Heading 3 2 2 18 6 3" xfId="16987"/>
    <cellStyle name="Heading 3 2 2 18 6 3 2" xfId="25884"/>
    <cellStyle name="Heading 3 2 2 18 6 4" xfId="14774"/>
    <cellStyle name="Heading 3 2 2 18 6 4 2" xfId="25885"/>
    <cellStyle name="Heading 3 2 2 18 6 5" xfId="21217"/>
    <cellStyle name="Heading 3 2 2 18 7" xfId="12594"/>
    <cellStyle name="Heading 3 2 2 18 7 2" xfId="13402"/>
    <cellStyle name="Heading 3 2 2 18 7 2 2" xfId="17847"/>
    <cellStyle name="Heading 3 2 2 18 7 2 2 2" xfId="25886"/>
    <cellStyle name="Heading 3 2 2 18 7 2 3" xfId="15634"/>
    <cellStyle name="Heading 3 2 2 18 7 2 3 2" xfId="25887"/>
    <cellStyle name="Heading 3 2 2 18 7 2 4" xfId="22077"/>
    <cellStyle name="Heading 3 2 2 18 7 3" xfId="17039"/>
    <cellStyle name="Heading 3 2 2 18 7 3 2" xfId="25888"/>
    <cellStyle name="Heading 3 2 2 18 7 4" xfId="14826"/>
    <cellStyle name="Heading 3 2 2 18 7 4 2" xfId="25889"/>
    <cellStyle name="Heading 3 2 2 18 7 5" xfId="21269"/>
    <cellStyle name="Heading 3 2 2 18 8" xfId="12646"/>
    <cellStyle name="Heading 3 2 2 18 8 2" xfId="13454"/>
    <cellStyle name="Heading 3 2 2 18 8 2 2" xfId="17899"/>
    <cellStyle name="Heading 3 2 2 18 8 2 2 2" xfId="25890"/>
    <cellStyle name="Heading 3 2 2 18 8 2 3" xfId="15686"/>
    <cellStyle name="Heading 3 2 2 18 8 2 3 2" xfId="25891"/>
    <cellStyle name="Heading 3 2 2 18 8 2 4" xfId="22129"/>
    <cellStyle name="Heading 3 2 2 18 8 3" xfId="17091"/>
    <cellStyle name="Heading 3 2 2 18 8 3 2" xfId="25892"/>
    <cellStyle name="Heading 3 2 2 18 8 4" xfId="14878"/>
    <cellStyle name="Heading 3 2 2 18 8 4 2" xfId="25893"/>
    <cellStyle name="Heading 3 2 2 18 8 5" xfId="21321"/>
    <cellStyle name="Heading 3 2 2 18 9" xfId="12698"/>
    <cellStyle name="Heading 3 2 2 18 9 2" xfId="13506"/>
    <cellStyle name="Heading 3 2 2 18 9 2 2" xfId="17951"/>
    <cellStyle name="Heading 3 2 2 18 9 2 2 2" xfId="25894"/>
    <cellStyle name="Heading 3 2 2 18 9 2 3" xfId="15738"/>
    <cellStyle name="Heading 3 2 2 18 9 2 3 2" xfId="25895"/>
    <cellStyle name="Heading 3 2 2 18 9 2 4" xfId="22181"/>
    <cellStyle name="Heading 3 2 2 18 9 3" xfId="17143"/>
    <cellStyle name="Heading 3 2 2 18 9 3 2" xfId="25896"/>
    <cellStyle name="Heading 3 2 2 18 9 4" xfId="14930"/>
    <cellStyle name="Heading 3 2 2 18 9 4 2" xfId="25897"/>
    <cellStyle name="Heading 3 2 2 18 9 5" xfId="21373"/>
    <cellStyle name="Heading 3 2 2 19" xfId="12213"/>
    <cellStyle name="Heading 3 2 2 19 10" xfId="12766"/>
    <cellStyle name="Heading 3 2 2 19 10 2" xfId="13574"/>
    <cellStyle name="Heading 3 2 2 19 10 2 2" xfId="18019"/>
    <cellStyle name="Heading 3 2 2 19 10 2 2 2" xfId="25898"/>
    <cellStyle name="Heading 3 2 2 19 10 2 3" xfId="15806"/>
    <cellStyle name="Heading 3 2 2 19 10 2 3 2" xfId="25899"/>
    <cellStyle name="Heading 3 2 2 19 10 2 4" xfId="22249"/>
    <cellStyle name="Heading 3 2 2 19 10 3" xfId="17211"/>
    <cellStyle name="Heading 3 2 2 19 10 3 2" xfId="25900"/>
    <cellStyle name="Heading 3 2 2 19 10 4" xfId="14998"/>
    <cellStyle name="Heading 3 2 2 19 10 4 2" xfId="25901"/>
    <cellStyle name="Heading 3 2 2 19 10 5" xfId="21441"/>
    <cellStyle name="Heading 3 2 2 19 11" xfId="12818"/>
    <cellStyle name="Heading 3 2 2 19 11 2" xfId="13626"/>
    <cellStyle name="Heading 3 2 2 19 11 2 2" xfId="18071"/>
    <cellStyle name="Heading 3 2 2 19 11 2 2 2" xfId="25902"/>
    <cellStyle name="Heading 3 2 2 19 11 2 3" xfId="15858"/>
    <cellStyle name="Heading 3 2 2 19 11 2 3 2" xfId="25903"/>
    <cellStyle name="Heading 3 2 2 19 11 2 4" xfId="22301"/>
    <cellStyle name="Heading 3 2 2 19 11 3" xfId="17263"/>
    <cellStyle name="Heading 3 2 2 19 11 3 2" xfId="25904"/>
    <cellStyle name="Heading 3 2 2 19 11 4" xfId="15050"/>
    <cellStyle name="Heading 3 2 2 19 11 4 2" xfId="25905"/>
    <cellStyle name="Heading 3 2 2 19 11 5" xfId="21493"/>
    <cellStyle name="Heading 3 2 2 19 12" xfId="12870"/>
    <cellStyle name="Heading 3 2 2 19 12 2" xfId="13678"/>
    <cellStyle name="Heading 3 2 2 19 12 2 2" xfId="18123"/>
    <cellStyle name="Heading 3 2 2 19 12 2 2 2" xfId="25906"/>
    <cellStyle name="Heading 3 2 2 19 12 2 3" xfId="15910"/>
    <cellStyle name="Heading 3 2 2 19 12 2 3 2" xfId="25907"/>
    <cellStyle name="Heading 3 2 2 19 12 2 4" xfId="22353"/>
    <cellStyle name="Heading 3 2 2 19 12 3" xfId="17315"/>
    <cellStyle name="Heading 3 2 2 19 12 3 2" xfId="25908"/>
    <cellStyle name="Heading 3 2 2 19 12 4" xfId="15102"/>
    <cellStyle name="Heading 3 2 2 19 12 4 2" xfId="25909"/>
    <cellStyle name="Heading 3 2 2 19 12 5" xfId="21545"/>
    <cellStyle name="Heading 3 2 2 19 13" xfId="12922"/>
    <cellStyle name="Heading 3 2 2 19 13 2" xfId="13730"/>
    <cellStyle name="Heading 3 2 2 19 13 2 2" xfId="18175"/>
    <cellStyle name="Heading 3 2 2 19 13 2 2 2" xfId="25910"/>
    <cellStyle name="Heading 3 2 2 19 13 2 3" xfId="15962"/>
    <cellStyle name="Heading 3 2 2 19 13 2 3 2" xfId="25911"/>
    <cellStyle name="Heading 3 2 2 19 13 2 4" xfId="22405"/>
    <cellStyle name="Heading 3 2 2 19 13 3" xfId="17367"/>
    <cellStyle name="Heading 3 2 2 19 13 3 2" xfId="25912"/>
    <cellStyle name="Heading 3 2 2 19 13 4" xfId="15154"/>
    <cellStyle name="Heading 3 2 2 19 13 4 2" xfId="25913"/>
    <cellStyle name="Heading 3 2 2 19 13 5" xfId="21597"/>
    <cellStyle name="Heading 3 2 2 19 14" xfId="12974"/>
    <cellStyle name="Heading 3 2 2 19 14 2" xfId="13782"/>
    <cellStyle name="Heading 3 2 2 19 14 2 2" xfId="18227"/>
    <cellStyle name="Heading 3 2 2 19 14 2 2 2" xfId="25914"/>
    <cellStyle name="Heading 3 2 2 19 14 2 3" xfId="16014"/>
    <cellStyle name="Heading 3 2 2 19 14 2 3 2" xfId="25915"/>
    <cellStyle name="Heading 3 2 2 19 14 2 4" xfId="22457"/>
    <cellStyle name="Heading 3 2 2 19 14 3" xfId="17419"/>
    <cellStyle name="Heading 3 2 2 19 14 3 2" xfId="25916"/>
    <cellStyle name="Heading 3 2 2 19 14 4" xfId="15206"/>
    <cellStyle name="Heading 3 2 2 19 14 4 2" xfId="25917"/>
    <cellStyle name="Heading 3 2 2 19 14 5" xfId="21649"/>
    <cellStyle name="Heading 3 2 2 19 15" xfId="13026"/>
    <cellStyle name="Heading 3 2 2 19 15 2" xfId="13834"/>
    <cellStyle name="Heading 3 2 2 19 15 2 2" xfId="18279"/>
    <cellStyle name="Heading 3 2 2 19 15 2 2 2" xfId="25918"/>
    <cellStyle name="Heading 3 2 2 19 15 2 3" xfId="16066"/>
    <cellStyle name="Heading 3 2 2 19 15 2 3 2" xfId="25919"/>
    <cellStyle name="Heading 3 2 2 19 15 2 4" xfId="22509"/>
    <cellStyle name="Heading 3 2 2 19 15 3" xfId="17471"/>
    <cellStyle name="Heading 3 2 2 19 15 3 2" xfId="25920"/>
    <cellStyle name="Heading 3 2 2 19 15 4" xfId="15258"/>
    <cellStyle name="Heading 3 2 2 19 15 4 2" xfId="25921"/>
    <cellStyle name="Heading 3 2 2 19 15 5" xfId="21701"/>
    <cellStyle name="Heading 3 2 2 19 16" xfId="13078"/>
    <cellStyle name="Heading 3 2 2 19 16 2" xfId="17523"/>
    <cellStyle name="Heading 3 2 2 19 16 2 2" xfId="25922"/>
    <cellStyle name="Heading 3 2 2 19 16 3" xfId="15310"/>
    <cellStyle name="Heading 3 2 2 19 16 3 2" xfId="25923"/>
    <cellStyle name="Heading 3 2 2 19 16 4" xfId="21753"/>
    <cellStyle name="Heading 3 2 2 19 17" xfId="20952"/>
    <cellStyle name="Heading 3 2 2 19 2" xfId="12274"/>
    <cellStyle name="Heading 3 2 2 19 2 2" xfId="13158"/>
    <cellStyle name="Heading 3 2 2 19 2 2 2" xfId="17603"/>
    <cellStyle name="Heading 3 2 2 19 2 2 2 2" xfId="25924"/>
    <cellStyle name="Heading 3 2 2 19 2 2 3" xfId="15390"/>
    <cellStyle name="Heading 3 2 2 19 2 2 3 2" xfId="25925"/>
    <cellStyle name="Heading 3 2 2 19 2 2 4" xfId="21833"/>
    <cellStyle name="Heading 3 2 2 19 2 3" xfId="16775"/>
    <cellStyle name="Heading 3 2 2 19 2 3 2" xfId="25926"/>
    <cellStyle name="Heading 3 2 2 19 2 4" xfId="14562"/>
    <cellStyle name="Heading 3 2 2 19 2 4 2" xfId="25927"/>
    <cellStyle name="Heading 3 2 2 19 2 5" xfId="21025"/>
    <cellStyle name="Heading 3 2 2 19 3" xfId="12328"/>
    <cellStyle name="Heading 3 2 2 19 3 2" xfId="13210"/>
    <cellStyle name="Heading 3 2 2 19 3 2 2" xfId="17655"/>
    <cellStyle name="Heading 3 2 2 19 3 2 2 2" xfId="25928"/>
    <cellStyle name="Heading 3 2 2 19 3 2 3" xfId="15442"/>
    <cellStyle name="Heading 3 2 2 19 3 2 3 2" xfId="25929"/>
    <cellStyle name="Heading 3 2 2 19 3 2 4" xfId="21885"/>
    <cellStyle name="Heading 3 2 2 19 3 3" xfId="12402"/>
    <cellStyle name="Heading 3 2 2 19 3 3 2" xfId="16847"/>
    <cellStyle name="Heading 3 2 2 19 3 3 2 2" xfId="25931"/>
    <cellStyle name="Heading 3 2 2 19 3 3 3" xfId="14634"/>
    <cellStyle name="Heading 3 2 2 19 3 3 3 2" xfId="25932"/>
    <cellStyle name="Heading 3 2 2 19 3 3 4" xfId="25930"/>
    <cellStyle name="Heading 3 2 2 19 3 4" xfId="21077"/>
    <cellStyle name="Heading 3 2 2 19 4" xfId="12454"/>
    <cellStyle name="Heading 3 2 2 19 4 2" xfId="13262"/>
    <cellStyle name="Heading 3 2 2 19 4 2 2" xfId="17707"/>
    <cellStyle name="Heading 3 2 2 19 4 2 2 2" xfId="25933"/>
    <cellStyle name="Heading 3 2 2 19 4 2 3" xfId="15494"/>
    <cellStyle name="Heading 3 2 2 19 4 2 3 2" xfId="25934"/>
    <cellStyle name="Heading 3 2 2 19 4 2 4" xfId="21937"/>
    <cellStyle name="Heading 3 2 2 19 4 3" xfId="16899"/>
    <cellStyle name="Heading 3 2 2 19 4 3 2" xfId="25935"/>
    <cellStyle name="Heading 3 2 2 19 4 4" xfId="14686"/>
    <cellStyle name="Heading 3 2 2 19 4 4 2" xfId="25936"/>
    <cellStyle name="Heading 3 2 2 19 4 5" xfId="21129"/>
    <cellStyle name="Heading 3 2 2 19 5" xfId="12506"/>
    <cellStyle name="Heading 3 2 2 19 5 2" xfId="13314"/>
    <cellStyle name="Heading 3 2 2 19 5 2 2" xfId="17759"/>
    <cellStyle name="Heading 3 2 2 19 5 2 2 2" xfId="25937"/>
    <cellStyle name="Heading 3 2 2 19 5 2 3" xfId="15546"/>
    <cellStyle name="Heading 3 2 2 19 5 2 3 2" xfId="25938"/>
    <cellStyle name="Heading 3 2 2 19 5 2 4" xfId="21989"/>
    <cellStyle name="Heading 3 2 2 19 5 3" xfId="16951"/>
    <cellStyle name="Heading 3 2 2 19 5 3 2" xfId="25939"/>
    <cellStyle name="Heading 3 2 2 19 5 4" xfId="14738"/>
    <cellStyle name="Heading 3 2 2 19 5 4 2" xfId="25940"/>
    <cellStyle name="Heading 3 2 2 19 5 5" xfId="21181"/>
    <cellStyle name="Heading 3 2 2 19 6" xfId="12558"/>
    <cellStyle name="Heading 3 2 2 19 6 2" xfId="13366"/>
    <cellStyle name="Heading 3 2 2 19 6 2 2" xfId="17811"/>
    <cellStyle name="Heading 3 2 2 19 6 2 2 2" xfId="25941"/>
    <cellStyle name="Heading 3 2 2 19 6 2 3" xfId="15598"/>
    <cellStyle name="Heading 3 2 2 19 6 2 3 2" xfId="25942"/>
    <cellStyle name="Heading 3 2 2 19 6 2 4" xfId="22041"/>
    <cellStyle name="Heading 3 2 2 19 6 3" xfId="17003"/>
    <cellStyle name="Heading 3 2 2 19 6 3 2" xfId="25943"/>
    <cellStyle name="Heading 3 2 2 19 6 4" xfId="14790"/>
    <cellStyle name="Heading 3 2 2 19 6 4 2" xfId="25944"/>
    <cellStyle name="Heading 3 2 2 19 6 5" xfId="21233"/>
    <cellStyle name="Heading 3 2 2 19 7" xfId="12610"/>
    <cellStyle name="Heading 3 2 2 19 7 2" xfId="13418"/>
    <cellStyle name="Heading 3 2 2 19 7 2 2" xfId="17863"/>
    <cellStyle name="Heading 3 2 2 19 7 2 2 2" xfId="25945"/>
    <cellStyle name="Heading 3 2 2 19 7 2 3" xfId="15650"/>
    <cellStyle name="Heading 3 2 2 19 7 2 3 2" xfId="25946"/>
    <cellStyle name="Heading 3 2 2 19 7 2 4" xfId="22093"/>
    <cellStyle name="Heading 3 2 2 19 7 3" xfId="17055"/>
    <cellStyle name="Heading 3 2 2 19 7 3 2" xfId="25947"/>
    <cellStyle name="Heading 3 2 2 19 7 4" xfId="14842"/>
    <cellStyle name="Heading 3 2 2 19 7 4 2" xfId="25948"/>
    <cellStyle name="Heading 3 2 2 19 7 5" xfId="21285"/>
    <cellStyle name="Heading 3 2 2 19 8" xfId="12662"/>
    <cellStyle name="Heading 3 2 2 19 8 2" xfId="13470"/>
    <cellStyle name="Heading 3 2 2 19 8 2 2" xfId="17915"/>
    <cellStyle name="Heading 3 2 2 19 8 2 2 2" xfId="25949"/>
    <cellStyle name="Heading 3 2 2 19 8 2 3" xfId="15702"/>
    <cellStyle name="Heading 3 2 2 19 8 2 3 2" xfId="25950"/>
    <cellStyle name="Heading 3 2 2 19 8 2 4" xfId="22145"/>
    <cellStyle name="Heading 3 2 2 19 8 3" xfId="17107"/>
    <cellStyle name="Heading 3 2 2 19 8 3 2" xfId="25951"/>
    <cellStyle name="Heading 3 2 2 19 8 4" xfId="14894"/>
    <cellStyle name="Heading 3 2 2 19 8 4 2" xfId="25952"/>
    <cellStyle name="Heading 3 2 2 19 8 5" xfId="21337"/>
    <cellStyle name="Heading 3 2 2 19 9" xfId="12714"/>
    <cellStyle name="Heading 3 2 2 19 9 2" xfId="13522"/>
    <cellStyle name="Heading 3 2 2 19 9 2 2" xfId="17967"/>
    <cellStyle name="Heading 3 2 2 19 9 2 2 2" xfId="25953"/>
    <cellStyle name="Heading 3 2 2 19 9 2 3" xfId="15754"/>
    <cellStyle name="Heading 3 2 2 19 9 2 3 2" xfId="25954"/>
    <cellStyle name="Heading 3 2 2 19 9 2 4" xfId="22197"/>
    <cellStyle name="Heading 3 2 2 19 9 3" xfId="17159"/>
    <cellStyle name="Heading 3 2 2 19 9 3 2" xfId="25955"/>
    <cellStyle name="Heading 3 2 2 19 9 4" xfId="14946"/>
    <cellStyle name="Heading 3 2 2 19 9 4 2" xfId="25956"/>
    <cellStyle name="Heading 3 2 2 19 9 5" xfId="21389"/>
    <cellStyle name="Heading 3 2 2 2" xfId="10628"/>
    <cellStyle name="Heading 3 2 2 2 10" xfId="12369"/>
    <cellStyle name="Heading 3 2 2 2 10 2" xfId="13128"/>
    <cellStyle name="Heading 3 2 2 2 10 2 2" xfId="17573"/>
    <cellStyle name="Heading 3 2 2 2 10 2 2 2" xfId="25958"/>
    <cellStyle name="Heading 3 2 2 2 10 2 3" xfId="15360"/>
    <cellStyle name="Heading 3 2 2 2 10 2 3 2" xfId="25959"/>
    <cellStyle name="Heading 3 2 2 2 10 2 4" xfId="21803"/>
    <cellStyle name="Heading 3 2 2 2 10 3" xfId="16815"/>
    <cellStyle name="Heading 3 2 2 2 10 3 2" xfId="25960"/>
    <cellStyle name="Heading 3 2 2 2 10 4" xfId="14602"/>
    <cellStyle name="Heading 3 2 2 2 10 4 2" xfId="25961"/>
    <cellStyle name="Heading 3 2 2 2 10 5" xfId="20994"/>
    <cellStyle name="Heading 3 2 2 2 11" xfId="12095"/>
    <cellStyle name="Heading 3 2 2 2 11 2" xfId="13119"/>
    <cellStyle name="Heading 3 2 2 2 11 2 2" xfId="17564"/>
    <cellStyle name="Heading 3 2 2 2 11 2 2 2" xfId="25962"/>
    <cellStyle name="Heading 3 2 2 2 11 2 3" xfId="15351"/>
    <cellStyle name="Heading 3 2 2 2 11 2 3 2" xfId="25963"/>
    <cellStyle name="Heading 3 2 2 2 11 2 4" xfId="21794"/>
    <cellStyle name="Heading 3 2 2 2 11 3" xfId="16727"/>
    <cellStyle name="Heading 3 2 2 2 11 3 2" xfId="25964"/>
    <cellStyle name="Heading 3 2 2 2 11 4" xfId="14514"/>
    <cellStyle name="Heading 3 2 2 2 11 4 2" xfId="25965"/>
    <cellStyle name="Heading 3 2 2 2 11 5" xfId="20918"/>
    <cellStyle name="Heading 3 2 2 2 12" xfId="12382"/>
    <cellStyle name="Heading 3 2 2 2 12 2" xfId="13140"/>
    <cellStyle name="Heading 3 2 2 2 12 2 2" xfId="17585"/>
    <cellStyle name="Heading 3 2 2 2 12 2 2 2" xfId="25966"/>
    <cellStyle name="Heading 3 2 2 2 12 2 3" xfId="15372"/>
    <cellStyle name="Heading 3 2 2 2 12 2 3 2" xfId="25967"/>
    <cellStyle name="Heading 3 2 2 2 12 2 4" xfId="21815"/>
    <cellStyle name="Heading 3 2 2 2 12 3" xfId="16828"/>
    <cellStyle name="Heading 3 2 2 2 12 3 2" xfId="25968"/>
    <cellStyle name="Heading 3 2 2 2 12 4" xfId="14615"/>
    <cellStyle name="Heading 3 2 2 2 12 4 2" xfId="25969"/>
    <cellStyle name="Heading 3 2 2 2 12 5" xfId="21007"/>
    <cellStyle name="Heading 3 2 2 2 13" xfId="12366"/>
    <cellStyle name="Heading 3 2 2 2 13 2" xfId="13125"/>
    <cellStyle name="Heading 3 2 2 2 13 2 2" xfId="17570"/>
    <cellStyle name="Heading 3 2 2 2 13 2 2 2" xfId="25970"/>
    <cellStyle name="Heading 3 2 2 2 13 2 3" xfId="15357"/>
    <cellStyle name="Heading 3 2 2 2 13 2 3 2" xfId="25971"/>
    <cellStyle name="Heading 3 2 2 2 13 2 4" xfId="21800"/>
    <cellStyle name="Heading 3 2 2 2 13 3" xfId="16812"/>
    <cellStyle name="Heading 3 2 2 2 13 3 2" xfId="25972"/>
    <cellStyle name="Heading 3 2 2 2 13 4" xfId="14599"/>
    <cellStyle name="Heading 3 2 2 2 13 4 2" xfId="25973"/>
    <cellStyle name="Heading 3 2 2 2 13 5" xfId="20991"/>
    <cellStyle name="Heading 3 2 2 2 14" xfId="12378"/>
    <cellStyle name="Heading 3 2 2 2 14 2" xfId="13136"/>
    <cellStyle name="Heading 3 2 2 2 14 2 2" xfId="17581"/>
    <cellStyle name="Heading 3 2 2 2 14 2 2 2" xfId="25974"/>
    <cellStyle name="Heading 3 2 2 2 14 2 3" xfId="15368"/>
    <cellStyle name="Heading 3 2 2 2 14 2 3 2" xfId="25975"/>
    <cellStyle name="Heading 3 2 2 2 14 2 4" xfId="21811"/>
    <cellStyle name="Heading 3 2 2 2 14 3" xfId="16824"/>
    <cellStyle name="Heading 3 2 2 2 14 3 2" xfId="25976"/>
    <cellStyle name="Heading 3 2 2 2 14 4" xfId="14611"/>
    <cellStyle name="Heading 3 2 2 2 14 4 2" xfId="25977"/>
    <cellStyle name="Heading 3 2 2 2 14 5" xfId="21003"/>
    <cellStyle name="Heading 3 2 2 2 15" xfId="12370"/>
    <cellStyle name="Heading 3 2 2 2 15 2" xfId="13129"/>
    <cellStyle name="Heading 3 2 2 2 15 2 2" xfId="17574"/>
    <cellStyle name="Heading 3 2 2 2 15 2 2 2" xfId="25978"/>
    <cellStyle name="Heading 3 2 2 2 15 2 3" xfId="15361"/>
    <cellStyle name="Heading 3 2 2 2 15 2 3 2" xfId="25979"/>
    <cellStyle name="Heading 3 2 2 2 15 2 4" xfId="21804"/>
    <cellStyle name="Heading 3 2 2 2 15 3" xfId="16816"/>
    <cellStyle name="Heading 3 2 2 2 15 3 2" xfId="25980"/>
    <cellStyle name="Heading 3 2 2 2 15 4" xfId="14603"/>
    <cellStyle name="Heading 3 2 2 2 15 4 2" xfId="25981"/>
    <cellStyle name="Heading 3 2 2 2 15 5" xfId="20995"/>
    <cellStyle name="Heading 3 2 2 2 16" xfId="12156"/>
    <cellStyle name="Heading 3 2 2 2 16 2" xfId="16749"/>
    <cellStyle name="Heading 3 2 2 2 16 2 2" xfId="25982"/>
    <cellStyle name="Heading 3 2 2 2 16 3" xfId="14536"/>
    <cellStyle name="Heading 3 2 2 2 16 3 2" xfId="25983"/>
    <cellStyle name="Heading 3 2 2 2 16 4" xfId="20927"/>
    <cellStyle name="Heading 3 2 2 2 17" xfId="16126"/>
    <cellStyle name="Heading 3 2 2 2 17 2" xfId="25984"/>
    <cellStyle name="Heading 3 2 2 2 18" xfId="13911"/>
    <cellStyle name="Heading 3 2 2 2 18 2" xfId="25985"/>
    <cellStyle name="Heading 3 2 2 2 19" xfId="20935"/>
    <cellStyle name="Heading 3 2 2 2 2" xfId="12196"/>
    <cellStyle name="Heading 3 2 2 2 2 2" xfId="13141"/>
    <cellStyle name="Heading 3 2 2 2 2 2 2" xfId="17586"/>
    <cellStyle name="Heading 3 2 2 2 2 2 2 2" xfId="25986"/>
    <cellStyle name="Heading 3 2 2 2 2 2 3" xfId="15373"/>
    <cellStyle name="Heading 3 2 2 2 2 2 3 2" xfId="25987"/>
    <cellStyle name="Heading 3 2 2 2 2 2 4" xfId="21816"/>
    <cellStyle name="Heading 3 2 2 2 2 3" xfId="12383"/>
    <cellStyle name="Heading 3 2 2 2 2 3 2" xfId="16829"/>
    <cellStyle name="Heading 3 2 2 2 2 3 2 2" xfId="25989"/>
    <cellStyle name="Heading 3 2 2 2 2 3 3" xfId="14616"/>
    <cellStyle name="Heading 3 2 2 2 2 3 3 2" xfId="25990"/>
    <cellStyle name="Heading 3 2 2 2 2 3 4" xfId="25988"/>
    <cellStyle name="Heading 3 2 2 2 2 4" xfId="16751"/>
    <cellStyle name="Heading 3 2 2 2 2 4 2" xfId="25991"/>
    <cellStyle name="Heading 3 2 2 2 2 5" xfId="14538"/>
    <cellStyle name="Heading 3 2 2 2 2 5 2" xfId="25992"/>
    <cellStyle name="Heading 3 2 2 2 2 6" xfId="21008"/>
    <cellStyle name="Heading 3 2 2 2 20" xfId="25957"/>
    <cellStyle name="Heading 3 2 2 2 3" xfId="12257"/>
    <cellStyle name="Heading 3 2 2 2 3 2" xfId="13122"/>
    <cellStyle name="Heading 3 2 2 2 3 2 2" xfId="17567"/>
    <cellStyle name="Heading 3 2 2 2 3 2 2 2" xfId="25993"/>
    <cellStyle name="Heading 3 2 2 2 3 2 3" xfId="15354"/>
    <cellStyle name="Heading 3 2 2 2 3 2 3 2" xfId="25994"/>
    <cellStyle name="Heading 3 2 2 2 3 2 4" xfId="21797"/>
    <cellStyle name="Heading 3 2 2 2 3 3" xfId="16758"/>
    <cellStyle name="Heading 3 2 2 2 3 3 2" xfId="25995"/>
    <cellStyle name="Heading 3 2 2 2 3 4" xfId="14545"/>
    <cellStyle name="Heading 3 2 2 2 3 4 2" xfId="25996"/>
    <cellStyle name="Heading 3 2 2 2 3 5" xfId="20903"/>
    <cellStyle name="Heading 3 2 2 2 4" xfId="12311"/>
    <cellStyle name="Heading 3 2 2 2 4 2" xfId="13124"/>
    <cellStyle name="Heading 3 2 2 2 4 2 2" xfId="17569"/>
    <cellStyle name="Heading 3 2 2 2 4 2 2 2" xfId="25997"/>
    <cellStyle name="Heading 3 2 2 2 4 2 3" xfId="15356"/>
    <cellStyle name="Heading 3 2 2 2 4 2 3 2" xfId="25998"/>
    <cellStyle name="Heading 3 2 2 2 4 2 4" xfId="21799"/>
    <cellStyle name="Heading 3 2 2 2 4 3" xfId="12365"/>
    <cellStyle name="Heading 3 2 2 2 4 3 2" xfId="16811"/>
    <cellStyle name="Heading 3 2 2 2 4 3 2 2" xfId="26000"/>
    <cellStyle name="Heading 3 2 2 2 4 3 3" xfId="14598"/>
    <cellStyle name="Heading 3 2 2 2 4 3 3 2" xfId="26001"/>
    <cellStyle name="Heading 3 2 2 2 4 3 4" xfId="25999"/>
    <cellStyle name="Heading 3 2 2 2 4 4" xfId="20990"/>
    <cellStyle name="Heading 3 2 2 2 5" xfId="12254"/>
    <cellStyle name="Heading 3 2 2 2 5 2" xfId="13118"/>
    <cellStyle name="Heading 3 2 2 2 5 2 2" xfId="17563"/>
    <cellStyle name="Heading 3 2 2 2 5 2 2 2" xfId="26002"/>
    <cellStyle name="Heading 3 2 2 2 5 2 3" xfId="15350"/>
    <cellStyle name="Heading 3 2 2 2 5 2 3 2" xfId="26003"/>
    <cellStyle name="Heading 3 2 2 2 5 2 4" xfId="21793"/>
    <cellStyle name="Heading 3 2 2 2 5 3" xfId="16756"/>
    <cellStyle name="Heading 3 2 2 2 5 3 2" xfId="26004"/>
    <cellStyle name="Heading 3 2 2 2 5 4" xfId="14543"/>
    <cellStyle name="Heading 3 2 2 2 5 4 2" xfId="26005"/>
    <cellStyle name="Heading 3 2 2 2 5 5" xfId="20906"/>
    <cellStyle name="Heading 3 2 2 2 6" xfId="12380"/>
    <cellStyle name="Heading 3 2 2 2 6 2" xfId="13138"/>
    <cellStyle name="Heading 3 2 2 2 6 2 2" xfId="17583"/>
    <cellStyle name="Heading 3 2 2 2 6 2 2 2" xfId="26006"/>
    <cellStyle name="Heading 3 2 2 2 6 2 3" xfId="15370"/>
    <cellStyle name="Heading 3 2 2 2 6 2 3 2" xfId="26007"/>
    <cellStyle name="Heading 3 2 2 2 6 2 4" xfId="21813"/>
    <cellStyle name="Heading 3 2 2 2 6 3" xfId="16826"/>
    <cellStyle name="Heading 3 2 2 2 6 3 2" xfId="26008"/>
    <cellStyle name="Heading 3 2 2 2 6 4" xfId="14613"/>
    <cellStyle name="Heading 3 2 2 2 6 4 2" xfId="26009"/>
    <cellStyle name="Heading 3 2 2 2 6 5" xfId="21005"/>
    <cellStyle name="Heading 3 2 2 2 7" xfId="12368"/>
    <cellStyle name="Heading 3 2 2 2 7 2" xfId="13127"/>
    <cellStyle name="Heading 3 2 2 2 7 2 2" xfId="17572"/>
    <cellStyle name="Heading 3 2 2 2 7 2 2 2" xfId="26010"/>
    <cellStyle name="Heading 3 2 2 2 7 2 3" xfId="15359"/>
    <cellStyle name="Heading 3 2 2 2 7 2 3 2" xfId="26011"/>
    <cellStyle name="Heading 3 2 2 2 7 2 4" xfId="21802"/>
    <cellStyle name="Heading 3 2 2 2 7 3" xfId="16814"/>
    <cellStyle name="Heading 3 2 2 2 7 3 2" xfId="26012"/>
    <cellStyle name="Heading 3 2 2 2 7 4" xfId="14601"/>
    <cellStyle name="Heading 3 2 2 2 7 4 2" xfId="26013"/>
    <cellStyle name="Heading 3 2 2 2 7 5" xfId="20993"/>
    <cellStyle name="Heading 3 2 2 2 8" xfId="12376"/>
    <cellStyle name="Heading 3 2 2 2 8 2" xfId="13134"/>
    <cellStyle name="Heading 3 2 2 2 8 2 2" xfId="17579"/>
    <cellStyle name="Heading 3 2 2 2 8 2 2 2" xfId="26014"/>
    <cellStyle name="Heading 3 2 2 2 8 2 3" xfId="15366"/>
    <cellStyle name="Heading 3 2 2 2 8 2 3 2" xfId="26015"/>
    <cellStyle name="Heading 3 2 2 2 8 2 4" xfId="21809"/>
    <cellStyle name="Heading 3 2 2 2 8 3" xfId="16822"/>
    <cellStyle name="Heading 3 2 2 2 8 3 2" xfId="26016"/>
    <cellStyle name="Heading 3 2 2 2 8 4" xfId="14609"/>
    <cellStyle name="Heading 3 2 2 2 8 4 2" xfId="26017"/>
    <cellStyle name="Heading 3 2 2 2 8 5" xfId="21001"/>
    <cellStyle name="Heading 3 2 2 2 9" xfId="12252"/>
    <cellStyle name="Heading 3 2 2 2 9 2" xfId="13120"/>
    <cellStyle name="Heading 3 2 2 2 9 2 2" xfId="17565"/>
    <cellStyle name="Heading 3 2 2 2 9 2 2 2" xfId="26018"/>
    <cellStyle name="Heading 3 2 2 2 9 2 3" xfId="15352"/>
    <cellStyle name="Heading 3 2 2 2 9 2 3 2" xfId="26019"/>
    <cellStyle name="Heading 3 2 2 2 9 2 4" xfId="21795"/>
    <cellStyle name="Heading 3 2 2 2 9 3" xfId="16754"/>
    <cellStyle name="Heading 3 2 2 2 9 3 2" xfId="26020"/>
    <cellStyle name="Heading 3 2 2 2 9 4" xfId="14541"/>
    <cellStyle name="Heading 3 2 2 2 9 4 2" xfId="26021"/>
    <cellStyle name="Heading 3 2 2 2 9 5" xfId="20928"/>
    <cellStyle name="Heading 3 2 2 20" xfId="12228"/>
    <cellStyle name="Heading 3 2 2 20 10" xfId="12781"/>
    <cellStyle name="Heading 3 2 2 20 10 2" xfId="13589"/>
    <cellStyle name="Heading 3 2 2 20 10 2 2" xfId="18034"/>
    <cellStyle name="Heading 3 2 2 20 10 2 2 2" xfId="26022"/>
    <cellStyle name="Heading 3 2 2 20 10 2 3" xfId="15821"/>
    <cellStyle name="Heading 3 2 2 20 10 2 3 2" xfId="26023"/>
    <cellStyle name="Heading 3 2 2 20 10 2 4" xfId="22264"/>
    <cellStyle name="Heading 3 2 2 20 10 3" xfId="17226"/>
    <cellStyle name="Heading 3 2 2 20 10 3 2" xfId="26024"/>
    <cellStyle name="Heading 3 2 2 20 10 4" xfId="15013"/>
    <cellStyle name="Heading 3 2 2 20 10 4 2" xfId="26025"/>
    <cellStyle name="Heading 3 2 2 20 10 5" xfId="21456"/>
    <cellStyle name="Heading 3 2 2 20 11" xfId="12833"/>
    <cellStyle name="Heading 3 2 2 20 11 2" xfId="13641"/>
    <cellStyle name="Heading 3 2 2 20 11 2 2" xfId="18086"/>
    <cellStyle name="Heading 3 2 2 20 11 2 2 2" xfId="26026"/>
    <cellStyle name="Heading 3 2 2 20 11 2 3" xfId="15873"/>
    <cellStyle name="Heading 3 2 2 20 11 2 3 2" xfId="26027"/>
    <cellStyle name="Heading 3 2 2 20 11 2 4" xfId="22316"/>
    <cellStyle name="Heading 3 2 2 20 11 3" xfId="17278"/>
    <cellStyle name="Heading 3 2 2 20 11 3 2" xfId="26028"/>
    <cellStyle name="Heading 3 2 2 20 11 4" xfId="15065"/>
    <cellStyle name="Heading 3 2 2 20 11 4 2" xfId="26029"/>
    <cellStyle name="Heading 3 2 2 20 11 5" xfId="21508"/>
    <cellStyle name="Heading 3 2 2 20 12" xfId="12885"/>
    <cellStyle name="Heading 3 2 2 20 12 2" xfId="13693"/>
    <cellStyle name="Heading 3 2 2 20 12 2 2" xfId="18138"/>
    <cellStyle name="Heading 3 2 2 20 12 2 2 2" xfId="26030"/>
    <cellStyle name="Heading 3 2 2 20 12 2 3" xfId="15925"/>
    <cellStyle name="Heading 3 2 2 20 12 2 3 2" xfId="26031"/>
    <cellStyle name="Heading 3 2 2 20 12 2 4" xfId="22368"/>
    <cellStyle name="Heading 3 2 2 20 12 3" xfId="17330"/>
    <cellStyle name="Heading 3 2 2 20 12 3 2" xfId="26032"/>
    <cellStyle name="Heading 3 2 2 20 12 4" xfId="15117"/>
    <cellStyle name="Heading 3 2 2 20 12 4 2" xfId="26033"/>
    <cellStyle name="Heading 3 2 2 20 12 5" xfId="21560"/>
    <cellStyle name="Heading 3 2 2 20 13" xfId="12937"/>
    <cellStyle name="Heading 3 2 2 20 13 2" xfId="13745"/>
    <cellStyle name="Heading 3 2 2 20 13 2 2" xfId="18190"/>
    <cellStyle name="Heading 3 2 2 20 13 2 2 2" xfId="26034"/>
    <cellStyle name="Heading 3 2 2 20 13 2 3" xfId="15977"/>
    <cellStyle name="Heading 3 2 2 20 13 2 3 2" xfId="26035"/>
    <cellStyle name="Heading 3 2 2 20 13 2 4" xfId="22420"/>
    <cellStyle name="Heading 3 2 2 20 13 3" xfId="17382"/>
    <cellStyle name="Heading 3 2 2 20 13 3 2" xfId="26036"/>
    <cellStyle name="Heading 3 2 2 20 13 4" xfId="15169"/>
    <cellStyle name="Heading 3 2 2 20 13 4 2" xfId="26037"/>
    <cellStyle name="Heading 3 2 2 20 13 5" xfId="21612"/>
    <cellStyle name="Heading 3 2 2 20 14" xfId="12989"/>
    <cellStyle name="Heading 3 2 2 20 14 2" xfId="13797"/>
    <cellStyle name="Heading 3 2 2 20 14 2 2" xfId="18242"/>
    <cellStyle name="Heading 3 2 2 20 14 2 2 2" xfId="26038"/>
    <cellStyle name="Heading 3 2 2 20 14 2 3" xfId="16029"/>
    <cellStyle name="Heading 3 2 2 20 14 2 3 2" xfId="26039"/>
    <cellStyle name="Heading 3 2 2 20 14 2 4" xfId="22472"/>
    <cellStyle name="Heading 3 2 2 20 14 3" xfId="17434"/>
    <cellStyle name="Heading 3 2 2 20 14 3 2" xfId="26040"/>
    <cellStyle name="Heading 3 2 2 20 14 4" xfId="15221"/>
    <cellStyle name="Heading 3 2 2 20 14 4 2" xfId="26041"/>
    <cellStyle name="Heading 3 2 2 20 14 5" xfId="21664"/>
    <cellStyle name="Heading 3 2 2 20 15" xfId="13041"/>
    <cellStyle name="Heading 3 2 2 20 15 2" xfId="13849"/>
    <cellStyle name="Heading 3 2 2 20 15 2 2" xfId="18294"/>
    <cellStyle name="Heading 3 2 2 20 15 2 2 2" xfId="26042"/>
    <cellStyle name="Heading 3 2 2 20 15 2 3" xfId="16081"/>
    <cellStyle name="Heading 3 2 2 20 15 2 3 2" xfId="26043"/>
    <cellStyle name="Heading 3 2 2 20 15 2 4" xfId="22524"/>
    <cellStyle name="Heading 3 2 2 20 15 3" xfId="17486"/>
    <cellStyle name="Heading 3 2 2 20 15 3 2" xfId="26044"/>
    <cellStyle name="Heading 3 2 2 20 15 4" xfId="15273"/>
    <cellStyle name="Heading 3 2 2 20 15 4 2" xfId="26045"/>
    <cellStyle name="Heading 3 2 2 20 15 5" xfId="21716"/>
    <cellStyle name="Heading 3 2 2 20 16" xfId="13093"/>
    <cellStyle name="Heading 3 2 2 20 16 2" xfId="17538"/>
    <cellStyle name="Heading 3 2 2 20 16 2 2" xfId="26046"/>
    <cellStyle name="Heading 3 2 2 20 16 3" xfId="15325"/>
    <cellStyle name="Heading 3 2 2 20 16 3 2" xfId="26047"/>
    <cellStyle name="Heading 3 2 2 20 16 4" xfId="21768"/>
    <cellStyle name="Heading 3 2 2 20 17" xfId="20967"/>
    <cellStyle name="Heading 3 2 2 20 2" xfId="12289"/>
    <cellStyle name="Heading 3 2 2 20 2 2" xfId="13173"/>
    <cellStyle name="Heading 3 2 2 20 2 2 2" xfId="17618"/>
    <cellStyle name="Heading 3 2 2 20 2 2 2 2" xfId="26048"/>
    <cellStyle name="Heading 3 2 2 20 2 2 3" xfId="15405"/>
    <cellStyle name="Heading 3 2 2 20 2 2 3 2" xfId="26049"/>
    <cellStyle name="Heading 3 2 2 20 2 2 4" xfId="21848"/>
    <cellStyle name="Heading 3 2 2 20 2 3" xfId="16790"/>
    <cellStyle name="Heading 3 2 2 20 2 3 2" xfId="26050"/>
    <cellStyle name="Heading 3 2 2 20 2 4" xfId="14577"/>
    <cellStyle name="Heading 3 2 2 20 2 4 2" xfId="26051"/>
    <cellStyle name="Heading 3 2 2 20 2 5" xfId="21040"/>
    <cellStyle name="Heading 3 2 2 20 3" xfId="12343"/>
    <cellStyle name="Heading 3 2 2 20 3 2" xfId="13225"/>
    <cellStyle name="Heading 3 2 2 20 3 2 2" xfId="17670"/>
    <cellStyle name="Heading 3 2 2 20 3 2 2 2" xfId="26052"/>
    <cellStyle name="Heading 3 2 2 20 3 2 3" xfId="15457"/>
    <cellStyle name="Heading 3 2 2 20 3 2 3 2" xfId="26053"/>
    <cellStyle name="Heading 3 2 2 20 3 2 4" xfId="21900"/>
    <cellStyle name="Heading 3 2 2 20 3 3" xfId="12417"/>
    <cellStyle name="Heading 3 2 2 20 3 3 2" xfId="16862"/>
    <cellStyle name="Heading 3 2 2 20 3 3 2 2" xfId="26055"/>
    <cellStyle name="Heading 3 2 2 20 3 3 3" xfId="14649"/>
    <cellStyle name="Heading 3 2 2 20 3 3 3 2" xfId="26056"/>
    <cellStyle name="Heading 3 2 2 20 3 3 4" xfId="26054"/>
    <cellStyle name="Heading 3 2 2 20 3 4" xfId="21092"/>
    <cellStyle name="Heading 3 2 2 20 4" xfId="12469"/>
    <cellStyle name="Heading 3 2 2 20 4 2" xfId="13277"/>
    <cellStyle name="Heading 3 2 2 20 4 2 2" xfId="17722"/>
    <cellStyle name="Heading 3 2 2 20 4 2 2 2" xfId="26057"/>
    <cellStyle name="Heading 3 2 2 20 4 2 3" xfId="15509"/>
    <cellStyle name="Heading 3 2 2 20 4 2 3 2" xfId="26058"/>
    <cellStyle name="Heading 3 2 2 20 4 2 4" xfId="21952"/>
    <cellStyle name="Heading 3 2 2 20 4 3" xfId="16914"/>
    <cellStyle name="Heading 3 2 2 20 4 3 2" xfId="26059"/>
    <cellStyle name="Heading 3 2 2 20 4 4" xfId="14701"/>
    <cellStyle name="Heading 3 2 2 20 4 4 2" xfId="26060"/>
    <cellStyle name="Heading 3 2 2 20 4 5" xfId="21144"/>
    <cellStyle name="Heading 3 2 2 20 5" xfId="12521"/>
    <cellStyle name="Heading 3 2 2 20 5 2" xfId="13329"/>
    <cellStyle name="Heading 3 2 2 20 5 2 2" xfId="17774"/>
    <cellStyle name="Heading 3 2 2 20 5 2 2 2" xfId="26061"/>
    <cellStyle name="Heading 3 2 2 20 5 2 3" xfId="15561"/>
    <cellStyle name="Heading 3 2 2 20 5 2 3 2" xfId="26062"/>
    <cellStyle name="Heading 3 2 2 20 5 2 4" xfId="22004"/>
    <cellStyle name="Heading 3 2 2 20 5 3" xfId="16966"/>
    <cellStyle name="Heading 3 2 2 20 5 3 2" xfId="26063"/>
    <cellStyle name="Heading 3 2 2 20 5 4" xfId="14753"/>
    <cellStyle name="Heading 3 2 2 20 5 4 2" xfId="26064"/>
    <cellStyle name="Heading 3 2 2 20 5 5" xfId="21196"/>
    <cellStyle name="Heading 3 2 2 20 6" xfId="12573"/>
    <cellStyle name="Heading 3 2 2 20 6 2" xfId="13381"/>
    <cellStyle name="Heading 3 2 2 20 6 2 2" xfId="17826"/>
    <cellStyle name="Heading 3 2 2 20 6 2 2 2" xfId="26065"/>
    <cellStyle name="Heading 3 2 2 20 6 2 3" xfId="15613"/>
    <cellStyle name="Heading 3 2 2 20 6 2 3 2" xfId="26066"/>
    <cellStyle name="Heading 3 2 2 20 6 2 4" xfId="22056"/>
    <cellStyle name="Heading 3 2 2 20 6 3" xfId="17018"/>
    <cellStyle name="Heading 3 2 2 20 6 3 2" xfId="26067"/>
    <cellStyle name="Heading 3 2 2 20 6 4" xfId="14805"/>
    <cellStyle name="Heading 3 2 2 20 6 4 2" xfId="26068"/>
    <cellStyle name="Heading 3 2 2 20 6 5" xfId="21248"/>
    <cellStyle name="Heading 3 2 2 20 7" xfId="12625"/>
    <cellStyle name="Heading 3 2 2 20 7 2" xfId="13433"/>
    <cellStyle name="Heading 3 2 2 20 7 2 2" xfId="17878"/>
    <cellStyle name="Heading 3 2 2 20 7 2 2 2" xfId="26069"/>
    <cellStyle name="Heading 3 2 2 20 7 2 3" xfId="15665"/>
    <cellStyle name="Heading 3 2 2 20 7 2 3 2" xfId="26070"/>
    <cellStyle name="Heading 3 2 2 20 7 2 4" xfId="22108"/>
    <cellStyle name="Heading 3 2 2 20 7 3" xfId="17070"/>
    <cellStyle name="Heading 3 2 2 20 7 3 2" xfId="26071"/>
    <cellStyle name="Heading 3 2 2 20 7 4" xfId="14857"/>
    <cellStyle name="Heading 3 2 2 20 7 4 2" xfId="26072"/>
    <cellStyle name="Heading 3 2 2 20 7 5" xfId="21300"/>
    <cellStyle name="Heading 3 2 2 20 8" xfId="12677"/>
    <cellStyle name="Heading 3 2 2 20 8 2" xfId="13485"/>
    <cellStyle name="Heading 3 2 2 20 8 2 2" xfId="17930"/>
    <cellStyle name="Heading 3 2 2 20 8 2 2 2" xfId="26073"/>
    <cellStyle name="Heading 3 2 2 20 8 2 3" xfId="15717"/>
    <cellStyle name="Heading 3 2 2 20 8 2 3 2" xfId="26074"/>
    <cellStyle name="Heading 3 2 2 20 8 2 4" xfId="22160"/>
    <cellStyle name="Heading 3 2 2 20 8 3" xfId="17122"/>
    <cellStyle name="Heading 3 2 2 20 8 3 2" xfId="26075"/>
    <cellStyle name="Heading 3 2 2 20 8 4" xfId="14909"/>
    <cellStyle name="Heading 3 2 2 20 8 4 2" xfId="26076"/>
    <cellStyle name="Heading 3 2 2 20 8 5" xfId="21352"/>
    <cellStyle name="Heading 3 2 2 20 9" xfId="12729"/>
    <cellStyle name="Heading 3 2 2 20 9 2" xfId="13537"/>
    <cellStyle name="Heading 3 2 2 20 9 2 2" xfId="17982"/>
    <cellStyle name="Heading 3 2 2 20 9 2 2 2" xfId="26077"/>
    <cellStyle name="Heading 3 2 2 20 9 2 3" xfId="15769"/>
    <cellStyle name="Heading 3 2 2 20 9 2 3 2" xfId="26078"/>
    <cellStyle name="Heading 3 2 2 20 9 2 4" xfId="22212"/>
    <cellStyle name="Heading 3 2 2 20 9 3" xfId="17174"/>
    <cellStyle name="Heading 3 2 2 20 9 3 2" xfId="26079"/>
    <cellStyle name="Heading 3 2 2 20 9 4" xfId="14961"/>
    <cellStyle name="Heading 3 2 2 20 9 4 2" xfId="26080"/>
    <cellStyle name="Heading 3 2 2 20 9 5" xfId="21404"/>
    <cellStyle name="Heading 3 2 2 21" xfId="12203"/>
    <cellStyle name="Heading 3 2 2 21 10" xfId="12756"/>
    <cellStyle name="Heading 3 2 2 21 10 2" xfId="13564"/>
    <cellStyle name="Heading 3 2 2 21 10 2 2" xfId="18009"/>
    <cellStyle name="Heading 3 2 2 21 10 2 2 2" xfId="26081"/>
    <cellStyle name="Heading 3 2 2 21 10 2 3" xfId="15796"/>
    <cellStyle name="Heading 3 2 2 21 10 2 3 2" xfId="26082"/>
    <cellStyle name="Heading 3 2 2 21 10 2 4" xfId="22239"/>
    <cellStyle name="Heading 3 2 2 21 10 3" xfId="17201"/>
    <cellStyle name="Heading 3 2 2 21 10 3 2" xfId="26083"/>
    <cellStyle name="Heading 3 2 2 21 10 4" xfId="14988"/>
    <cellStyle name="Heading 3 2 2 21 10 4 2" xfId="26084"/>
    <cellStyle name="Heading 3 2 2 21 10 5" xfId="21431"/>
    <cellStyle name="Heading 3 2 2 21 11" xfId="12808"/>
    <cellStyle name="Heading 3 2 2 21 11 2" xfId="13616"/>
    <cellStyle name="Heading 3 2 2 21 11 2 2" xfId="18061"/>
    <cellStyle name="Heading 3 2 2 21 11 2 2 2" xfId="26085"/>
    <cellStyle name="Heading 3 2 2 21 11 2 3" xfId="15848"/>
    <cellStyle name="Heading 3 2 2 21 11 2 3 2" xfId="26086"/>
    <cellStyle name="Heading 3 2 2 21 11 2 4" xfId="22291"/>
    <cellStyle name="Heading 3 2 2 21 11 3" xfId="17253"/>
    <cellStyle name="Heading 3 2 2 21 11 3 2" xfId="26087"/>
    <cellStyle name="Heading 3 2 2 21 11 4" xfId="15040"/>
    <cellStyle name="Heading 3 2 2 21 11 4 2" xfId="26088"/>
    <cellStyle name="Heading 3 2 2 21 11 5" xfId="21483"/>
    <cellStyle name="Heading 3 2 2 21 12" xfId="12860"/>
    <cellStyle name="Heading 3 2 2 21 12 2" xfId="13668"/>
    <cellStyle name="Heading 3 2 2 21 12 2 2" xfId="18113"/>
    <cellStyle name="Heading 3 2 2 21 12 2 2 2" xfId="26089"/>
    <cellStyle name="Heading 3 2 2 21 12 2 3" xfId="15900"/>
    <cellStyle name="Heading 3 2 2 21 12 2 3 2" xfId="26090"/>
    <cellStyle name="Heading 3 2 2 21 12 2 4" xfId="22343"/>
    <cellStyle name="Heading 3 2 2 21 12 3" xfId="17305"/>
    <cellStyle name="Heading 3 2 2 21 12 3 2" xfId="26091"/>
    <cellStyle name="Heading 3 2 2 21 12 4" xfId="15092"/>
    <cellStyle name="Heading 3 2 2 21 12 4 2" xfId="26092"/>
    <cellStyle name="Heading 3 2 2 21 12 5" xfId="21535"/>
    <cellStyle name="Heading 3 2 2 21 13" xfId="12912"/>
    <cellStyle name="Heading 3 2 2 21 13 2" xfId="13720"/>
    <cellStyle name="Heading 3 2 2 21 13 2 2" xfId="18165"/>
    <cellStyle name="Heading 3 2 2 21 13 2 2 2" xfId="26093"/>
    <cellStyle name="Heading 3 2 2 21 13 2 3" xfId="15952"/>
    <cellStyle name="Heading 3 2 2 21 13 2 3 2" xfId="26094"/>
    <cellStyle name="Heading 3 2 2 21 13 2 4" xfId="22395"/>
    <cellStyle name="Heading 3 2 2 21 13 3" xfId="17357"/>
    <cellStyle name="Heading 3 2 2 21 13 3 2" xfId="26095"/>
    <cellStyle name="Heading 3 2 2 21 13 4" xfId="15144"/>
    <cellStyle name="Heading 3 2 2 21 13 4 2" xfId="26096"/>
    <cellStyle name="Heading 3 2 2 21 13 5" xfId="21587"/>
    <cellStyle name="Heading 3 2 2 21 14" xfId="12964"/>
    <cellStyle name="Heading 3 2 2 21 14 2" xfId="13772"/>
    <cellStyle name="Heading 3 2 2 21 14 2 2" xfId="18217"/>
    <cellStyle name="Heading 3 2 2 21 14 2 2 2" xfId="26097"/>
    <cellStyle name="Heading 3 2 2 21 14 2 3" xfId="16004"/>
    <cellStyle name="Heading 3 2 2 21 14 2 3 2" xfId="26098"/>
    <cellStyle name="Heading 3 2 2 21 14 2 4" xfId="22447"/>
    <cellStyle name="Heading 3 2 2 21 14 3" xfId="17409"/>
    <cellStyle name="Heading 3 2 2 21 14 3 2" xfId="26099"/>
    <cellStyle name="Heading 3 2 2 21 14 4" xfId="15196"/>
    <cellStyle name="Heading 3 2 2 21 14 4 2" xfId="26100"/>
    <cellStyle name="Heading 3 2 2 21 14 5" xfId="21639"/>
    <cellStyle name="Heading 3 2 2 21 15" xfId="13016"/>
    <cellStyle name="Heading 3 2 2 21 15 2" xfId="13824"/>
    <cellStyle name="Heading 3 2 2 21 15 2 2" xfId="18269"/>
    <cellStyle name="Heading 3 2 2 21 15 2 2 2" xfId="26101"/>
    <cellStyle name="Heading 3 2 2 21 15 2 3" xfId="16056"/>
    <cellStyle name="Heading 3 2 2 21 15 2 3 2" xfId="26102"/>
    <cellStyle name="Heading 3 2 2 21 15 2 4" xfId="22499"/>
    <cellStyle name="Heading 3 2 2 21 15 3" xfId="17461"/>
    <cellStyle name="Heading 3 2 2 21 15 3 2" xfId="26103"/>
    <cellStyle name="Heading 3 2 2 21 15 4" xfId="15248"/>
    <cellStyle name="Heading 3 2 2 21 15 4 2" xfId="26104"/>
    <cellStyle name="Heading 3 2 2 21 15 5" xfId="21691"/>
    <cellStyle name="Heading 3 2 2 21 16" xfId="13068"/>
    <cellStyle name="Heading 3 2 2 21 16 2" xfId="17513"/>
    <cellStyle name="Heading 3 2 2 21 16 2 2" xfId="26105"/>
    <cellStyle name="Heading 3 2 2 21 16 3" xfId="15300"/>
    <cellStyle name="Heading 3 2 2 21 16 3 2" xfId="26106"/>
    <cellStyle name="Heading 3 2 2 21 16 4" xfId="21743"/>
    <cellStyle name="Heading 3 2 2 21 17" xfId="20942"/>
    <cellStyle name="Heading 3 2 2 21 2" xfId="12264"/>
    <cellStyle name="Heading 3 2 2 21 2 2" xfId="13148"/>
    <cellStyle name="Heading 3 2 2 21 2 2 2" xfId="17593"/>
    <cellStyle name="Heading 3 2 2 21 2 2 2 2" xfId="26107"/>
    <cellStyle name="Heading 3 2 2 21 2 2 3" xfId="15380"/>
    <cellStyle name="Heading 3 2 2 21 2 2 3 2" xfId="26108"/>
    <cellStyle name="Heading 3 2 2 21 2 2 4" xfId="21823"/>
    <cellStyle name="Heading 3 2 2 21 2 3" xfId="16765"/>
    <cellStyle name="Heading 3 2 2 21 2 3 2" xfId="26109"/>
    <cellStyle name="Heading 3 2 2 21 2 4" xfId="14552"/>
    <cellStyle name="Heading 3 2 2 21 2 4 2" xfId="26110"/>
    <cellStyle name="Heading 3 2 2 21 2 5" xfId="21015"/>
    <cellStyle name="Heading 3 2 2 21 3" xfId="12318"/>
    <cellStyle name="Heading 3 2 2 21 3 2" xfId="13200"/>
    <cellStyle name="Heading 3 2 2 21 3 2 2" xfId="17645"/>
    <cellStyle name="Heading 3 2 2 21 3 2 2 2" xfId="26111"/>
    <cellStyle name="Heading 3 2 2 21 3 2 3" xfId="15432"/>
    <cellStyle name="Heading 3 2 2 21 3 2 3 2" xfId="26112"/>
    <cellStyle name="Heading 3 2 2 21 3 2 4" xfId="21875"/>
    <cellStyle name="Heading 3 2 2 21 3 3" xfId="12392"/>
    <cellStyle name="Heading 3 2 2 21 3 3 2" xfId="16837"/>
    <cellStyle name="Heading 3 2 2 21 3 3 2 2" xfId="26114"/>
    <cellStyle name="Heading 3 2 2 21 3 3 3" xfId="14624"/>
    <cellStyle name="Heading 3 2 2 21 3 3 3 2" xfId="26115"/>
    <cellStyle name="Heading 3 2 2 21 3 3 4" xfId="26113"/>
    <cellStyle name="Heading 3 2 2 21 3 4" xfId="21067"/>
    <cellStyle name="Heading 3 2 2 21 4" xfId="12444"/>
    <cellStyle name="Heading 3 2 2 21 4 2" xfId="13252"/>
    <cellStyle name="Heading 3 2 2 21 4 2 2" xfId="17697"/>
    <cellStyle name="Heading 3 2 2 21 4 2 2 2" xfId="26116"/>
    <cellStyle name="Heading 3 2 2 21 4 2 3" xfId="15484"/>
    <cellStyle name="Heading 3 2 2 21 4 2 3 2" xfId="26117"/>
    <cellStyle name="Heading 3 2 2 21 4 2 4" xfId="21927"/>
    <cellStyle name="Heading 3 2 2 21 4 3" xfId="16889"/>
    <cellStyle name="Heading 3 2 2 21 4 3 2" xfId="26118"/>
    <cellStyle name="Heading 3 2 2 21 4 4" xfId="14676"/>
    <cellStyle name="Heading 3 2 2 21 4 4 2" xfId="26119"/>
    <cellStyle name="Heading 3 2 2 21 4 5" xfId="21119"/>
    <cellStyle name="Heading 3 2 2 21 5" xfId="12496"/>
    <cellStyle name="Heading 3 2 2 21 5 2" xfId="13304"/>
    <cellStyle name="Heading 3 2 2 21 5 2 2" xfId="17749"/>
    <cellStyle name="Heading 3 2 2 21 5 2 2 2" xfId="26120"/>
    <cellStyle name="Heading 3 2 2 21 5 2 3" xfId="15536"/>
    <cellStyle name="Heading 3 2 2 21 5 2 3 2" xfId="26121"/>
    <cellStyle name="Heading 3 2 2 21 5 2 4" xfId="21979"/>
    <cellStyle name="Heading 3 2 2 21 5 3" xfId="16941"/>
    <cellStyle name="Heading 3 2 2 21 5 3 2" xfId="26122"/>
    <cellStyle name="Heading 3 2 2 21 5 4" xfId="14728"/>
    <cellStyle name="Heading 3 2 2 21 5 4 2" xfId="26123"/>
    <cellStyle name="Heading 3 2 2 21 5 5" xfId="21171"/>
    <cellStyle name="Heading 3 2 2 21 6" xfId="12548"/>
    <cellStyle name="Heading 3 2 2 21 6 2" xfId="13356"/>
    <cellStyle name="Heading 3 2 2 21 6 2 2" xfId="17801"/>
    <cellStyle name="Heading 3 2 2 21 6 2 2 2" xfId="26124"/>
    <cellStyle name="Heading 3 2 2 21 6 2 3" xfId="15588"/>
    <cellStyle name="Heading 3 2 2 21 6 2 3 2" xfId="26125"/>
    <cellStyle name="Heading 3 2 2 21 6 2 4" xfId="22031"/>
    <cellStyle name="Heading 3 2 2 21 6 3" xfId="16993"/>
    <cellStyle name="Heading 3 2 2 21 6 3 2" xfId="26126"/>
    <cellStyle name="Heading 3 2 2 21 6 4" xfId="14780"/>
    <cellStyle name="Heading 3 2 2 21 6 4 2" xfId="26127"/>
    <cellStyle name="Heading 3 2 2 21 6 5" xfId="21223"/>
    <cellStyle name="Heading 3 2 2 21 7" xfId="12600"/>
    <cellStyle name="Heading 3 2 2 21 7 2" xfId="13408"/>
    <cellStyle name="Heading 3 2 2 21 7 2 2" xfId="17853"/>
    <cellStyle name="Heading 3 2 2 21 7 2 2 2" xfId="26128"/>
    <cellStyle name="Heading 3 2 2 21 7 2 3" xfId="15640"/>
    <cellStyle name="Heading 3 2 2 21 7 2 3 2" xfId="26129"/>
    <cellStyle name="Heading 3 2 2 21 7 2 4" xfId="22083"/>
    <cellStyle name="Heading 3 2 2 21 7 3" xfId="17045"/>
    <cellStyle name="Heading 3 2 2 21 7 3 2" xfId="26130"/>
    <cellStyle name="Heading 3 2 2 21 7 4" xfId="14832"/>
    <cellStyle name="Heading 3 2 2 21 7 4 2" xfId="26131"/>
    <cellStyle name="Heading 3 2 2 21 7 5" xfId="21275"/>
    <cellStyle name="Heading 3 2 2 21 8" xfId="12652"/>
    <cellStyle name="Heading 3 2 2 21 8 2" xfId="13460"/>
    <cellStyle name="Heading 3 2 2 21 8 2 2" xfId="17905"/>
    <cellStyle name="Heading 3 2 2 21 8 2 2 2" xfId="26132"/>
    <cellStyle name="Heading 3 2 2 21 8 2 3" xfId="15692"/>
    <cellStyle name="Heading 3 2 2 21 8 2 3 2" xfId="26133"/>
    <cellStyle name="Heading 3 2 2 21 8 2 4" xfId="22135"/>
    <cellStyle name="Heading 3 2 2 21 8 3" xfId="17097"/>
    <cellStyle name="Heading 3 2 2 21 8 3 2" xfId="26134"/>
    <cellStyle name="Heading 3 2 2 21 8 4" xfId="14884"/>
    <cellStyle name="Heading 3 2 2 21 8 4 2" xfId="26135"/>
    <cellStyle name="Heading 3 2 2 21 8 5" xfId="21327"/>
    <cellStyle name="Heading 3 2 2 21 9" xfId="12704"/>
    <cellStyle name="Heading 3 2 2 21 9 2" xfId="13512"/>
    <cellStyle name="Heading 3 2 2 21 9 2 2" xfId="17957"/>
    <cellStyle name="Heading 3 2 2 21 9 2 2 2" xfId="26136"/>
    <cellStyle name="Heading 3 2 2 21 9 2 3" xfId="15744"/>
    <cellStyle name="Heading 3 2 2 21 9 2 3 2" xfId="26137"/>
    <cellStyle name="Heading 3 2 2 21 9 2 4" xfId="22187"/>
    <cellStyle name="Heading 3 2 2 21 9 3" xfId="17149"/>
    <cellStyle name="Heading 3 2 2 21 9 3 2" xfId="26138"/>
    <cellStyle name="Heading 3 2 2 21 9 4" xfId="14936"/>
    <cellStyle name="Heading 3 2 2 21 9 4 2" xfId="26139"/>
    <cellStyle name="Heading 3 2 2 21 9 5" xfId="21379"/>
    <cellStyle name="Heading 3 2 2 22" xfId="12216"/>
    <cellStyle name="Heading 3 2 2 22 10" xfId="12769"/>
    <cellStyle name="Heading 3 2 2 22 10 2" xfId="13577"/>
    <cellStyle name="Heading 3 2 2 22 10 2 2" xfId="18022"/>
    <cellStyle name="Heading 3 2 2 22 10 2 2 2" xfId="26140"/>
    <cellStyle name="Heading 3 2 2 22 10 2 3" xfId="15809"/>
    <cellStyle name="Heading 3 2 2 22 10 2 3 2" xfId="26141"/>
    <cellStyle name="Heading 3 2 2 22 10 2 4" xfId="22252"/>
    <cellStyle name="Heading 3 2 2 22 10 3" xfId="17214"/>
    <cellStyle name="Heading 3 2 2 22 10 3 2" xfId="26142"/>
    <cellStyle name="Heading 3 2 2 22 10 4" xfId="15001"/>
    <cellStyle name="Heading 3 2 2 22 10 4 2" xfId="26143"/>
    <cellStyle name="Heading 3 2 2 22 10 5" xfId="21444"/>
    <cellStyle name="Heading 3 2 2 22 11" xfId="12821"/>
    <cellStyle name="Heading 3 2 2 22 11 2" xfId="13629"/>
    <cellStyle name="Heading 3 2 2 22 11 2 2" xfId="18074"/>
    <cellStyle name="Heading 3 2 2 22 11 2 2 2" xfId="26144"/>
    <cellStyle name="Heading 3 2 2 22 11 2 3" xfId="15861"/>
    <cellStyle name="Heading 3 2 2 22 11 2 3 2" xfId="26145"/>
    <cellStyle name="Heading 3 2 2 22 11 2 4" xfId="22304"/>
    <cellStyle name="Heading 3 2 2 22 11 3" xfId="17266"/>
    <cellStyle name="Heading 3 2 2 22 11 3 2" xfId="26146"/>
    <cellStyle name="Heading 3 2 2 22 11 4" xfId="15053"/>
    <cellStyle name="Heading 3 2 2 22 11 4 2" xfId="26147"/>
    <cellStyle name="Heading 3 2 2 22 11 5" xfId="21496"/>
    <cellStyle name="Heading 3 2 2 22 12" xfId="12873"/>
    <cellStyle name="Heading 3 2 2 22 12 2" xfId="13681"/>
    <cellStyle name="Heading 3 2 2 22 12 2 2" xfId="18126"/>
    <cellStyle name="Heading 3 2 2 22 12 2 2 2" xfId="26148"/>
    <cellStyle name="Heading 3 2 2 22 12 2 3" xfId="15913"/>
    <cellStyle name="Heading 3 2 2 22 12 2 3 2" xfId="26149"/>
    <cellStyle name="Heading 3 2 2 22 12 2 4" xfId="22356"/>
    <cellStyle name="Heading 3 2 2 22 12 3" xfId="17318"/>
    <cellStyle name="Heading 3 2 2 22 12 3 2" xfId="26150"/>
    <cellStyle name="Heading 3 2 2 22 12 4" xfId="15105"/>
    <cellStyle name="Heading 3 2 2 22 12 4 2" xfId="26151"/>
    <cellStyle name="Heading 3 2 2 22 12 5" xfId="21548"/>
    <cellStyle name="Heading 3 2 2 22 13" xfId="12925"/>
    <cellStyle name="Heading 3 2 2 22 13 2" xfId="13733"/>
    <cellStyle name="Heading 3 2 2 22 13 2 2" xfId="18178"/>
    <cellStyle name="Heading 3 2 2 22 13 2 2 2" xfId="26152"/>
    <cellStyle name="Heading 3 2 2 22 13 2 3" xfId="15965"/>
    <cellStyle name="Heading 3 2 2 22 13 2 3 2" xfId="26153"/>
    <cellStyle name="Heading 3 2 2 22 13 2 4" xfId="22408"/>
    <cellStyle name="Heading 3 2 2 22 13 3" xfId="17370"/>
    <cellStyle name="Heading 3 2 2 22 13 3 2" xfId="26154"/>
    <cellStyle name="Heading 3 2 2 22 13 4" xfId="15157"/>
    <cellStyle name="Heading 3 2 2 22 13 4 2" xfId="26155"/>
    <cellStyle name="Heading 3 2 2 22 13 5" xfId="21600"/>
    <cellStyle name="Heading 3 2 2 22 14" xfId="12977"/>
    <cellStyle name="Heading 3 2 2 22 14 2" xfId="13785"/>
    <cellStyle name="Heading 3 2 2 22 14 2 2" xfId="18230"/>
    <cellStyle name="Heading 3 2 2 22 14 2 2 2" xfId="26156"/>
    <cellStyle name="Heading 3 2 2 22 14 2 3" xfId="16017"/>
    <cellStyle name="Heading 3 2 2 22 14 2 3 2" xfId="26157"/>
    <cellStyle name="Heading 3 2 2 22 14 2 4" xfId="22460"/>
    <cellStyle name="Heading 3 2 2 22 14 3" xfId="17422"/>
    <cellStyle name="Heading 3 2 2 22 14 3 2" xfId="26158"/>
    <cellStyle name="Heading 3 2 2 22 14 4" xfId="15209"/>
    <cellStyle name="Heading 3 2 2 22 14 4 2" xfId="26159"/>
    <cellStyle name="Heading 3 2 2 22 14 5" xfId="21652"/>
    <cellStyle name="Heading 3 2 2 22 15" xfId="13029"/>
    <cellStyle name="Heading 3 2 2 22 15 2" xfId="13837"/>
    <cellStyle name="Heading 3 2 2 22 15 2 2" xfId="18282"/>
    <cellStyle name="Heading 3 2 2 22 15 2 2 2" xfId="26160"/>
    <cellStyle name="Heading 3 2 2 22 15 2 3" xfId="16069"/>
    <cellStyle name="Heading 3 2 2 22 15 2 3 2" xfId="26161"/>
    <cellStyle name="Heading 3 2 2 22 15 2 4" xfId="22512"/>
    <cellStyle name="Heading 3 2 2 22 15 3" xfId="17474"/>
    <cellStyle name="Heading 3 2 2 22 15 3 2" xfId="26162"/>
    <cellStyle name="Heading 3 2 2 22 15 4" xfId="15261"/>
    <cellStyle name="Heading 3 2 2 22 15 4 2" xfId="26163"/>
    <cellStyle name="Heading 3 2 2 22 15 5" xfId="21704"/>
    <cellStyle name="Heading 3 2 2 22 16" xfId="13081"/>
    <cellStyle name="Heading 3 2 2 22 16 2" xfId="17526"/>
    <cellStyle name="Heading 3 2 2 22 16 2 2" xfId="26164"/>
    <cellStyle name="Heading 3 2 2 22 16 3" xfId="15313"/>
    <cellStyle name="Heading 3 2 2 22 16 3 2" xfId="26165"/>
    <cellStyle name="Heading 3 2 2 22 16 4" xfId="21756"/>
    <cellStyle name="Heading 3 2 2 22 17" xfId="20955"/>
    <cellStyle name="Heading 3 2 2 22 2" xfId="12277"/>
    <cellStyle name="Heading 3 2 2 22 2 2" xfId="13161"/>
    <cellStyle name="Heading 3 2 2 22 2 2 2" xfId="17606"/>
    <cellStyle name="Heading 3 2 2 22 2 2 2 2" xfId="26166"/>
    <cellStyle name="Heading 3 2 2 22 2 2 3" xfId="15393"/>
    <cellStyle name="Heading 3 2 2 22 2 2 3 2" xfId="26167"/>
    <cellStyle name="Heading 3 2 2 22 2 2 4" xfId="21836"/>
    <cellStyle name="Heading 3 2 2 22 2 3" xfId="16778"/>
    <cellStyle name="Heading 3 2 2 22 2 3 2" xfId="26168"/>
    <cellStyle name="Heading 3 2 2 22 2 4" xfId="14565"/>
    <cellStyle name="Heading 3 2 2 22 2 4 2" xfId="26169"/>
    <cellStyle name="Heading 3 2 2 22 2 5" xfId="21028"/>
    <cellStyle name="Heading 3 2 2 22 3" xfId="12331"/>
    <cellStyle name="Heading 3 2 2 22 3 2" xfId="13213"/>
    <cellStyle name="Heading 3 2 2 22 3 2 2" xfId="17658"/>
    <cellStyle name="Heading 3 2 2 22 3 2 2 2" xfId="26170"/>
    <cellStyle name="Heading 3 2 2 22 3 2 3" xfId="15445"/>
    <cellStyle name="Heading 3 2 2 22 3 2 3 2" xfId="26171"/>
    <cellStyle name="Heading 3 2 2 22 3 2 4" xfId="21888"/>
    <cellStyle name="Heading 3 2 2 22 3 3" xfId="12405"/>
    <cellStyle name="Heading 3 2 2 22 3 3 2" xfId="16850"/>
    <cellStyle name="Heading 3 2 2 22 3 3 2 2" xfId="26173"/>
    <cellStyle name="Heading 3 2 2 22 3 3 3" xfId="14637"/>
    <cellStyle name="Heading 3 2 2 22 3 3 3 2" xfId="26174"/>
    <cellStyle name="Heading 3 2 2 22 3 3 4" xfId="26172"/>
    <cellStyle name="Heading 3 2 2 22 3 4" xfId="21080"/>
    <cellStyle name="Heading 3 2 2 22 4" xfId="12457"/>
    <cellStyle name="Heading 3 2 2 22 4 2" xfId="13265"/>
    <cellStyle name="Heading 3 2 2 22 4 2 2" xfId="17710"/>
    <cellStyle name="Heading 3 2 2 22 4 2 2 2" xfId="26175"/>
    <cellStyle name="Heading 3 2 2 22 4 2 3" xfId="15497"/>
    <cellStyle name="Heading 3 2 2 22 4 2 3 2" xfId="26176"/>
    <cellStyle name="Heading 3 2 2 22 4 2 4" xfId="21940"/>
    <cellStyle name="Heading 3 2 2 22 4 3" xfId="16902"/>
    <cellStyle name="Heading 3 2 2 22 4 3 2" xfId="26177"/>
    <cellStyle name="Heading 3 2 2 22 4 4" xfId="14689"/>
    <cellStyle name="Heading 3 2 2 22 4 4 2" xfId="26178"/>
    <cellStyle name="Heading 3 2 2 22 4 5" xfId="21132"/>
    <cellStyle name="Heading 3 2 2 22 5" xfId="12509"/>
    <cellStyle name="Heading 3 2 2 22 5 2" xfId="13317"/>
    <cellStyle name="Heading 3 2 2 22 5 2 2" xfId="17762"/>
    <cellStyle name="Heading 3 2 2 22 5 2 2 2" xfId="26179"/>
    <cellStyle name="Heading 3 2 2 22 5 2 3" xfId="15549"/>
    <cellStyle name="Heading 3 2 2 22 5 2 3 2" xfId="26180"/>
    <cellStyle name="Heading 3 2 2 22 5 2 4" xfId="21992"/>
    <cellStyle name="Heading 3 2 2 22 5 3" xfId="16954"/>
    <cellStyle name="Heading 3 2 2 22 5 3 2" xfId="26181"/>
    <cellStyle name="Heading 3 2 2 22 5 4" xfId="14741"/>
    <cellStyle name="Heading 3 2 2 22 5 4 2" xfId="26182"/>
    <cellStyle name="Heading 3 2 2 22 5 5" xfId="21184"/>
    <cellStyle name="Heading 3 2 2 22 6" xfId="12561"/>
    <cellStyle name="Heading 3 2 2 22 6 2" xfId="13369"/>
    <cellStyle name="Heading 3 2 2 22 6 2 2" xfId="17814"/>
    <cellStyle name="Heading 3 2 2 22 6 2 2 2" xfId="26183"/>
    <cellStyle name="Heading 3 2 2 22 6 2 3" xfId="15601"/>
    <cellStyle name="Heading 3 2 2 22 6 2 3 2" xfId="26184"/>
    <cellStyle name="Heading 3 2 2 22 6 2 4" xfId="22044"/>
    <cellStyle name="Heading 3 2 2 22 6 3" xfId="17006"/>
    <cellStyle name="Heading 3 2 2 22 6 3 2" xfId="26185"/>
    <cellStyle name="Heading 3 2 2 22 6 4" xfId="14793"/>
    <cellStyle name="Heading 3 2 2 22 6 4 2" xfId="26186"/>
    <cellStyle name="Heading 3 2 2 22 6 5" xfId="21236"/>
    <cellStyle name="Heading 3 2 2 22 7" xfId="12613"/>
    <cellStyle name="Heading 3 2 2 22 7 2" xfId="13421"/>
    <cellStyle name="Heading 3 2 2 22 7 2 2" xfId="17866"/>
    <cellStyle name="Heading 3 2 2 22 7 2 2 2" xfId="26187"/>
    <cellStyle name="Heading 3 2 2 22 7 2 3" xfId="15653"/>
    <cellStyle name="Heading 3 2 2 22 7 2 3 2" xfId="26188"/>
    <cellStyle name="Heading 3 2 2 22 7 2 4" xfId="22096"/>
    <cellStyle name="Heading 3 2 2 22 7 3" xfId="17058"/>
    <cellStyle name="Heading 3 2 2 22 7 3 2" xfId="26189"/>
    <cellStyle name="Heading 3 2 2 22 7 4" xfId="14845"/>
    <cellStyle name="Heading 3 2 2 22 7 4 2" xfId="26190"/>
    <cellStyle name="Heading 3 2 2 22 7 5" xfId="21288"/>
    <cellStyle name="Heading 3 2 2 22 8" xfId="12665"/>
    <cellStyle name="Heading 3 2 2 22 8 2" xfId="13473"/>
    <cellStyle name="Heading 3 2 2 22 8 2 2" xfId="17918"/>
    <cellStyle name="Heading 3 2 2 22 8 2 2 2" xfId="26191"/>
    <cellStyle name="Heading 3 2 2 22 8 2 3" xfId="15705"/>
    <cellStyle name="Heading 3 2 2 22 8 2 3 2" xfId="26192"/>
    <cellStyle name="Heading 3 2 2 22 8 2 4" xfId="22148"/>
    <cellStyle name="Heading 3 2 2 22 8 3" xfId="17110"/>
    <cellStyle name="Heading 3 2 2 22 8 3 2" xfId="26193"/>
    <cellStyle name="Heading 3 2 2 22 8 4" xfId="14897"/>
    <cellStyle name="Heading 3 2 2 22 8 4 2" xfId="26194"/>
    <cellStyle name="Heading 3 2 2 22 8 5" xfId="21340"/>
    <cellStyle name="Heading 3 2 2 22 9" xfId="12717"/>
    <cellStyle name="Heading 3 2 2 22 9 2" xfId="13525"/>
    <cellStyle name="Heading 3 2 2 22 9 2 2" xfId="17970"/>
    <cellStyle name="Heading 3 2 2 22 9 2 2 2" xfId="26195"/>
    <cellStyle name="Heading 3 2 2 22 9 2 3" xfId="15757"/>
    <cellStyle name="Heading 3 2 2 22 9 2 3 2" xfId="26196"/>
    <cellStyle name="Heading 3 2 2 22 9 2 4" xfId="22200"/>
    <cellStyle name="Heading 3 2 2 22 9 3" xfId="17162"/>
    <cellStyle name="Heading 3 2 2 22 9 3 2" xfId="26197"/>
    <cellStyle name="Heading 3 2 2 22 9 4" xfId="14949"/>
    <cellStyle name="Heading 3 2 2 22 9 4 2" xfId="26198"/>
    <cellStyle name="Heading 3 2 2 22 9 5" xfId="21392"/>
    <cellStyle name="Heading 3 2 2 23" xfId="12200"/>
    <cellStyle name="Heading 3 2 2 23 10" xfId="12753"/>
    <cellStyle name="Heading 3 2 2 23 10 2" xfId="13561"/>
    <cellStyle name="Heading 3 2 2 23 10 2 2" xfId="18006"/>
    <cellStyle name="Heading 3 2 2 23 10 2 2 2" xfId="26199"/>
    <cellStyle name="Heading 3 2 2 23 10 2 3" xfId="15793"/>
    <cellStyle name="Heading 3 2 2 23 10 2 3 2" xfId="26200"/>
    <cellStyle name="Heading 3 2 2 23 10 2 4" xfId="22236"/>
    <cellStyle name="Heading 3 2 2 23 10 3" xfId="17198"/>
    <cellStyle name="Heading 3 2 2 23 10 3 2" xfId="26201"/>
    <cellStyle name="Heading 3 2 2 23 10 4" xfId="14985"/>
    <cellStyle name="Heading 3 2 2 23 10 4 2" xfId="26202"/>
    <cellStyle name="Heading 3 2 2 23 10 5" xfId="21428"/>
    <cellStyle name="Heading 3 2 2 23 11" xfId="12805"/>
    <cellStyle name="Heading 3 2 2 23 11 2" xfId="13613"/>
    <cellStyle name="Heading 3 2 2 23 11 2 2" xfId="18058"/>
    <cellStyle name="Heading 3 2 2 23 11 2 2 2" xfId="26203"/>
    <cellStyle name="Heading 3 2 2 23 11 2 3" xfId="15845"/>
    <cellStyle name="Heading 3 2 2 23 11 2 3 2" xfId="26204"/>
    <cellStyle name="Heading 3 2 2 23 11 2 4" xfId="22288"/>
    <cellStyle name="Heading 3 2 2 23 11 3" xfId="17250"/>
    <cellStyle name="Heading 3 2 2 23 11 3 2" xfId="26205"/>
    <cellStyle name="Heading 3 2 2 23 11 4" xfId="15037"/>
    <cellStyle name="Heading 3 2 2 23 11 4 2" xfId="26206"/>
    <cellStyle name="Heading 3 2 2 23 11 5" xfId="21480"/>
    <cellStyle name="Heading 3 2 2 23 12" xfId="12857"/>
    <cellStyle name="Heading 3 2 2 23 12 2" xfId="13665"/>
    <cellStyle name="Heading 3 2 2 23 12 2 2" xfId="18110"/>
    <cellStyle name="Heading 3 2 2 23 12 2 2 2" xfId="26207"/>
    <cellStyle name="Heading 3 2 2 23 12 2 3" xfId="15897"/>
    <cellStyle name="Heading 3 2 2 23 12 2 3 2" xfId="26208"/>
    <cellStyle name="Heading 3 2 2 23 12 2 4" xfId="22340"/>
    <cellStyle name="Heading 3 2 2 23 12 3" xfId="17302"/>
    <cellStyle name="Heading 3 2 2 23 12 3 2" xfId="26209"/>
    <cellStyle name="Heading 3 2 2 23 12 4" xfId="15089"/>
    <cellStyle name="Heading 3 2 2 23 12 4 2" xfId="26210"/>
    <cellStyle name="Heading 3 2 2 23 12 5" xfId="21532"/>
    <cellStyle name="Heading 3 2 2 23 13" xfId="12909"/>
    <cellStyle name="Heading 3 2 2 23 13 2" xfId="13717"/>
    <cellStyle name="Heading 3 2 2 23 13 2 2" xfId="18162"/>
    <cellStyle name="Heading 3 2 2 23 13 2 2 2" xfId="26211"/>
    <cellStyle name="Heading 3 2 2 23 13 2 3" xfId="15949"/>
    <cellStyle name="Heading 3 2 2 23 13 2 3 2" xfId="26212"/>
    <cellStyle name="Heading 3 2 2 23 13 2 4" xfId="22392"/>
    <cellStyle name="Heading 3 2 2 23 13 3" xfId="17354"/>
    <cellStyle name="Heading 3 2 2 23 13 3 2" xfId="26213"/>
    <cellStyle name="Heading 3 2 2 23 13 4" xfId="15141"/>
    <cellStyle name="Heading 3 2 2 23 13 4 2" xfId="26214"/>
    <cellStyle name="Heading 3 2 2 23 13 5" xfId="21584"/>
    <cellStyle name="Heading 3 2 2 23 14" xfId="12961"/>
    <cellStyle name="Heading 3 2 2 23 14 2" xfId="13769"/>
    <cellStyle name="Heading 3 2 2 23 14 2 2" xfId="18214"/>
    <cellStyle name="Heading 3 2 2 23 14 2 2 2" xfId="26215"/>
    <cellStyle name="Heading 3 2 2 23 14 2 3" xfId="16001"/>
    <cellStyle name="Heading 3 2 2 23 14 2 3 2" xfId="26216"/>
    <cellStyle name="Heading 3 2 2 23 14 2 4" xfId="22444"/>
    <cellStyle name="Heading 3 2 2 23 14 3" xfId="17406"/>
    <cellStyle name="Heading 3 2 2 23 14 3 2" xfId="26217"/>
    <cellStyle name="Heading 3 2 2 23 14 4" xfId="15193"/>
    <cellStyle name="Heading 3 2 2 23 14 4 2" xfId="26218"/>
    <cellStyle name="Heading 3 2 2 23 14 5" xfId="21636"/>
    <cellStyle name="Heading 3 2 2 23 15" xfId="13013"/>
    <cellStyle name="Heading 3 2 2 23 15 2" xfId="13821"/>
    <cellStyle name="Heading 3 2 2 23 15 2 2" xfId="18266"/>
    <cellStyle name="Heading 3 2 2 23 15 2 2 2" xfId="26219"/>
    <cellStyle name="Heading 3 2 2 23 15 2 3" xfId="16053"/>
    <cellStyle name="Heading 3 2 2 23 15 2 3 2" xfId="26220"/>
    <cellStyle name="Heading 3 2 2 23 15 2 4" xfId="22496"/>
    <cellStyle name="Heading 3 2 2 23 15 3" xfId="17458"/>
    <cellStyle name="Heading 3 2 2 23 15 3 2" xfId="26221"/>
    <cellStyle name="Heading 3 2 2 23 15 4" xfId="15245"/>
    <cellStyle name="Heading 3 2 2 23 15 4 2" xfId="26222"/>
    <cellStyle name="Heading 3 2 2 23 15 5" xfId="21688"/>
    <cellStyle name="Heading 3 2 2 23 16" xfId="13065"/>
    <cellStyle name="Heading 3 2 2 23 16 2" xfId="17510"/>
    <cellStyle name="Heading 3 2 2 23 16 2 2" xfId="26223"/>
    <cellStyle name="Heading 3 2 2 23 16 3" xfId="15297"/>
    <cellStyle name="Heading 3 2 2 23 16 3 2" xfId="26224"/>
    <cellStyle name="Heading 3 2 2 23 16 4" xfId="21740"/>
    <cellStyle name="Heading 3 2 2 23 17" xfId="20939"/>
    <cellStyle name="Heading 3 2 2 23 2" xfId="12261"/>
    <cellStyle name="Heading 3 2 2 23 2 2" xfId="13145"/>
    <cellStyle name="Heading 3 2 2 23 2 2 2" xfId="17590"/>
    <cellStyle name="Heading 3 2 2 23 2 2 2 2" xfId="26225"/>
    <cellStyle name="Heading 3 2 2 23 2 2 3" xfId="15377"/>
    <cellStyle name="Heading 3 2 2 23 2 2 3 2" xfId="26226"/>
    <cellStyle name="Heading 3 2 2 23 2 2 4" xfId="21820"/>
    <cellStyle name="Heading 3 2 2 23 2 3" xfId="16762"/>
    <cellStyle name="Heading 3 2 2 23 2 3 2" xfId="26227"/>
    <cellStyle name="Heading 3 2 2 23 2 4" xfId="14549"/>
    <cellStyle name="Heading 3 2 2 23 2 4 2" xfId="26228"/>
    <cellStyle name="Heading 3 2 2 23 2 5" xfId="21012"/>
    <cellStyle name="Heading 3 2 2 23 3" xfId="12315"/>
    <cellStyle name="Heading 3 2 2 23 3 2" xfId="13197"/>
    <cellStyle name="Heading 3 2 2 23 3 2 2" xfId="17642"/>
    <cellStyle name="Heading 3 2 2 23 3 2 2 2" xfId="26229"/>
    <cellStyle name="Heading 3 2 2 23 3 2 3" xfId="15429"/>
    <cellStyle name="Heading 3 2 2 23 3 2 3 2" xfId="26230"/>
    <cellStyle name="Heading 3 2 2 23 3 2 4" xfId="21872"/>
    <cellStyle name="Heading 3 2 2 23 3 3" xfId="12389"/>
    <cellStyle name="Heading 3 2 2 23 3 3 2" xfId="16834"/>
    <cellStyle name="Heading 3 2 2 23 3 3 2 2" xfId="26232"/>
    <cellStyle name="Heading 3 2 2 23 3 3 3" xfId="14621"/>
    <cellStyle name="Heading 3 2 2 23 3 3 3 2" xfId="26233"/>
    <cellStyle name="Heading 3 2 2 23 3 3 4" xfId="26231"/>
    <cellStyle name="Heading 3 2 2 23 3 4" xfId="21064"/>
    <cellStyle name="Heading 3 2 2 23 4" xfId="12441"/>
    <cellStyle name="Heading 3 2 2 23 4 2" xfId="13249"/>
    <cellStyle name="Heading 3 2 2 23 4 2 2" xfId="17694"/>
    <cellStyle name="Heading 3 2 2 23 4 2 2 2" xfId="26234"/>
    <cellStyle name="Heading 3 2 2 23 4 2 3" xfId="15481"/>
    <cellStyle name="Heading 3 2 2 23 4 2 3 2" xfId="26235"/>
    <cellStyle name="Heading 3 2 2 23 4 2 4" xfId="21924"/>
    <cellStyle name="Heading 3 2 2 23 4 3" xfId="16886"/>
    <cellStyle name="Heading 3 2 2 23 4 3 2" xfId="26236"/>
    <cellStyle name="Heading 3 2 2 23 4 4" xfId="14673"/>
    <cellStyle name="Heading 3 2 2 23 4 4 2" xfId="26237"/>
    <cellStyle name="Heading 3 2 2 23 4 5" xfId="21116"/>
    <cellStyle name="Heading 3 2 2 23 5" xfId="12493"/>
    <cellStyle name="Heading 3 2 2 23 5 2" xfId="13301"/>
    <cellStyle name="Heading 3 2 2 23 5 2 2" xfId="17746"/>
    <cellStyle name="Heading 3 2 2 23 5 2 2 2" xfId="26238"/>
    <cellStyle name="Heading 3 2 2 23 5 2 3" xfId="15533"/>
    <cellStyle name="Heading 3 2 2 23 5 2 3 2" xfId="26239"/>
    <cellStyle name="Heading 3 2 2 23 5 2 4" xfId="21976"/>
    <cellStyle name="Heading 3 2 2 23 5 3" xfId="16938"/>
    <cellStyle name="Heading 3 2 2 23 5 3 2" xfId="26240"/>
    <cellStyle name="Heading 3 2 2 23 5 4" xfId="14725"/>
    <cellStyle name="Heading 3 2 2 23 5 4 2" xfId="26241"/>
    <cellStyle name="Heading 3 2 2 23 5 5" xfId="21168"/>
    <cellStyle name="Heading 3 2 2 23 6" xfId="12545"/>
    <cellStyle name="Heading 3 2 2 23 6 2" xfId="13353"/>
    <cellStyle name="Heading 3 2 2 23 6 2 2" xfId="17798"/>
    <cellStyle name="Heading 3 2 2 23 6 2 2 2" xfId="26242"/>
    <cellStyle name="Heading 3 2 2 23 6 2 3" xfId="15585"/>
    <cellStyle name="Heading 3 2 2 23 6 2 3 2" xfId="26243"/>
    <cellStyle name="Heading 3 2 2 23 6 2 4" xfId="22028"/>
    <cellStyle name="Heading 3 2 2 23 6 3" xfId="16990"/>
    <cellStyle name="Heading 3 2 2 23 6 3 2" xfId="26244"/>
    <cellStyle name="Heading 3 2 2 23 6 4" xfId="14777"/>
    <cellStyle name="Heading 3 2 2 23 6 4 2" xfId="26245"/>
    <cellStyle name="Heading 3 2 2 23 6 5" xfId="21220"/>
    <cellStyle name="Heading 3 2 2 23 7" xfId="12597"/>
    <cellStyle name="Heading 3 2 2 23 7 2" xfId="13405"/>
    <cellStyle name="Heading 3 2 2 23 7 2 2" xfId="17850"/>
    <cellStyle name="Heading 3 2 2 23 7 2 2 2" xfId="26246"/>
    <cellStyle name="Heading 3 2 2 23 7 2 3" xfId="15637"/>
    <cellStyle name="Heading 3 2 2 23 7 2 3 2" xfId="26247"/>
    <cellStyle name="Heading 3 2 2 23 7 2 4" xfId="22080"/>
    <cellStyle name="Heading 3 2 2 23 7 3" xfId="17042"/>
    <cellStyle name="Heading 3 2 2 23 7 3 2" xfId="26248"/>
    <cellStyle name="Heading 3 2 2 23 7 4" xfId="14829"/>
    <cellStyle name="Heading 3 2 2 23 7 4 2" xfId="26249"/>
    <cellStyle name="Heading 3 2 2 23 7 5" xfId="21272"/>
    <cellStyle name="Heading 3 2 2 23 8" xfId="12649"/>
    <cellStyle name="Heading 3 2 2 23 8 2" xfId="13457"/>
    <cellStyle name="Heading 3 2 2 23 8 2 2" xfId="17902"/>
    <cellStyle name="Heading 3 2 2 23 8 2 2 2" xfId="26250"/>
    <cellStyle name="Heading 3 2 2 23 8 2 3" xfId="15689"/>
    <cellStyle name="Heading 3 2 2 23 8 2 3 2" xfId="26251"/>
    <cellStyle name="Heading 3 2 2 23 8 2 4" xfId="22132"/>
    <cellStyle name="Heading 3 2 2 23 8 3" xfId="17094"/>
    <cellStyle name="Heading 3 2 2 23 8 3 2" xfId="26252"/>
    <cellStyle name="Heading 3 2 2 23 8 4" xfId="14881"/>
    <cellStyle name="Heading 3 2 2 23 8 4 2" xfId="26253"/>
    <cellStyle name="Heading 3 2 2 23 8 5" xfId="21324"/>
    <cellStyle name="Heading 3 2 2 23 9" xfId="12701"/>
    <cellStyle name="Heading 3 2 2 23 9 2" xfId="13509"/>
    <cellStyle name="Heading 3 2 2 23 9 2 2" xfId="17954"/>
    <cellStyle name="Heading 3 2 2 23 9 2 2 2" xfId="26254"/>
    <cellStyle name="Heading 3 2 2 23 9 2 3" xfId="15741"/>
    <cellStyle name="Heading 3 2 2 23 9 2 3 2" xfId="26255"/>
    <cellStyle name="Heading 3 2 2 23 9 2 4" xfId="22184"/>
    <cellStyle name="Heading 3 2 2 23 9 3" xfId="17146"/>
    <cellStyle name="Heading 3 2 2 23 9 3 2" xfId="26256"/>
    <cellStyle name="Heading 3 2 2 23 9 4" xfId="14933"/>
    <cellStyle name="Heading 3 2 2 23 9 4 2" xfId="26257"/>
    <cellStyle name="Heading 3 2 2 23 9 5" xfId="21376"/>
    <cellStyle name="Heading 3 2 2 24" xfId="12225"/>
    <cellStyle name="Heading 3 2 2 24 10" xfId="12778"/>
    <cellStyle name="Heading 3 2 2 24 10 2" xfId="13586"/>
    <cellStyle name="Heading 3 2 2 24 10 2 2" xfId="18031"/>
    <cellStyle name="Heading 3 2 2 24 10 2 2 2" xfId="26258"/>
    <cellStyle name="Heading 3 2 2 24 10 2 3" xfId="15818"/>
    <cellStyle name="Heading 3 2 2 24 10 2 3 2" xfId="26259"/>
    <cellStyle name="Heading 3 2 2 24 10 2 4" xfId="22261"/>
    <cellStyle name="Heading 3 2 2 24 10 3" xfId="17223"/>
    <cellStyle name="Heading 3 2 2 24 10 3 2" xfId="26260"/>
    <cellStyle name="Heading 3 2 2 24 10 4" xfId="15010"/>
    <cellStyle name="Heading 3 2 2 24 10 4 2" xfId="26261"/>
    <cellStyle name="Heading 3 2 2 24 10 5" xfId="21453"/>
    <cellStyle name="Heading 3 2 2 24 11" xfId="12830"/>
    <cellStyle name="Heading 3 2 2 24 11 2" xfId="13638"/>
    <cellStyle name="Heading 3 2 2 24 11 2 2" xfId="18083"/>
    <cellStyle name="Heading 3 2 2 24 11 2 2 2" xfId="26262"/>
    <cellStyle name="Heading 3 2 2 24 11 2 3" xfId="15870"/>
    <cellStyle name="Heading 3 2 2 24 11 2 3 2" xfId="26263"/>
    <cellStyle name="Heading 3 2 2 24 11 2 4" xfId="22313"/>
    <cellStyle name="Heading 3 2 2 24 11 3" xfId="17275"/>
    <cellStyle name="Heading 3 2 2 24 11 3 2" xfId="26264"/>
    <cellStyle name="Heading 3 2 2 24 11 4" xfId="15062"/>
    <cellStyle name="Heading 3 2 2 24 11 4 2" xfId="26265"/>
    <cellStyle name="Heading 3 2 2 24 11 5" xfId="21505"/>
    <cellStyle name="Heading 3 2 2 24 12" xfId="12882"/>
    <cellStyle name="Heading 3 2 2 24 12 2" xfId="13690"/>
    <cellStyle name="Heading 3 2 2 24 12 2 2" xfId="18135"/>
    <cellStyle name="Heading 3 2 2 24 12 2 2 2" xfId="26266"/>
    <cellStyle name="Heading 3 2 2 24 12 2 3" xfId="15922"/>
    <cellStyle name="Heading 3 2 2 24 12 2 3 2" xfId="26267"/>
    <cellStyle name="Heading 3 2 2 24 12 2 4" xfId="22365"/>
    <cellStyle name="Heading 3 2 2 24 12 3" xfId="17327"/>
    <cellStyle name="Heading 3 2 2 24 12 3 2" xfId="26268"/>
    <cellStyle name="Heading 3 2 2 24 12 4" xfId="15114"/>
    <cellStyle name="Heading 3 2 2 24 12 4 2" xfId="26269"/>
    <cellStyle name="Heading 3 2 2 24 12 5" xfId="21557"/>
    <cellStyle name="Heading 3 2 2 24 13" xfId="12934"/>
    <cellStyle name="Heading 3 2 2 24 13 2" xfId="13742"/>
    <cellStyle name="Heading 3 2 2 24 13 2 2" xfId="18187"/>
    <cellStyle name="Heading 3 2 2 24 13 2 2 2" xfId="26270"/>
    <cellStyle name="Heading 3 2 2 24 13 2 3" xfId="15974"/>
    <cellStyle name="Heading 3 2 2 24 13 2 3 2" xfId="26271"/>
    <cellStyle name="Heading 3 2 2 24 13 2 4" xfId="22417"/>
    <cellStyle name="Heading 3 2 2 24 13 3" xfId="17379"/>
    <cellStyle name="Heading 3 2 2 24 13 3 2" xfId="26272"/>
    <cellStyle name="Heading 3 2 2 24 13 4" xfId="15166"/>
    <cellStyle name="Heading 3 2 2 24 13 4 2" xfId="26273"/>
    <cellStyle name="Heading 3 2 2 24 13 5" xfId="21609"/>
    <cellStyle name="Heading 3 2 2 24 14" xfId="12986"/>
    <cellStyle name="Heading 3 2 2 24 14 2" xfId="13794"/>
    <cellStyle name="Heading 3 2 2 24 14 2 2" xfId="18239"/>
    <cellStyle name="Heading 3 2 2 24 14 2 2 2" xfId="26274"/>
    <cellStyle name="Heading 3 2 2 24 14 2 3" xfId="16026"/>
    <cellStyle name="Heading 3 2 2 24 14 2 3 2" xfId="26275"/>
    <cellStyle name="Heading 3 2 2 24 14 2 4" xfId="22469"/>
    <cellStyle name="Heading 3 2 2 24 14 3" xfId="17431"/>
    <cellStyle name="Heading 3 2 2 24 14 3 2" xfId="26276"/>
    <cellStyle name="Heading 3 2 2 24 14 4" xfId="15218"/>
    <cellStyle name="Heading 3 2 2 24 14 4 2" xfId="26277"/>
    <cellStyle name="Heading 3 2 2 24 14 5" xfId="21661"/>
    <cellStyle name="Heading 3 2 2 24 15" xfId="13038"/>
    <cellStyle name="Heading 3 2 2 24 15 2" xfId="13846"/>
    <cellStyle name="Heading 3 2 2 24 15 2 2" xfId="18291"/>
    <cellStyle name="Heading 3 2 2 24 15 2 2 2" xfId="26278"/>
    <cellStyle name="Heading 3 2 2 24 15 2 3" xfId="16078"/>
    <cellStyle name="Heading 3 2 2 24 15 2 3 2" xfId="26279"/>
    <cellStyle name="Heading 3 2 2 24 15 2 4" xfId="22521"/>
    <cellStyle name="Heading 3 2 2 24 15 3" xfId="17483"/>
    <cellStyle name="Heading 3 2 2 24 15 3 2" xfId="26280"/>
    <cellStyle name="Heading 3 2 2 24 15 4" xfId="15270"/>
    <cellStyle name="Heading 3 2 2 24 15 4 2" xfId="26281"/>
    <cellStyle name="Heading 3 2 2 24 15 5" xfId="21713"/>
    <cellStyle name="Heading 3 2 2 24 16" xfId="13090"/>
    <cellStyle name="Heading 3 2 2 24 16 2" xfId="17535"/>
    <cellStyle name="Heading 3 2 2 24 16 2 2" xfId="26282"/>
    <cellStyle name="Heading 3 2 2 24 16 3" xfId="15322"/>
    <cellStyle name="Heading 3 2 2 24 16 3 2" xfId="26283"/>
    <cellStyle name="Heading 3 2 2 24 16 4" xfId="21765"/>
    <cellStyle name="Heading 3 2 2 24 17" xfId="20964"/>
    <cellStyle name="Heading 3 2 2 24 2" xfId="12286"/>
    <cellStyle name="Heading 3 2 2 24 2 2" xfId="13170"/>
    <cellStyle name="Heading 3 2 2 24 2 2 2" xfId="17615"/>
    <cellStyle name="Heading 3 2 2 24 2 2 2 2" xfId="26284"/>
    <cellStyle name="Heading 3 2 2 24 2 2 3" xfId="15402"/>
    <cellStyle name="Heading 3 2 2 24 2 2 3 2" xfId="26285"/>
    <cellStyle name="Heading 3 2 2 24 2 2 4" xfId="21845"/>
    <cellStyle name="Heading 3 2 2 24 2 3" xfId="16787"/>
    <cellStyle name="Heading 3 2 2 24 2 3 2" xfId="26286"/>
    <cellStyle name="Heading 3 2 2 24 2 4" xfId="14574"/>
    <cellStyle name="Heading 3 2 2 24 2 4 2" xfId="26287"/>
    <cellStyle name="Heading 3 2 2 24 2 5" xfId="21037"/>
    <cellStyle name="Heading 3 2 2 24 3" xfId="12340"/>
    <cellStyle name="Heading 3 2 2 24 3 2" xfId="13222"/>
    <cellStyle name="Heading 3 2 2 24 3 2 2" xfId="17667"/>
    <cellStyle name="Heading 3 2 2 24 3 2 2 2" xfId="26288"/>
    <cellStyle name="Heading 3 2 2 24 3 2 3" xfId="15454"/>
    <cellStyle name="Heading 3 2 2 24 3 2 3 2" xfId="26289"/>
    <cellStyle name="Heading 3 2 2 24 3 2 4" xfId="21897"/>
    <cellStyle name="Heading 3 2 2 24 3 3" xfId="12414"/>
    <cellStyle name="Heading 3 2 2 24 3 3 2" xfId="16859"/>
    <cellStyle name="Heading 3 2 2 24 3 3 2 2" xfId="26291"/>
    <cellStyle name="Heading 3 2 2 24 3 3 3" xfId="14646"/>
    <cellStyle name="Heading 3 2 2 24 3 3 3 2" xfId="26292"/>
    <cellStyle name="Heading 3 2 2 24 3 3 4" xfId="26290"/>
    <cellStyle name="Heading 3 2 2 24 3 4" xfId="21089"/>
    <cellStyle name="Heading 3 2 2 24 4" xfId="12466"/>
    <cellStyle name="Heading 3 2 2 24 4 2" xfId="13274"/>
    <cellStyle name="Heading 3 2 2 24 4 2 2" xfId="17719"/>
    <cellStyle name="Heading 3 2 2 24 4 2 2 2" xfId="26293"/>
    <cellStyle name="Heading 3 2 2 24 4 2 3" xfId="15506"/>
    <cellStyle name="Heading 3 2 2 24 4 2 3 2" xfId="26294"/>
    <cellStyle name="Heading 3 2 2 24 4 2 4" xfId="21949"/>
    <cellStyle name="Heading 3 2 2 24 4 3" xfId="16911"/>
    <cellStyle name="Heading 3 2 2 24 4 3 2" xfId="26295"/>
    <cellStyle name="Heading 3 2 2 24 4 4" xfId="14698"/>
    <cellStyle name="Heading 3 2 2 24 4 4 2" xfId="26296"/>
    <cellStyle name="Heading 3 2 2 24 4 5" xfId="21141"/>
    <cellStyle name="Heading 3 2 2 24 5" xfId="12518"/>
    <cellStyle name="Heading 3 2 2 24 5 2" xfId="13326"/>
    <cellStyle name="Heading 3 2 2 24 5 2 2" xfId="17771"/>
    <cellStyle name="Heading 3 2 2 24 5 2 2 2" xfId="26297"/>
    <cellStyle name="Heading 3 2 2 24 5 2 3" xfId="15558"/>
    <cellStyle name="Heading 3 2 2 24 5 2 3 2" xfId="26298"/>
    <cellStyle name="Heading 3 2 2 24 5 2 4" xfId="22001"/>
    <cellStyle name="Heading 3 2 2 24 5 3" xfId="16963"/>
    <cellStyle name="Heading 3 2 2 24 5 3 2" xfId="26299"/>
    <cellStyle name="Heading 3 2 2 24 5 4" xfId="14750"/>
    <cellStyle name="Heading 3 2 2 24 5 4 2" xfId="26300"/>
    <cellStyle name="Heading 3 2 2 24 5 5" xfId="21193"/>
    <cellStyle name="Heading 3 2 2 24 6" xfId="12570"/>
    <cellStyle name="Heading 3 2 2 24 6 2" xfId="13378"/>
    <cellStyle name="Heading 3 2 2 24 6 2 2" xfId="17823"/>
    <cellStyle name="Heading 3 2 2 24 6 2 2 2" xfId="26301"/>
    <cellStyle name="Heading 3 2 2 24 6 2 3" xfId="15610"/>
    <cellStyle name="Heading 3 2 2 24 6 2 3 2" xfId="26302"/>
    <cellStyle name="Heading 3 2 2 24 6 2 4" xfId="22053"/>
    <cellStyle name="Heading 3 2 2 24 6 3" xfId="17015"/>
    <cellStyle name="Heading 3 2 2 24 6 3 2" xfId="26303"/>
    <cellStyle name="Heading 3 2 2 24 6 4" xfId="14802"/>
    <cellStyle name="Heading 3 2 2 24 6 4 2" xfId="26304"/>
    <cellStyle name="Heading 3 2 2 24 6 5" xfId="21245"/>
    <cellStyle name="Heading 3 2 2 24 7" xfId="12622"/>
    <cellStyle name="Heading 3 2 2 24 7 2" xfId="13430"/>
    <cellStyle name="Heading 3 2 2 24 7 2 2" xfId="17875"/>
    <cellStyle name="Heading 3 2 2 24 7 2 2 2" xfId="26305"/>
    <cellStyle name="Heading 3 2 2 24 7 2 3" xfId="15662"/>
    <cellStyle name="Heading 3 2 2 24 7 2 3 2" xfId="26306"/>
    <cellStyle name="Heading 3 2 2 24 7 2 4" xfId="22105"/>
    <cellStyle name="Heading 3 2 2 24 7 3" xfId="17067"/>
    <cellStyle name="Heading 3 2 2 24 7 3 2" xfId="26307"/>
    <cellStyle name="Heading 3 2 2 24 7 4" xfId="14854"/>
    <cellStyle name="Heading 3 2 2 24 7 4 2" xfId="26308"/>
    <cellStyle name="Heading 3 2 2 24 7 5" xfId="21297"/>
    <cellStyle name="Heading 3 2 2 24 8" xfId="12674"/>
    <cellStyle name="Heading 3 2 2 24 8 2" xfId="13482"/>
    <cellStyle name="Heading 3 2 2 24 8 2 2" xfId="17927"/>
    <cellStyle name="Heading 3 2 2 24 8 2 2 2" xfId="26309"/>
    <cellStyle name="Heading 3 2 2 24 8 2 3" xfId="15714"/>
    <cellStyle name="Heading 3 2 2 24 8 2 3 2" xfId="26310"/>
    <cellStyle name="Heading 3 2 2 24 8 2 4" xfId="22157"/>
    <cellStyle name="Heading 3 2 2 24 8 3" xfId="17119"/>
    <cellStyle name="Heading 3 2 2 24 8 3 2" xfId="26311"/>
    <cellStyle name="Heading 3 2 2 24 8 4" xfId="14906"/>
    <cellStyle name="Heading 3 2 2 24 8 4 2" xfId="26312"/>
    <cellStyle name="Heading 3 2 2 24 8 5" xfId="21349"/>
    <cellStyle name="Heading 3 2 2 24 9" xfId="12726"/>
    <cellStyle name="Heading 3 2 2 24 9 2" xfId="13534"/>
    <cellStyle name="Heading 3 2 2 24 9 2 2" xfId="17979"/>
    <cellStyle name="Heading 3 2 2 24 9 2 2 2" xfId="26313"/>
    <cellStyle name="Heading 3 2 2 24 9 2 3" xfId="15766"/>
    <cellStyle name="Heading 3 2 2 24 9 2 3 2" xfId="26314"/>
    <cellStyle name="Heading 3 2 2 24 9 2 4" xfId="22209"/>
    <cellStyle name="Heading 3 2 2 24 9 3" xfId="17171"/>
    <cellStyle name="Heading 3 2 2 24 9 3 2" xfId="26315"/>
    <cellStyle name="Heading 3 2 2 24 9 4" xfId="14958"/>
    <cellStyle name="Heading 3 2 2 24 9 4 2" xfId="26316"/>
    <cellStyle name="Heading 3 2 2 24 9 5" xfId="21401"/>
    <cellStyle name="Heading 3 2 2 25" xfId="12210"/>
    <cellStyle name="Heading 3 2 2 25 10" xfId="12763"/>
    <cellStyle name="Heading 3 2 2 25 10 2" xfId="13571"/>
    <cellStyle name="Heading 3 2 2 25 10 2 2" xfId="18016"/>
    <cellStyle name="Heading 3 2 2 25 10 2 2 2" xfId="26317"/>
    <cellStyle name="Heading 3 2 2 25 10 2 3" xfId="15803"/>
    <cellStyle name="Heading 3 2 2 25 10 2 3 2" xfId="26318"/>
    <cellStyle name="Heading 3 2 2 25 10 2 4" xfId="22246"/>
    <cellStyle name="Heading 3 2 2 25 10 3" xfId="17208"/>
    <cellStyle name="Heading 3 2 2 25 10 3 2" xfId="26319"/>
    <cellStyle name="Heading 3 2 2 25 10 4" xfId="14995"/>
    <cellStyle name="Heading 3 2 2 25 10 4 2" xfId="26320"/>
    <cellStyle name="Heading 3 2 2 25 10 5" xfId="21438"/>
    <cellStyle name="Heading 3 2 2 25 11" xfId="12815"/>
    <cellStyle name="Heading 3 2 2 25 11 2" xfId="13623"/>
    <cellStyle name="Heading 3 2 2 25 11 2 2" xfId="18068"/>
    <cellStyle name="Heading 3 2 2 25 11 2 2 2" xfId="26321"/>
    <cellStyle name="Heading 3 2 2 25 11 2 3" xfId="15855"/>
    <cellStyle name="Heading 3 2 2 25 11 2 3 2" xfId="26322"/>
    <cellStyle name="Heading 3 2 2 25 11 2 4" xfId="22298"/>
    <cellStyle name="Heading 3 2 2 25 11 3" xfId="17260"/>
    <cellStyle name="Heading 3 2 2 25 11 3 2" xfId="26323"/>
    <cellStyle name="Heading 3 2 2 25 11 4" xfId="15047"/>
    <cellStyle name="Heading 3 2 2 25 11 4 2" xfId="26324"/>
    <cellStyle name="Heading 3 2 2 25 11 5" xfId="21490"/>
    <cellStyle name="Heading 3 2 2 25 12" xfId="12867"/>
    <cellStyle name="Heading 3 2 2 25 12 2" xfId="13675"/>
    <cellStyle name="Heading 3 2 2 25 12 2 2" xfId="18120"/>
    <cellStyle name="Heading 3 2 2 25 12 2 2 2" xfId="26325"/>
    <cellStyle name="Heading 3 2 2 25 12 2 3" xfId="15907"/>
    <cellStyle name="Heading 3 2 2 25 12 2 3 2" xfId="26326"/>
    <cellStyle name="Heading 3 2 2 25 12 2 4" xfId="22350"/>
    <cellStyle name="Heading 3 2 2 25 12 3" xfId="17312"/>
    <cellStyle name="Heading 3 2 2 25 12 3 2" xfId="26327"/>
    <cellStyle name="Heading 3 2 2 25 12 4" xfId="15099"/>
    <cellStyle name="Heading 3 2 2 25 12 4 2" xfId="26328"/>
    <cellStyle name="Heading 3 2 2 25 12 5" xfId="21542"/>
    <cellStyle name="Heading 3 2 2 25 13" xfId="12919"/>
    <cellStyle name="Heading 3 2 2 25 13 2" xfId="13727"/>
    <cellStyle name="Heading 3 2 2 25 13 2 2" xfId="18172"/>
    <cellStyle name="Heading 3 2 2 25 13 2 2 2" xfId="26329"/>
    <cellStyle name="Heading 3 2 2 25 13 2 3" xfId="15959"/>
    <cellStyle name="Heading 3 2 2 25 13 2 3 2" xfId="26330"/>
    <cellStyle name="Heading 3 2 2 25 13 2 4" xfId="22402"/>
    <cellStyle name="Heading 3 2 2 25 13 3" xfId="17364"/>
    <cellStyle name="Heading 3 2 2 25 13 3 2" xfId="26331"/>
    <cellStyle name="Heading 3 2 2 25 13 4" xfId="15151"/>
    <cellStyle name="Heading 3 2 2 25 13 4 2" xfId="26332"/>
    <cellStyle name="Heading 3 2 2 25 13 5" xfId="21594"/>
    <cellStyle name="Heading 3 2 2 25 14" xfId="12971"/>
    <cellStyle name="Heading 3 2 2 25 14 2" xfId="13779"/>
    <cellStyle name="Heading 3 2 2 25 14 2 2" xfId="18224"/>
    <cellStyle name="Heading 3 2 2 25 14 2 2 2" xfId="26333"/>
    <cellStyle name="Heading 3 2 2 25 14 2 3" xfId="16011"/>
    <cellStyle name="Heading 3 2 2 25 14 2 3 2" xfId="26334"/>
    <cellStyle name="Heading 3 2 2 25 14 2 4" xfId="22454"/>
    <cellStyle name="Heading 3 2 2 25 14 3" xfId="17416"/>
    <cellStyle name="Heading 3 2 2 25 14 3 2" xfId="26335"/>
    <cellStyle name="Heading 3 2 2 25 14 4" xfId="15203"/>
    <cellStyle name="Heading 3 2 2 25 14 4 2" xfId="26336"/>
    <cellStyle name="Heading 3 2 2 25 14 5" xfId="21646"/>
    <cellStyle name="Heading 3 2 2 25 15" xfId="13023"/>
    <cellStyle name="Heading 3 2 2 25 15 2" xfId="13831"/>
    <cellStyle name="Heading 3 2 2 25 15 2 2" xfId="18276"/>
    <cellStyle name="Heading 3 2 2 25 15 2 2 2" xfId="26337"/>
    <cellStyle name="Heading 3 2 2 25 15 2 3" xfId="16063"/>
    <cellStyle name="Heading 3 2 2 25 15 2 3 2" xfId="26338"/>
    <cellStyle name="Heading 3 2 2 25 15 2 4" xfId="22506"/>
    <cellStyle name="Heading 3 2 2 25 15 3" xfId="17468"/>
    <cellStyle name="Heading 3 2 2 25 15 3 2" xfId="26339"/>
    <cellStyle name="Heading 3 2 2 25 15 4" xfId="15255"/>
    <cellStyle name="Heading 3 2 2 25 15 4 2" xfId="26340"/>
    <cellStyle name="Heading 3 2 2 25 15 5" xfId="21698"/>
    <cellStyle name="Heading 3 2 2 25 16" xfId="13075"/>
    <cellStyle name="Heading 3 2 2 25 16 2" xfId="17520"/>
    <cellStyle name="Heading 3 2 2 25 16 2 2" xfId="26341"/>
    <cellStyle name="Heading 3 2 2 25 16 3" xfId="15307"/>
    <cellStyle name="Heading 3 2 2 25 16 3 2" xfId="26342"/>
    <cellStyle name="Heading 3 2 2 25 16 4" xfId="21750"/>
    <cellStyle name="Heading 3 2 2 25 17" xfId="20949"/>
    <cellStyle name="Heading 3 2 2 25 2" xfId="12271"/>
    <cellStyle name="Heading 3 2 2 25 2 2" xfId="13155"/>
    <cellStyle name="Heading 3 2 2 25 2 2 2" xfId="17600"/>
    <cellStyle name="Heading 3 2 2 25 2 2 2 2" xfId="26343"/>
    <cellStyle name="Heading 3 2 2 25 2 2 3" xfId="15387"/>
    <cellStyle name="Heading 3 2 2 25 2 2 3 2" xfId="26344"/>
    <cellStyle name="Heading 3 2 2 25 2 2 4" xfId="21830"/>
    <cellStyle name="Heading 3 2 2 25 2 3" xfId="16772"/>
    <cellStyle name="Heading 3 2 2 25 2 3 2" xfId="26345"/>
    <cellStyle name="Heading 3 2 2 25 2 4" xfId="14559"/>
    <cellStyle name="Heading 3 2 2 25 2 4 2" xfId="26346"/>
    <cellStyle name="Heading 3 2 2 25 2 5" xfId="21022"/>
    <cellStyle name="Heading 3 2 2 25 3" xfId="12325"/>
    <cellStyle name="Heading 3 2 2 25 3 2" xfId="13207"/>
    <cellStyle name="Heading 3 2 2 25 3 2 2" xfId="17652"/>
    <cellStyle name="Heading 3 2 2 25 3 2 2 2" xfId="26347"/>
    <cellStyle name="Heading 3 2 2 25 3 2 3" xfId="15439"/>
    <cellStyle name="Heading 3 2 2 25 3 2 3 2" xfId="26348"/>
    <cellStyle name="Heading 3 2 2 25 3 2 4" xfId="21882"/>
    <cellStyle name="Heading 3 2 2 25 3 3" xfId="12399"/>
    <cellStyle name="Heading 3 2 2 25 3 3 2" xfId="16844"/>
    <cellStyle name="Heading 3 2 2 25 3 3 2 2" xfId="26350"/>
    <cellStyle name="Heading 3 2 2 25 3 3 3" xfId="14631"/>
    <cellStyle name="Heading 3 2 2 25 3 3 3 2" xfId="26351"/>
    <cellStyle name="Heading 3 2 2 25 3 3 4" xfId="26349"/>
    <cellStyle name="Heading 3 2 2 25 3 4" xfId="21074"/>
    <cellStyle name="Heading 3 2 2 25 4" xfId="12451"/>
    <cellStyle name="Heading 3 2 2 25 4 2" xfId="13259"/>
    <cellStyle name="Heading 3 2 2 25 4 2 2" xfId="17704"/>
    <cellStyle name="Heading 3 2 2 25 4 2 2 2" xfId="26352"/>
    <cellStyle name="Heading 3 2 2 25 4 2 3" xfId="15491"/>
    <cellStyle name="Heading 3 2 2 25 4 2 3 2" xfId="26353"/>
    <cellStyle name="Heading 3 2 2 25 4 2 4" xfId="21934"/>
    <cellStyle name="Heading 3 2 2 25 4 3" xfId="16896"/>
    <cellStyle name="Heading 3 2 2 25 4 3 2" xfId="26354"/>
    <cellStyle name="Heading 3 2 2 25 4 4" xfId="14683"/>
    <cellStyle name="Heading 3 2 2 25 4 4 2" xfId="26355"/>
    <cellStyle name="Heading 3 2 2 25 4 5" xfId="21126"/>
    <cellStyle name="Heading 3 2 2 25 5" xfId="12503"/>
    <cellStyle name="Heading 3 2 2 25 5 2" xfId="13311"/>
    <cellStyle name="Heading 3 2 2 25 5 2 2" xfId="17756"/>
    <cellStyle name="Heading 3 2 2 25 5 2 2 2" xfId="26356"/>
    <cellStyle name="Heading 3 2 2 25 5 2 3" xfId="15543"/>
    <cellStyle name="Heading 3 2 2 25 5 2 3 2" xfId="26357"/>
    <cellStyle name="Heading 3 2 2 25 5 2 4" xfId="21986"/>
    <cellStyle name="Heading 3 2 2 25 5 3" xfId="16948"/>
    <cellStyle name="Heading 3 2 2 25 5 3 2" xfId="26358"/>
    <cellStyle name="Heading 3 2 2 25 5 4" xfId="14735"/>
    <cellStyle name="Heading 3 2 2 25 5 4 2" xfId="26359"/>
    <cellStyle name="Heading 3 2 2 25 5 5" xfId="21178"/>
    <cellStyle name="Heading 3 2 2 25 6" xfId="12555"/>
    <cellStyle name="Heading 3 2 2 25 6 2" xfId="13363"/>
    <cellStyle name="Heading 3 2 2 25 6 2 2" xfId="17808"/>
    <cellStyle name="Heading 3 2 2 25 6 2 2 2" xfId="26360"/>
    <cellStyle name="Heading 3 2 2 25 6 2 3" xfId="15595"/>
    <cellStyle name="Heading 3 2 2 25 6 2 3 2" xfId="26361"/>
    <cellStyle name="Heading 3 2 2 25 6 2 4" xfId="22038"/>
    <cellStyle name="Heading 3 2 2 25 6 3" xfId="17000"/>
    <cellStyle name="Heading 3 2 2 25 6 3 2" xfId="26362"/>
    <cellStyle name="Heading 3 2 2 25 6 4" xfId="14787"/>
    <cellStyle name="Heading 3 2 2 25 6 4 2" xfId="26363"/>
    <cellStyle name="Heading 3 2 2 25 6 5" xfId="21230"/>
    <cellStyle name="Heading 3 2 2 25 7" xfId="12607"/>
    <cellStyle name="Heading 3 2 2 25 7 2" xfId="13415"/>
    <cellStyle name="Heading 3 2 2 25 7 2 2" xfId="17860"/>
    <cellStyle name="Heading 3 2 2 25 7 2 2 2" xfId="26364"/>
    <cellStyle name="Heading 3 2 2 25 7 2 3" xfId="15647"/>
    <cellStyle name="Heading 3 2 2 25 7 2 3 2" xfId="26365"/>
    <cellStyle name="Heading 3 2 2 25 7 2 4" xfId="22090"/>
    <cellStyle name="Heading 3 2 2 25 7 3" xfId="17052"/>
    <cellStyle name="Heading 3 2 2 25 7 3 2" xfId="26366"/>
    <cellStyle name="Heading 3 2 2 25 7 4" xfId="14839"/>
    <cellStyle name="Heading 3 2 2 25 7 4 2" xfId="26367"/>
    <cellStyle name="Heading 3 2 2 25 7 5" xfId="21282"/>
    <cellStyle name="Heading 3 2 2 25 8" xfId="12659"/>
    <cellStyle name="Heading 3 2 2 25 8 2" xfId="13467"/>
    <cellStyle name="Heading 3 2 2 25 8 2 2" xfId="17912"/>
    <cellStyle name="Heading 3 2 2 25 8 2 2 2" xfId="26368"/>
    <cellStyle name="Heading 3 2 2 25 8 2 3" xfId="15699"/>
    <cellStyle name="Heading 3 2 2 25 8 2 3 2" xfId="26369"/>
    <cellStyle name="Heading 3 2 2 25 8 2 4" xfId="22142"/>
    <cellStyle name="Heading 3 2 2 25 8 3" xfId="17104"/>
    <cellStyle name="Heading 3 2 2 25 8 3 2" xfId="26370"/>
    <cellStyle name="Heading 3 2 2 25 8 4" xfId="14891"/>
    <cellStyle name="Heading 3 2 2 25 8 4 2" xfId="26371"/>
    <cellStyle name="Heading 3 2 2 25 8 5" xfId="21334"/>
    <cellStyle name="Heading 3 2 2 25 9" xfId="12711"/>
    <cellStyle name="Heading 3 2 2 25 9 2" xfId="13519"/>
    <cellStyle name="Heading 3 2 2 25 9 2 2" xfId="17964"/>
    <cellStyle name="Heading 3 2 2 25 9 2 2 2" xfId="26372"/>
    <cellStyle name="Heading 3 2 2 25 9 2 3" xfId="15751"/>
    <cellStyle name="Heading 3 2 2 25 9 2 3 2" xfId="26373"/>
    <cellStyle name="Heading 3 2 2 25 9 2 4" xfId="22194"/>
    <cellStyle name="Heading 3 2 2 25 9 3" xfId="17156"/>
    <cellStyle name="Heading 3 2 2 25 9 3 2" xfId="26374"/>
    <cellStyle name="Heading 3 2 2 25 9 4" xfId="14943"/>
    <cellStyle name="Heading 3 2 2 25 9 4 2" xfId="26375"/>
    <cellStyle name="Heading 3 2 2 25 9 5" xfId="21386"/>
    <cellStyle name="Heading 3 2 2 26" xfId="12220"/>
    <cellStyle name="Heading 3 2 2 26 10" xfId="12773"/>
    <cellStyle name="Heading 3 2 2 26 10 2" xfId="13581"/>
    <cellStyle name="Heading 3 2 2 26 10 2 2" xfId="18026"/>
    <cellStyle name="Heading 3 2 2 26 10 2 2 2" xfId="26376"/>
    <cellStyle name="Heading 3 2 2 26 10 2 3" xfId="15813"/>
    <cellStyle name="Heading 3 2 2 26 10 2 3 2" xfId="26377"/>
    <cellStyle name="Heading 3 2 2 26 10 2 4" xfId="22256"/>
    <cellStyle name="Heading 3 2 2 26 10 3" xfId="17218"/>
    <cellStyle name="Heading 3 2 2 26 10 3 2" xfId="26378"/>
    <cellStyle name="Heading 3 2 2 26 10 4" xfId="15005"/>
    <cellStyle name="Heading 3 2 2 26 10 4 2" xfId="26379"/>
    <cellStyle name="Heading 3 2 2 26 10 5" xfId="21448"/>
    <cellStyle name="Heading 3 2 2 26 11" xfId="12825"/>
    <cellStyle name="Heading 3 2 2 26 11 2" xfId="13633"/>
    <cellStyle name="Heading 3 2 2 26 11 2 2" xfId="18078"/>
    <cellStyle name="Heading 3 2 2 26 11 2 2 2" xfId="26380"/>
    <cellStyle name="Heading 3 2 2 26 11 2 3" xfId="15865"/>
    <cellStyle name="Heading 3 2 2 26 11 2 3 2" xfId="26381"/>
    <cellStyle name="Heading 3 2 2 26 11 2 4" xfId="22308"/>
    <cellStyle name="Heading 3 2 2 26 11 3" xfId="17270"/>
    <cellStyle name="Heading 3 2 2 26 11 3 2" xfId="26382"/>
    <cellStyle name="Heading 3 2 2 26 11 4" xfId="15057"/>
    <cellStyle name="Heading 3 2 2 26 11 4 2" xfId="26383"/>
    <cellStyle name="Heading 3 2 2 26 11 5" xfId="21500"/>
    <cellStyle name="Heading 3 2 2 26 12" xfId="12877"/>
    <cellStyle name="Heading 3 2 2 26 12 2" xfId="13685"/>
    <cellStyle name="Heading 3 2 2 26 12 2 2" xfId="18130"/>
    <cellStyle name="Heading 3 2 2 26 12 2 2 2" xfId="26384"/>
    <cellStyle name="Heading 3 2 2 26 12 2 3" xfId="15917"/>
    <cellStyle name="Heading 3 2 2 26 12 2 3 2" xfId="26385"/>
    <cellStyle name="Heading 3 2 2 26 12 2 4" xfId="22360"/>
    <cellStyle name="Heading 3 2 2 26 12 3" xfId="17322"/>
    <cellStyle name="Heading 3 2 2 26 12 3 2" xfId="26386"/>
    <cellStyle name="Heading 3 2 2 26 12 4" xfId="15109"/>
    <cellStyle name="Heading 3 2 2 26 12 4 2" xfId="26387"/>
    <cellStyle name="Heading 3 2 2 26 12 5" xfId="21552"/>
    <cellStyle name="Heading 3 2 2 26 13" xfId="12929"/>
    <cellStyle name="Heading 3 2 2 26 13 2" xfId="13737"/>
    <cellStyle name="Heading 3 2 2 26 13 2 2" xfId="18182"/>
    <cellStyle name="Heading 3 2 2 26 13 2 2 2" xfId="26388"/>
    <cellStyle name="Heading 3 2 2 26 13 2 3" xfId="15969"/>
    <cellStyle name="Heading 3 2 2 26 13 2 3 2" xfId="26389"/>
    <cellStyle name="Heading 3 2 2 26 13 2 4" xfId="22412"/>
    <cellStyle name="Heading 3 2 2 26 13 3" xfId="17374"/>
    <cellStyle name="Heading 3 2 2 26 13 3 2" xfId="26390"/>
    <cellStyle name="Heading 3 2 2 26 13 4" xfId="15161"/>
    <cellStyle name="Heading 3 2 2 26 13 4 2" xfId="26391"/>
    <cellStyle name="Heading 3 2 2 26 13 5" xfId="21604"/>
    <cellStyle name="Heading 3 2 2 26 14" xfId="12981"/>
    <cellStyle name="Heading 3 2 2 26 14 2" xfId="13789"/>
    <cellStyle name="Heading 3 2 2 26 14 2 2" xfId="18234"/>
    <cellStyle name="Heading 3 2 2 26 14 2 2 2" xfId="26392"/>
    <cellStyle name="Heading 3 2 2 26 14 2 3" xfId="16021"/>
    <cellStyle name="Heading 3 2 2 26 14 2 3 2" xfId="26393"/>
    <cellStyle name="Heading 3 2 2 26 14 2 4" xfId="22464"/>
    <cellStyle name="Heading 3 2 2 26 14 3" xfId="17426"/>
    <cellStyle name="Heading 3 2 2 26 14 3 2" xfId="26394"/>
    <cellStyle name="Heading 3 2 2 26 14 4" xfId="15213"/>
    <cellStyle name="Heading 3 2 2 26 14 4 2" xfId="26395"/>
    <cellStyle name="Heading 3 2 2 26 14 5" xfId="21656"/>
    <cellStyle name="Heading 3 2 2 26 15" xfId="13033"/>
    <cellStyle name="Heading 3 2 2 26 15 2" xfId="13841"/>
    <cellStyle name="Heading 3 2 2 26 15 2 2" xfId="18286"/>
    <cellStyle name="Heading 3 2 2 26 15 2 2 2" xfId="26396"/>
    <cellStyle name="Heading 3 2 2 26 15 2 3" xfId="16073"/>
    <cellStyle name="Heading 3 2 2 26 15 2 3 2" xfId="26397"/>
    <cellStyle name="Heading 3 2 2 26 15 2 4" xfId="22516"/>
    <cellStyle name="Heading 3 2 2 26 15 3" xfId="17478"/>
    <cellStyle name="Heading 3 2 2 26 15 3 2" xfId="26398"/>
    <cellStyle name="Heading 3 2 2 26 15 4" xfId="15265"/>
    <cellStyle name="Heading 3 2 2 26 15 4 2" xfId="26399"/>
    <cellStyle name="Heading 3 2 2 26 15 5" xfId="21708"/>
    <cellStyle name="Heading 3 2 2 26 16" xfId="13085"/>
    <cellStyle name="Heading 3 2 2 26 16 2" xfId="17530"/>
    <cellStyle name="Heading 3 2 2 26 16 2 2" xfId="26400"/>
    <cellStyle name="Heading 3 2 2 26 16 3" xfId="15317"/>
    <cellStyle name="Heading 3 2 2 26 16 3 2" xfId="26401"/>
    <cellStyle name="Heading 3 2 2 26 16 4" xfId="21760"/>
    <cellStyle name="Heading 3 2 2 26 17" xfId="20959"/>
    <cellStyle name="Heading 3 2 2 26 2" xfId="12281"/>
    <cellStyle name="Heading 3 2 2 26 2 2" xfId="13165"/>
    <cellStyle name="Heading 3 2 2 26 2 2 2" xfId="17610"/>
    <cellStyle name="Heading 3 2 2 26 2 2 2 2" xfId="26402"/>
    <cellStyle name="Heading 3 2 2 26 2 2 3" xfId="15397"/>
    <cellStyle name="Heading 3 2 2 26 2 2 3 2" xfId="26403"/>
    <cellStyle name="Heading 3 2 2 26 2 2 4" xfId="21840"/>
    <cellStyle name="Heading 3 2 2 26 2 3" xfId="16782"/>
    <cellStyle name="Heading 3 2 2 26 2 3 2" xfId="26404"/>
    <cellStyle name="Heading 3 2 2 26 2 4" xfId="14569"/>
    <cellStyle name="Heading 3 2 2 26 2 4 2" xfId="26405"/>
    <cellStyle name="Heading 3 2 2 26 2 5" xfId="21032"/>
    <cellStyle name="Heading 3 2 2 26 3" xfId="12335"/>
    <cellStyle name="Heading 3 2 2 26 3 2" xfId="13217"/>
    <cellStyle name="Heading 3 2 2 26 3 2 2" xfId="17662"/>
    <cellStyle name="Heading 3 2 2 26 3 2 2 2" xfId="26406"/>
    <cellStyle name="Heading 3 2 2 26 3 2 3" xfId="15449"/>
    <cellStyle name="Heading 3 2 2 26 3 2 3 2" xfId="26407"/>
    <cellStyle name="Heading 3 2 2 26 3 2 4" xfId="21892"/>
    <cellStyle name="Heading 3 2 2 26 3 3" xfId="12409"/>
    <cellStyle name="Heading 3 2 2 26 3 3 2" xfId="16854"/>
    <cellStyle name="Heading 3 2 2 26 3 3 2 2" xfId="26409"/>
    <cellStyle name="Heading 3 2 2 26 3 3 3" xfId="14641"/>
    <cellStyle name="Heading 3 2 2 26 3 3 3 2" xfId="26410"/>
    <cellStyle name="Heading 3 2 2 26 3 3 4" xfId="26408"/>
    <cellStyle name="Heading 3 2 2 26 3 4" xfId="21084"/>
    <cellStyle name="Heading 3 2 2 26 4" xfId="12461"/>
    <cellStyle name="Heading 3 2 2 26 4 2" xfId="13269"/>
    <cellStyle name="Heading 3 2 2 26 4 2 2" xfId="17714"/>
    <cellStyle name="Heading 3 2 2 26 4 2 2 2" xfId="26411"/>
    <cellStyle name="Heading 3 2 2 26 4 2 3" xfId="15501"/>
    <cellStyle name="Heading 3 2 2 26 4 2 3 2" xfId="26412"/>
    <cellStyle name="Heading 3 2 2 26 4 2 4" xfId="21944"/>
    <cellStyle name="Heading 3 2 2 26 4 3" xfId="16906"/>
    <cellStyle name="Heading 3 2 2 26 4 3 2" xfId="26413"/>
    <cellStyle name="Heading 3 2 2 26 4 4" xfId="14693"/>
    <cellStyle name="Heading 3 2 2 26 4 4 2" xfId="26414"/>
    <cellStyle name="Heading 3 2 2 26 4 5" xfId="21136"/>
    <cellStyle name="Heading 3 2 2 26 5" xfId="12513"/>
    <cellStyle name="Heading 3 2 2 26 5 2" xfId="13321"/>
    <cellStyle name="Heading 3 2 2 26 5 2 2" xfId="17766"/>
    <cellStyle name="Heading 3 2 2 26 5 2 2 2" xfId="26415"/>
    <cellStyle name="Heading 3 2 2 26 5 2 3" xfId="15553"/>
    <cellStyle name="Heading 3 2 2 26 5 2 3 2" xfId="26416"/>
    <cellStyle name="Heading 3 2 2 26 5 2 4" xfId="21996"/>
    <cellStyle name="Heading 3 2 2 26 5 3" xfId="16958"/>
    <cellStyle name="Heading 3 2 2 26 5 3 2" xfId="26417"/>
    <cellStyle name="Heading 3 2 2 26 5 4" xfId="14745"/>
    <cellStyle name="Heading 3 2 2 26 5 4 2" xfId="26418"/>
    <cellStyle name="Heading 3 2 2 26 5 5" xfId="21188"/>
    <cellStyle name="Heading 3 2 2 26 6" xfId="12565"/>
    <cellStyle name="Heading 3 2 2 26 6 2" xfId="13373"/>
    <cellStyle name="Heading 3 2 2 26 6 2 2" xfId="17818"/>
    <cellStyle name="Heading 3 2 2 26 6 2 2 2" xfId="26419"/>
    <cellStyle name="Heading 3 2 2 26 6 2 3" xfId="15605"/>
    <cellStyle name="Heading 3 2 2 26 6 2 3 2" xfId="26420"/>
    <cellStyle name="Heading 3 2 2 26 6 2 4" xfId="22048"/>
    <cellStyle name="Heading 3 2 2 26 6 3" xfId="17010"/>
    <cellStyle name="Heading 3 2 2 26 6 3 2" xfId="26421"/>
    <cellStyle name="Heading 3 2 2 26 6 4" xfId="14797"/>
    <cellStyle name="Heading 3 2 2 26 6 4 2" xfId="26422"/>
    <cellStyle name="Heading 3 2 2 26 6 5" xfId="21240"/>
    <cellStyle name="Heading 3 2 2 26 7" xfId="12617"/>
    <cellStyle name="Heading 3 2 2 26 7 2" xfId="13425"/>
    <cellStyle name="Heading 3 2 2 26 7 2 2" xfId="17870"/>
    <cellStyle name="Heading 3 2 2 26 7 2 2 2" xfId="26423"/>
    <cellStyle name="Heading 3 2 2 26 7 2 3" xfId="15657"/>
    <cellStyle name="Heading 3 2 2 26 7 2 3 2" xfId="26424"/>
    <cellStyle name="Heading 3 2 2 26 7 2 4" xfId="22100"/>
    <cellStyle name="Heading 3 2 2 26 7 3" xfId="17062"/>
    <cellStyle name="Heading 3 2 2 26 7 3 2" xfId="26425"/>
    <cellStyle name="Heading 3 2 2 26 7 4" xfId="14849"/>
    <cellStyle name="Heading 3 2 2 26 7 4 2" xfId="26426"/>
    <cellStyle name="Heading 3 2 2 26 7 5" xfId="21292"/>
    <cellStyle name="Heading 3 2 2 26 8" xfId="12669"/>
    <cellStyle name="Heading 3 2 2 26 8 2" xfId="13477"/>
    <cellStyle name="Heading 3 2 2 26 8 2 2" xfId="17922"/>
    <cellStyle name="Heading 3 2 2 26 8 2 2 2" xfId="26427"/>
    <cellStyle name="Heading 3 2 2 26 8 2 3" xfId="15709"/>
    <cellStyle name="Heading 3 2 2 26 8 2 3 2" xfId="26428"/>
    <cellStyle name="Heading 3 2 2 26 8 2 4" xfId="22152"/>
    <cellStyle name="Heading 3 2 2 26 8 3" xfId="17114"/>
    <cellStyle name="Heading 3 2 2 26 8 3 2" xfId="26429"/>
    <cellStyle name="Heading 3 2 2 26 8 4" xfId="14901"/>
    <cellStyle name="Heading 3 2 2 26 8 4 2" xfId="26430"/>
    <cellStyle name="Heading 3 2 2 26 8 5" xfId="21344"/>
    <cellStyle name="Heading 3 2 2 26 9" xfId="12721"/>
    <cellStyle name="Heading 3 2 2 26 9 2" xfId="13529"/>
    <cellStyle name="Heading 3 2 2 26 9 2 2" xfId="17974"/>
    <cellStyle name="Heading 3 2 2 26 9 2 2 2" xfId="26431"/>
    <cellStyle name="Heading 3 2 2 26 9 2 3" xfId="15761"/>
    <cellStyle name="Heading 3 2 2 26 9 2 3 2" xfId="26432"/>
    <cellStyle name="Heading 3 2 2 26 9 2 4" xfId="22204"/>
    <cellStyle name="Heading 3 2 2 26 9 3" xfId="17166"/>
    <cellStyle name="Heading 3 2 2 26 9 3 2" xfId="26433"/>
    <cellStyle name="Heading 3 2 2 26 9 4" xfId="14953"/>
    <cellStyle name="Heading 3 2 2 26 9 4 2" xfId="26434"/>
    <cellStyle name="Heading 3 2 2 26 9 5" xfId="21396"/>
    <cellStyle name="Heading 3 2 2 27" xfId="12201"/>
    <cellStyle name="Heading 3 2 2 27 10" xfId="12754"/>
    <cellStyle name="Heading 3 2 2 27 10 2" xfId="13562"/>
    <cellStyle name="Heading 3 2 2 27 10 2 2" xfId="18007"/>
    <cellStyle name="Heading 3 2 2 27 10 2 2 2" xfId="26435"/>
    <cellStyle name="Heading 3 2 2 27 10 2 3" xfId="15794"/>
    <cellStyle name="Heading 3 2 2 27 10 2 3 2" xfId="26436"/>
    <cellStyle name="Heading 3 2 2 27 10 2 4" xfId="22237"/>
    <cellStyle name="Heading 3 2 2 27 10 3" xfId="17199"/>
    <cellStyle name="Heading 3 2 2 27 10 3 2" xfId="26437"/>
    <cellStyle name="Heading 3 2 2 27 10 4" xfId="14986"/>
    <cellStyle name="Heading 3 2 2 27 10 4 2" xfId="26438"/>
    <cellStyle name="Heading 3 2 2 27 10 5" xfId="21429"/>
    <cellStyle name="Heading 3 2 2 27 11" xfId="12806"/>
    <cellStyle name="Heading 3 2 2 27 11 2" xfId="13614"/>
    <cellStyle name="Heading 3 2 2 27 11 2 2" xfId="18059"/>
    <cellStyle name="Heading 3 2 2 27 11 2 2 2" xfId="26439"/>
    <cellStyle name="Heading 3 2 2 27 11 2 3" xfId="15846"/>
    <cellStyle name="Heading 3 2 2 27 11 2 3 2" xfId="26440"/>
    <cellStyle name="Heading 3 2 2 27 11 2 4" xfId="22289"/>
    <cellStyle name="Heading 3 2 2 27 11 3" xfId="17251"/>
    <cellStyle name="Heading 3 2 2 27 11 3 2" xfId="26441"/>
    <cellStyle name="Heading 3 2 2 27 11 4" xfId="15038"/>
    <cellStyle name="Heading 3 2 2 27 11 4 2" xfId="26442"/>
    <cellStyle name="Heading 3 2 2 27 11 5" xfId="21481"/>
    <cellStyle name="Heading 3 2 2 27 12" xfId="12858"/>
    <cellStyle name="Heading 3 2 2 27 12 2" xfId="13666"/>
    <cellStyle name="Heading 3 2 2 27 12 2 2" xfId="18111"/>
    <cellStyle name="Heading 3 2 2 27 12 2 2 2" xfId="26443"/>
    <cellStyle name="Heading 3 2 2 27 12 2 3" xfId="15898"/>
    <cellStyle name="Heading 3 2 2 27 12 2 3 2" xfId="26444"/>
    <cellStyle name="Heading 3 2 2 27 12 2 4" xfId="22341"/>
    <cellStyle name="Heading 3 2 2 27 12 3" xfId="17303"/>
    <cellStyle name="Heading 3 2 2 27 12 3 2" xfId="26445"/>
    <cellStyle name="Heading 3 2 2 27 12 4" xfId="15090"/>
    <cellStyle name="Heading 3 2 2 27 12 4 2" xfId="26446"/>
    <cellStyle name="Heading 3 2 2 27 12 5" xfId="21533"/>
    <cellStyle name="Heading 3 2 2 27 13" xfId="12910"/>
    <cellStyle name="Heading 3 2 2 27 13 2" xfId="13718"/>
    <cellStyle name="Heading 3 2 2 27 13 2 2" xfId="18163"/>
    <cellStyle name="Heading 3 2 2 27 13 2 2 2" xfId="26447"/>
    <cellStyle name="Heading 3 2 2 27 13 2 3" xfId="15950"/>
    <cellStyle name="Heading 3 2 2 27 13 2 3 2" xfId="26448"/>
    <cellStyle name="Heading 3 2 2 27 13 2 4" xfId="22393"/>
    <cellStyle name="Heading 3 2 2 27 13 3" xfId="17355"/>
    <cellStyle name="Heading 3 2 2 27 13 3 2" xfId="26449"/>
    <cellStyle name="Heading 3 2 2 27 13 4" xfId="15142"/>
    <cellStyle name="Heading 3 2 2 27 13 4 2" xfId="26450"/>
    <cellStyle name="Heading 3 2 2 27 13 5" xfId="21585"/>
    <cellStyle name="Heading 3 2 2 27 14" xfId="12962"/>
    <cellStyle name="Heading 3 2 2 27 14 2" xfId="13770"/>
    <cellStyle name="Heading 3 2 2 27 14 2 2" xfId="18215"/>
    <cellStyle name="Heading 3 2 2 27 14 2 2 2" xfId="26451"/>
    <cellStyle name="Heading 3 2 2 27 14 2 3" xfId="16002"/>
    <cellStyle name="Heading 3 2 2 27 14 2 3 2" xfId="26452"/>
    <cellStyle name="Heading 3 2 2 27 14 2 4" xfId="22445"/>
    <cellStyle name="Heading 3 2 2 27 14 3" xfId="17407"/>
    <cellStyle name="Heading 3 2 2 27 14 3 2" xfId="26453"/>
    <cellStyle name="Heading 3 2 2 27 14 4" xfId="15194"/>
    <cellStyle name="Heading 3 2 2 27 14 4 2" xfId="26454"/>
    <cellStyle name="Heading 3 2 2 27 14 5" xfId="21637"/>
    <cellStyle name="Heading 3 2 2 27 15" xfId="13014"/>
    <cellStyle name="Heading 3 2 2 27 15 2" xfId="13822"/>
    <cellStyle name="Heading 3 2 2 27 15 2 2" xfId="18267"/>
    <cellStyle name="Heading 3 2 2 27 15 2 2 2" xfId="26455"/>
    <cellStyle name="Heading 3 2 2 27 15 2 3" xfId="16054"/>
    <cellStyle name="Heading 3 2 2 27 15 2 3 2" xfId="26456"/>
    <cellStyle name="Heading 3 2 2 27 15 2 4" xfId="22497"/>
    <cellStyle name="Heading 3 2 2 27 15 3" xfId="17459"/>
    <cellStyle name="Heading 3 2 2 27 15 3 2" xfId="26457"/>
    <cellStyle name="Heading 3 2 2 27 15 4" xfId="15246"/>
    <cellStyle name="Heading 3 2 2 27 15 4 2" xfId="26458"/>
    <cellStyle name="Heading 3 2 2 27 15 5" xfId="21689"/>
    <cellStyle name="Heading 3 2 2 27 16" xfId="13066"/>
    <cellStyle name="Heading 3 2 2 27 16 2" xfId="17511"/>
    <cellStyle name="Heading 3 2 2 27 16 2 2" xfId="26459"/>
    <cellStyle name="Heading 3 2 2 27 16 3" xfId="15298"/>
    <cellStyle name="Heading 3 2 2 27 16 3 2" xfId="26460"/>
    <cellStyle name="Heading 3 2 2 27 16 4" xfId="21741"/>
    <cellStyle name="Heading 3 2 2 27 17" xfId="20940"/>
    <cellStyle name="Heading 3 2 2 27 2" xfId="12262"/>
    <cellStyle name="Heading 3 2 2 27 2 2" xfId="13146"/>
    <cellStyle name="Heading 3 2 2 27 2 2 2" xfId="17591"/>
    <cellStyle name="Heading 3 2 2 27 2 2 2 2" xfId="26461"/>
    <cellStyle name="Heading 3 2 2 27 2 2 3" xfId="15378"/>
    <cellStyle name="Heading 3 2 2 27 2 2 3 2" xfId="26462"/>
    <cellStyle name="Heading 3 2 2 27 2 2 4" xfId="21821"/>
    <cellStyle name="Heading 3 2 2 27 2 3" xfId="16763"/>
    <cellStyle name="Heading 3 2 2 27 2 3 2" xfId="26463"/>
    <cellStyle name="Heading 3 2 2 27 2 4" xfId="14550"/>
    <cellStyle name="Heading 3 2 2 27 2 4 2" xfId="26464"/>
    <cellStyle name="Heading 3 2 2 27 2 5" xfId="21013"/>
    <cellStyle name="Heading 3 2 2 27 3" xfId="12316"/>
    <cellStyle name="Heading 3 2 2 27 3 2" xfId="13198"/>
    <cellStyle name="Heading 3 2 2 27 3 2 2" xfId="17643"/>
    <cellStyle name="Heading 3 2 2 27 3 2 2 2" xfId="26465"/>
    <cellStyle name="Heading 3 2 2 27 3 2 3" xfId="15430"/>
    <cellStyle name="Heading 3 2 2 27 3 2 3 2" xfId="26466"/>
    <cellStyle name="Heading 3 2 2 27 3 2 4" xfId="21873"/>
    <cellStyle name="Heading 3 2 2 27 3 3" xfId="12390"/>
    <cellStyle name="Heading 3 2 2 27 3 3 2" xfId="16835"/>
    <cellStyle name="Heading 3 2 2 27 3 3 2 2" xfId="26468"/>
    <cellStyle name="Heading 3 2 2 27 3 3 3" xfId="14622"/>
    <cellStyle name="Heading 3 2 2 27 3 3 3 2" xfId="26469"/>
    <cellStyle name="Heading 3 2 2 27 3 3 4" xfId="26467"/>
    <cellStyle name="Heading 3 2 2 27 3 4" xfId="21065"/>
    <cellStyle name="Heading 3 2 2 27 4" xfId="12442"/>
    <cellStyle name="Heading 3 2 2 27 4 2" xfId="13250"/>
    <cellStyle name="Heading 3 2 2 27 4 2 2" xfId="17695"/>
    <cellStyle name="Heading 3 2 2 27 4 2 2 2" xfId="26470"/>
    <cellStyle name="Heading 3 2 2 27 4 2 3" xfId="15482"/>
    <cellStyle name="Heading 3 2 2 27 4 2 3 2" xfId="26471"/>
    <cellStyle name="Heading 3 2 2 27 4 2 4" xfId="21925"/>
    <cellStyle name="Heading 3 2 2 27 4 3" xfId="16887"/>
    <cellStyle name="Heading 3 2 2 27 4 3 2" xfId="26472"/>
    <cellStyle name="Heading 3 2 2 27 4 4" xfId="14674"/>
    <cellStyle name="Heading 3 2 2 27 4 4 2" xfId="26473"/>
    <cellStyle name="Heading 3 2 2 27 4 5" xfId="21117"/>
    <cellStyle name="Heading 3 2 2 27 5" xfId="12494"/>
    <cellStyle name="Heading 3 2 2 27 5 2" xfId="13302"/>
    <cellStyle name="Heading 3 2 2 27 5 2 2" xfId="17747"/>
    <cellStyle name="Heading 3 2 2 27 5 2 2 2" xfId="26474"/>
    <cellStyle name="Heading 3 2 2 27 5 2 3" xfId="15534"/>
    <cellStyle name="Heading 3 2 2 27 5 2 3 2" xfId="26475"/>
    <cellStyle name="Heading 3 2 2 27 5 2 4" xfId="21977"/>
    <cellStyle name="Heading 3 2 2 27 5 3" xfId="16939"/>
    <cellStyle name="Heading 3 2 2 27 5 3 2" xfId="26476"/>
    <cellStyle name="Heading 3 2 2 27 5 4" xfId="14726"/>
    <cellStyle name="Heading 3 2 2 27 5 4 2" xfId="26477"/>
    <cellStyle name="Heading 3 2 2 27 5 5" xfId="21169"/>
    <cellStyle name="Heading 3 2 2 27 6" xfId="12546"/>
    <cellStyle name="Heading 3 2 2 27 6 2" xfId="13354"/>
    <cellStyle name="Heading 3 2 2 27 6 2 2" xfId="17799"/>
    <cellStyle name="Heading 3 2 2 27 6 2 2 2" xfId="26478"/>
    <cellStyle name="Heading 3 2 2 27 6 2 3" xfId="15586"/>
    <cellStyle name="Heading 3 2 2 27 6 2 3 2" xfId="26479"/>
    <cellStyle name="Heading 3 2 2 27 6 2 4" xfId="22029"/>
    <cellStyle name="Heading 3 2 2 27 6 3" xfId="16991"/>
    <cellStyle name="Heading 3 2 2 27 6 3 2" xfId="26480"/>
    <cellStyle name="Heading 3 2 2 27 6 4" xfId="14778"/>
    <cellStyle name="Heading 3 2 2 27 6 4 2" xfId="26481"/>
    <cellStyle name="Heading 3 2 2 27 6 5" xfId="21221"/>
    <cellStyle name="Heading 3 2 2 27 7" xfId="12598"/>
    <cellStyle name="Heading 3 2 2 27 7 2" xfId="13406"/>
    <cellStyle name="Heading 3 2 2 27 7 2 2" xfId="17851"/>
    <cellStyle name="Heading 3 2 2 27 7 2 2 2" xfId="26482"/>
    <cellStyle name="Heading 3 2 2 27 7 2 3" xfId="15638"/>
    <cellStyle name="Heading 3 2 2 27 7 2 3 2" xfId="26483"/>
    <cellStyle name="Heading 3 2 2 27 7 2 4" xfId="22081"/>
    <cellStyle name="Heading 3 2 2 27 7 3" xfId="17043"/>
    <cellStyle name="Heading 3 2 2 27 7 3 2" xfId="26484"/>
    <cellStyle name="Heading 3 2 2 27 7 4" xfId="14830"/>
    <cellStyle name="Heading 3 2 2 27 7 4 2" xfId="26485"/>
    <cellStyle name="Heading 3 2 2 27 7 5" xfId="21273"/>
    <cellStyle name="Heading 3 2 2 27 8" xfId="12650"/>
    <cellStyle name="Heading 3 2 2 27 8 2" xfId="13458"/>
    <cellStyle name="Heading 3 2 2 27 8 2 2" xfId="17903"/>
    <cellStyle name="Heading 3 2 2 27 8 2 2 2" xfId="26486"/>
    <cellStyle name="Heading 3 2 2 27 8 2 3" xfId="15690"/>
    <cellStyle name="Heading 3 2 2 27 8 2 3 2" xfId="26487"/>
    <cellStyle name="Heading 3 2 2 27 8 2 4" xfId="22133"/>
    <cellStyle name="Heading 3 2 2 27 8 3" xfId="17095"/>
    <cellStyle name="Heading 3 2 2 27 8 3 2" xfId="26488"/>
    <cellStyle name="Heading 3 2 2 27 8 4" xfId="14882"/>
    <cellStyle name="Heading 3 2 2 27 8 4 2" xfId="26489"/>
    <cellStyle name="Heading 3 2 2 27 8 5" xfId="21325"/>
    <cellStyle name="Heading 3 2 2 27 9" xfId="12702"/>
    <cellStyle name="Heading 3 2 2 27 9 2" xfId="13510"/>
    <cellStyle name="Heading 3 2 2 27 9 2 2" xfId="17955"/>
    <cellStyle name="Heading 3 2 2 27 9 2 2 2" xfId="26490"/>
    <cellStyle name="Heading 3 2 2 27 9 2 3" xfId="15742"/>
    <cellStyle name="Heading 3 2 2 27 9 2 3 2" xfId="26491"/>
    <cellStyle name="Heading 3 2 2 27 9 2 4" xfId="22185"/>
    <cellStyle name="Heading 3 2 2 27 9 3" xfId="17147"/>
    <cellStyle name="Heading 3 2 2 27 9 3 2" xfId="26492"/>
    <cellStyle name="Heading 3 2 2 27 9 4" xfId="14934"/>
    <cellStyle name="Heading 3 2 2 27 9 4 2" xfId="26493"/>
    <cellStyle name="Heading 3 2 2 27 9 5" xfId="21377"/>
    <cellStyle name="Heading 3 2 2 28" xfId="12198"/>
    <cellStyle name="Heading 3 2 2 28 10" xfId="12751"/>
    <cellStyle name="Heading 3 2 2 28 10 2" xfId="13559"/>
    <cellStyle name="Heading 3 2 2 28 10 2 2" xfId="18004"/>
    <cellStyle name="Heading 3 2 2 28 10 2 2 2" xfId="26494"/>
    <cellStyle name="Heading 3 2 2 28 10 2 3" xfId="15791"/>
    <cellStyle name="Heading 3 2 2 28 10 2 3 2" xfId="26495"/>
    <cellStyle name="Heading 3 2 2 28 10 2 4" xfId="22234"/>
    <cellStyle name="Heading 3 2 2 28 10 3" xfId="17196"/>
    <cellStyle name="Heading 3 2 2 28 10 3 2" xfId="26496"/>
    <cellStyle name="Heading 3 2 2 28 10 4" xfId="14983"/>
    <cellStyle name="Heading 3 2 2 28 10 4 2" xfId="26497"/>
    <cellStyle name="Heading 3 2 2 28 10 5" xfId="21426"/>
    <cellStyle name="Heading 3 2 2 28 11" xfId="12803"/>
    <cellStyle name="Heading 3 2 2 28 11 2" xfId="13611"/>
    <cellStyle name="Heading 3 2 2 28 11 2 2" xfId="18056"/>
    <cellStyle name="Heading 3 2 2 28 11 2 2 2" xfId="26498"/>
    <cellStyle name="Heading 3 2 2 28 11 2 3" xfId="15843"/>
    <cellStyle name="Heading 3 2 2 28 11 2 3 2" xfId="26499"/>
    <cellStyle name="Heading 3 2 2 28 11 2 4" xfId="22286"/>
    <cellStyle name="Heading 3 2 2 28 11 3" xfId="17248"/>
    <cellStyle name="Heading 3 2 2 28 11 3 2" xfId="26500"/>
    <cellStyle name="Heading 3 2 2 28 11 4" xfId="15035"/>
    <cellStyle name="Heading 3 2 2 28 11 4 2" xfId="26501"/>
    <cellStyle name="Heading 3 2 2 28 11 5" xfId="21478"/>
    <cellStyle name="Heading 3 2 2 28 12" xfId="12855"/>
    <cellStyle name="Heading 3 2 2 28 12 2" xfId="13663"/>
    <cellStyle name="Heading 3 2 2 28 12 2 2" xfId="18108"/>
    <cellStyle name="Heading 3 2 2 28 12 2 2 2" xfId="26502"/>
    <cellStyle name="Heading 3 2 2 28 12 2 3" xfId="15895"/>
    <cellStyle name="Heading 3 2 2 28 12 2 3 2" xfId="26503"/>
    <cellStyle name="Heading 3 2 2 28 12 2 4" xfId="22338"/>
    <cellStyle name="Heading 3 2 2 28 12 3" xfId="17300"/>
    <cellStyle name="Heading 3 2 2 28 12 3 2" xfId="26504"/>
    <cellStyle name="Heading 3 2 2 28 12 4" xfId="15087"/>
    <cellStyle name="Heading 3 2 2 28 12 4 2" xfId="26505"/>
    <cellStyle name="Heading 3 2 2 28 12 5" xfId="21530"/>
    <cellStyle name="Heading 3 2 2 28 13" xfId="12907"/>
    <cellStyle name="Heading 3 2 2 28 13 2" xfId="13715"/>
    <cellStyle name="Heading 3 2 2 28 13 2 2" xfId="18160"/>
    <cellStyle name="Heading 3 2 2 28 13 2 2 2" xfId="26506"/>
    <cellStyle name="Heading 3 2 2 28 13 2 3" xfId="15947"/>
    <cellStyle name="Heading 3 2 2 28 13 2 3 2" xfId="26507"/>
    <cellStyle name="Heading 3 2 2 28 13 2 4" xfId="22390"/>
    <cellStyle name="Heading 3 2 2 28 13 3" xfId="17352"/>
    <cellStyle name="Heading 3 2 2 28 13 3 2" xfId="26508"/>
    <cellStyle name="Heading 3 2 2 28 13 4" xfId="15139"/>
    <cellStyle name="Heading 3 2 2 28 13 4 2" xfId="26509"/>
    <cellStyle name="Heading 3 2 2 28 13 5" xfId="21582"/>
    <cellStyle name="Heading 3 2 2 28 14" xfId="12959"/>
    <cellStyle name="Heading 3 2 2 28 14 2" xfId="13767"/>
    <cellStyle name="Heading 3 2 2 28 14 2 2" xfId="18212"/>
    <cellStyle name="Heading 3 2 2 28 14 2 2 2" xfId="26510"/>
    <cellStyle name="Heading 3 2 2 28 14 2 3" xfId="15999"/>
    <cellStyle name="Heading 3 2 2 28 14 2 3 2" xfId="26511"/>
    <cellStyle name="Heading 3 2 2 28 14 2 4" xfId="22442"/>
    <cellStyle name="Heading 3 2 2 28 14 3" xfId="17404"/>
    <cellStyle name="Heading 3 2 2 28 14 3 2" xfId="26512"/>
    <cellStyle name="Heading 3 2 2 28 14 4" xfId="15191"/>
    <cellStyle name="Heading 3 2 2 28 14 4 2" xfId="26513"/>
    <cellStyle name="Heading 3 2 2 28 14 5" xfId="21634"/>
    <cellStyle name="Heading 3 2 2 28 15" xfId="13011"/>
    <cellStyle name="Heading 3 2 2 28 15 2" xfId="13819"/>
    <cellStyle name="Heading 3 2 2 28 15 2 2" xfId="18264"/>
    <cellStyle name="Heading 3 2 2 28 15 2 2 2" xfId="26514"/>
    <cellStyle name="Heading 3 2 2 28 15 2 3" xfId="16051"/>
    <cellStyle name="Heading 3 2 2 28 15 2 3 2" xfId="26515"/>
    <cellStyle name="Heading 3 2 2 28 15 2 4" xfId="22494"/>
    <cellStyle name="Heading 3 2 2 28 15 3" xfId="17456"/>
    <cellStyle name="Heading 3 2 2 28 15 3 2" xfId="26516"/>
    <cellStyle name="Heading 3 2 2 28 15 4" xfId="15243"/>
    <cellStyle name="Heading 3 2 2 28 15 4 2" xfId="26517"/>
    <cellStyle name="Heading 3 2 2 28 15 5" xfId="21686"/>
    <cellStyle name="Heading 3 2 2 28 16" xfId="13063"/>
    <cellStyle name="Heading 3 2 2 28 16 2" xfId="17508"/>
    <cellStyle name="Heading 3 2 2 28 16 2 2" xfId="26518"/>
    <cellStyle name="Heading 3 2 2 28 16 3" xfId="15295"/>
    <cellStyle name="Heading 3 2 2 28 16 3 2" xfId="26519"/>
    <cellStyle name="Heading 3 2 2 28 16 4" xfId="21738"/>
    <cellStyle name="Heading 3 2 2 28 17" xfId="20937"/>
    <cellStyle name="Heading 3 2 2 28 2" xfId="12259"/>
    <cellStyle name="Heading 3 2 2 28 2 2" xfId="13143"/>
    <cellStyle name="Heading 3 2 2 28 2 2 2" xfId="17588"/>
    <cellStyle name="Heading 3 2 2 28 2 2 2 2" xfId="26520"/>
    <cellStyle name="Heading 3 2 2 28 2 2 3" xfId="15375"/>
    <cellStyle name="Heading 3 2 2 28 2 2 3 2" xfId="26521"/>
    <cellStyle name="Heading 3 2 2 28 2 2 4" xfId="21818"/>
    <cellStyle name="Heading 3 2 2 28 2 3" xfId="16760"/>
    <cellStyle name="Heading 3 2 2 28 2 3 2" xfId="26522"/>
    <cellStyle name="Heading 3 2 2 28 2 4" xfId="14547"/>
    <cellStyle name="Heading 3 2 2 28 2 4 2" xfId="26523"/>
    <cellStyle name="Heading 3 2 2 28 2 5" xfId="21010"/>
    <cellStyle name="Heading 3 2 2 28 3" xfId="12313"/>
    <cellStyle name="Heading 3 2 2 28 3 2" xfId="13195"/>
    <cellStyle name="Heading 3 2 2 28 3 2 2" xfId="17640"/>
    <cellStyle name="Heading 3 2 2 28 3 2 2 2" xfId="26524"/>
    <cellStyle name="Heading 3 2 2 28 3 2 3" xfId="15427"/>
    <cellStyle name="Heading 3 2 2 28 3 2 3 2" xfId="26525"/>
    <cellStyle name="Heading 3 2 2 28 3 2 4" xfId="21870"/>
    <cellStyle name="Heading 3 2 2 28 3 3" xfId="12387"/>
    <cellStyle name="Heading 3 2 2 28 3 3 2" xfId="16832"/>
    <cellStyle name="Heading 3 2 2 28 3 3 2 2" xfId="26527"/>
    <cellStyle name="Heading 3 2 2 28 3 3 3" xfId="14619"/>
    <cellStyle name="Heading 3 2 2 28 3 3 3 2" xfId="26528"/>
    <cellStyle name="Heading 3 2 2 28 3 3 4" xfId="26526"/>
    <cellStyle name="Heading 3 2 2 28 3 4" xfId="21062"/>
    <cellStyle name="Heading 3 2 2 28 4" xfId="12439"/>
    <cellStyle name="Heading 3 2 2 28 4 2" xfId="13247"/>
    <cellStyle name="Heading 3 2 2 28 4 2 2" xfId="17692"/>
    <cellStyle name="Heading 3 2 2 28 4 2 2 2" xfId="26529"/>
    <cellStyle name="Heading 3 2 2 28 4 2 3" xfId="15479"/>
    <cellStyle name="Heading 3 2 2 28 4 2 3 2" xfId="26530"/>
    <cellStyle name="Heading 3 2 2 28 4 2 4" xfId="21922"/>
    <cellStyle name="Heading 3 2 2 28 4 3" xfId="16884"/>
    <cellStyle name="Heading 3 2 2 28 4 3 2" xfId="26531"/>
    <cellStyle name="Heading 3 2 2 28 4 4" xfId="14671"/>
    <cellStyle name="Heading 3 2 2 28 4 4 2" xfId="26532"/>
    <cellStyle name="Heading 3 2 2 28 4 5" xfId="21114"/>
    <cellStyle name="Heading 3 2 2 28 5" xfId="12491"/>
    <cellStyle name="Heading 3 2 2 28 5 2" xfId="13299"/>
    <cellStyle name="Heading 3 2 2 28 5 2 2" xfId="17744"/>
    <cellStyle name="Heading 3 2 2 28 5 2 2 2" xfId="26533"/>
    <cellStyle name="Heading 3 2 2 28 5 2 3" xfId="15531"/>
    <cellStyle name="Heading 3 2 2 28 5 2 3 2" xfId="26534"/>
    <cellStyle name="Heading 3 2 2 28 5 2 4" xfId="21974"/>
    <cellStyle name="Heading 3 2 2 28 5 3" xfId="16936"/>
    <cellStyle name="Heading 3 2 2 28 5 3 2" xfId="26535"/>
    <cellStyle name="Heading 3 2 2 28 5 4" xfId="14723"/>
    <cellStyle name="Heading 3 2 2 28 5 4 2" xfId="26536"/>
    <cellStyle name="Heading 3 2 2 28 5 5" xfId="21166"/>
    <cellStyle name="Heading 3 2 2 28 6" xfId="12543"/>
    <cellStyle name="Heading 3 2 2 28 6 2" xfId="13351"/>
    <cellStyle name="Heading 3 2 2 28 6 2 2" xfId="17796"/>
    <cellStyle name="Heading 3 2 2 28 6 2 2 2" xfId="26537"/>
    <cellStyle name="Heading 3 2 2 28 6 2 3" xfId="15583"/>
    <cellStyle name="Heading 3 2 2 28 6 2 3 2" xfId="26538"/>
    <cellStyle name="Heading 3 2 2 28 6 2 4" xfId="22026"/>
    <cellStyle name="Heading 3 2 2 28 6 3" xfId="16988"/>
    <cellStyle name="Heading 3 2 2 28 6 3 2" xfId="26539"/>
    <cellStyle name="Heading 3 2 2 28 6 4" xfId="14775"/>
    <cellStyle name="Heading 3 2 2 28 6 4 2" xfId="26540"/>
    <cellStyle name="Heading 3 2 2 28 6 5" xfId="21218"/>
    <cellStyle name="Heading 3 2 2 28 7" xfId="12595"/>
    <cellStyle name="Heading 3 2 2 28 7 2" xfId="13403"/>
    <cellStyle name="Heading 3 2 2 28 7 2 2" xfId="17848"/>
    <cellStyle name="Heading 3 2 2 28 7 2 2 2" xfId="26541"/>
    <cellStyle name="Heading 3 2 2 28 7 2 3" xfId="15635"/>
    <cellStyle name="Heading 3 2 2 28 7 2 3 2" xfId="26542"/>
    <cellStyle name="Heading 3 2 2 28 7 2 4" xfId="22078"/>
    <cellStyle name="Heading 3 2 2 28 7 3" xfId="17040"/>
    <cellStyle name="Heading 3 2 2 28 7 3 2" xfId="26543"/>
    <cellStyle name="Heading 3 2 2 28 7 4" xfId="14827"/>
    <cellStyle name="Heading 3 2 2 28 7 4 2" xfId="26544"/>
    <cellStyle name="Heading 3 2 2 28 7 5" xfId="21270"/>
    <cellStyle name="Heading 3 2 2 28 8" xfId="12647"/>
    <cellStyle name="Heading 3 2 2 28 8 2" xfId="13455"/>
    <cellStyle name="Heading 3 2 2 28 8 2 2" xfId="17900"/>
    <cellStyle name="Heading 3 2 2 28 8 2 2 2" xfId="26545"/>
    <cellStyle name="Heading 3 2 2 28 8 2 3" xfId="15687"/>
    <cellStyle name="Heading 3 2 2 28 8 2 3 2" xfId="26546"/>
    <cellStyle name="Heading 3 2 2 28 8 2 4" xfId="22130"/>
    <cellStyle name="Heading 3 2 2 28 8 3" xfId="17092"/>
    <cellStyle name="Heading 3 2 2 28 8 3 2" xfId="26547"/>
    <cellStyle name="Heading 3 2 2 28 8 4" xfId="14879"/>
    <cellStyle name="Heading 3 2 2 28 8 4 2" xfId="26548"/>
    <cellStyle name="Heading 3 2 2 28 8 5" xfId="21322"/>
    <cellStyle name="Heading 3 2 2 28 9" xfId="12699"/>
    <cellStyle name="Heading 3 2 2 28 9 2" xfId="13507"/>
    <cellStyle name="Heading 3 2 2 28 9 2 2" xfId="17952"/>
    <cellStyle name="Heading 3 2 2 28 9 2 2 2" xfId="26549"/>
    <cellStyle name="Heading 3 2 2 28 9 2 3" xfId="15739"/>
    <cellStyle name="Heading 3 2 2 28 9 2 3 2" xfId="26550"/>
    <cellStyle name="Heading 3 2 2 28 9 2 4" xfId="22182"/>
    <cellStyle name="Heading 3 2 2 28 9 3" xfId="17144"/>
    <cellStyle name="Heading 3 2 2 28 9 3 2" xfId="26551"/>
    <cellStyle name="Heading 3 2 2 28 9 4" xfId="14931"/>
    <cellStyle name="Heading 3 2 2 28 9 4 2" xfId="26552"/>
    <cellStyle name="Heading 3 2 2 28 9 5" xfId="21374"/>
    <cellStyle name="Heading 3 2 2 29" xfId="12227"/>
    <cellStyle name="Heading 3 2 2 29 10" xfId="12780"/>
    <cellStyle name="Heading 3 2 2 29 10 2" xfId="13588"/>
    <cellStyle name="Heading 3 2 2 29 10 2 2" xfId="18033"/>
    <cellStyle name="Heading 3 2 2 29 10 2 2 2" xfId="26553"/>
    <cellStyle name="Heading 3 2 2 29 10 2 3" xfId="15820"/>
    <cellStyle name="Heading 3 2 2 29 10 2 3 2" xfId="26554"/>
    <cellStyle name="Heading 3 2 2 29 10 2 4" xfId="22263"/>
    <cellStyle name="Heading 3 2 2 29 10 3" xfId="17225"/>
    <cellStyle name="Heading 3 2 2 29 10 3 2" xfId="26555"/>
    <cellStyle name="Heading 3 2 2 29 10 4" xfId="15012"/>
    <cellStyle name="Heading 3 2 2 29 10 4 2" xfId="26556"/>
    <cellStyle name="Heading 3 2 2 29 10 5" xfId="21455"/>
    <cellStyle name="Heading 3 2 2 29 11" xfId="12832"/>
    <cellStyle name="Heading 3 2 2 29 11 2" xfId="13640"/>
    <cellStyle name="Heading 3 2 2 29 11 2 2" xfId="18085"/>
    <cellStyle name="Heading 3 2 2 29 11 2 2 2" xfId="26557"/>
    <cellStyle name="Heading 3 2 2 29 11 2 3" xfId="15872"/>
    <cellStyle name="Heading 3 2 2 29 11 2 3 2" xfId="26558"/>
    <cellStyle name="Heading 3 2 2 29 11 2 4" xfId="22315"/>
    <cellStyle name="Heading 3 2 2 29 11 3" xfId="17277"/>
    <cellStyle name="Heading 3 2 2 29 11 3 2" xfId="26559"/>
    <cellStyle name="Heading 3 2 2 29 11 4" xfId="15064"/>
    <cellStyle name="Heading 3 2 2 29 11 4 2" xfId="26560"/>
    <cellStyle name="Heading 3 2 2 29 11 5" xfId="21507"/>
    <cellStyle name="Heading 3 2 2 29 12" xfId="12884"/>
    <cellStyle name="Heading 3 2 2 29 12 2" xfId="13692"/>
    <cellStyle name="Heading 3 2 2 29 12 2 2" xfId="18137"/>
    <cellStyle name="Heading 3 2 2 29 12 2 2 2" xfId="26561"/>
    <cellStyle name="Heading 3 2 2 29 12 2 3" xfId="15924"/>
    <cellStyle name="Heading 3 2 2 29 12 2 3 2" xfId="26562"/>
    <cellStyle name="Heading 3 2 2 29 12 2 4" xfId="22367"/>
    <cellStyle name="Heading 3 2 2 29 12 3" xfId="17329"/>
    <cellStyle name="Heading 3 2 2 29 12 3 2" xfId="26563"/>
    <cellStyle name="Heading 3 2 2 29 12 4" xfId="15116"/>
    <cellStyle name="Heading 3 2 2 29 12 4 2" xfId="26564"/>
    <cellStyle name="Heading 3 2 2 29 12 5" xfId="21559"/>
    <cellStyle name="Heading 3 2 2 29 13" xfId="12936"/>
    <cellStyle name="Heading 3 2 2 29 13 2" xfId="13744"/>
    <cellStyle name="Heading 3 2 2 29 13 2 2" xfId="18189"/>
    <cellStyle name="Heading 3 2 2 29 13 2 2 2" xfId="26565"/>
    <cellStyle name="Heading 3 2 2 29 13 2 3" xfId="15976"/>
    <cellStyle name="Heading 3 2 2 29 13 2 3 2" xfId="26566"/>
    <cellStyle name="Heading 3 2 2 29 13 2 4" xfId="22419"/>
    <cellStyle name="Heading 3 2 2 29 13 3" xfId="17381"/>
    <cellStyle name="Heading 3 2 2 29 13 3 2" xfId="26567"/>
    <cellStyle name="Heading 3 2 2 29 13 4" xfId="15168"/>
    <cellStyle name="Heading 3 2 2 29 13 4 2" xfId="26568"/>
    <cellStyle name="Heading 3 2 2 29 13 5" xfId="21611"/>
    <cellStyle name="Heading 3 2 2 29 14" xfId="12988"/>
    <cellStyle name="Heading 3 2 2 29 14 2" xfId="13796"/>
    <cellStyle name="Heading 3 2 2 29 14 2 2" xfId="18241"/>
    <cellStyle name="Heading 3 2 2 29 14 2 2 2" xfId="26569"/>
    <cellStyle name="Heading 3 2 2 29 14 2 3" xfId="16028"/>
    <cellStyle name="Heading 3 2 2 29 14 2 3 2" xfId="26570"/>
    <cellStyle name="Heading 3 2 2 29 14 2 4" xfId="22471"/>
    <cellStyle name="Heading 3 2 2 29 14 3" xfId="17433"/>
    <cellStyle name="Heading 3 2 2 29 14 3 2" xfId="26571"/>
    <cellStyle name="Heading 3 2 2 29 14 4" xfId="15220"/>
    <cellStyle name="Heading 3 2 2 29 14 4 2" xfId="26572"/>
    <cellStyle name="Heading 3 2 2 29 14 5" xfId="21663"/>
    <cellStyle name="Heading 3 2 2 29 15" xfId="13040"/>
    <cellStyle name="Heading 3 2 2 29 15 2" xfId="13848"/>
    <cellStyle name="Heading 3 2 2 29 15 2 2" xfId="18293"/>
    <cellStyle name="Heading 3 2 2 29 15 2 2 2" xfId="26573"/>
    <cellStyle name="Heading 3 2 2 29 15 2 3" xfId="16080"/>
    <cellStyle name="Heading 3 2 2 29 15 2 3 2" xfId="26574"/>
    <cellStyle name="Heading 3 2 2 29 15 2 4" xfId="22523"/>
    <cellStyle name="Heading 3 2 2 29 15 3" xfId="17485"/>
    <cellStyle name="Heading 3 2 2 29 15 3 2" xfId="26575"/>
    <cellStyle name="Heading 3 2 2 29 15 4" xfId="15272"/>
    <cellStyle name="Heading 3 2 2 29 15 4 2" xfId="26576"/>
    <cellStyle name="Heading 3 2 2 29 15 5" xfId="21715"/>
    <cellStyle name="Heading 3 2 2 29 16" xfId="13092"/>
    <cellStyle name="Heading 3 2 2 29 16 2" xfId="17537"/>
    <cellStyle name="Heading 3 2 2 29 16 2 2" xfId="26577"/>
    <cellStyle name="Heading 3 2 2 29 16 3" xfId="15324"/>
    <cellStyle name="Heading 3 2 2 29 16 3 2" xfId="26578"/>
    <cellStyle name="Heading 3 2 2 29 16 4" xfId="21767"/>
    <cellStyle name="Heading 3 2 2 29 17" xfId="20966"/>
    <cellStyle name="Heading 3 2 2 29 2" xfId="12288"/>
    <cellStyle name="Heading 3 2 2 29 2 2" xfId="13172"/>
    <cellStyle name="Heading 3 2 2 29 2 2 2" xfId="17617"/>
    <cellStyle name="Heading 3 2 2 29 2 2 2 2" xfId="26579"/>
    <cellStyle name="Heading 3 2 2 29 2 2 3" xfId="15404"/>
    <cellStyle name="Heading 3 2 2 29 2 2 3 2" xfId="26580"/>
    <cellStyle name="Heading 3 2 2 29 2 2 4" xfId="21847"/>
    <cellStyle name="Heading 3 2 2 29 2 3" xfId="16789"/>
    <cellStyle name="Heading 3 2 2 29 2 3 2" xfId="26581"/>
    <cellStyle name="Heading 3 2 2 29 2 4" xfId="14576"/>
    <cellStyle name="Heading 3 2 2 29 2 4 2" xfId="26582"/>
    <cellStyle name="Heading 3 2 2 29 2 5" xfId="21039"/>
    <cellStyle name="Heading 3 2 2 29 3" xfId="12342"/>
    <cellStyle name="Heading 3 2 2 29 3 2" xfId="13224"/>
    <cellStyle name="Heading 3 2 2 29 3 2 2" xfId="17669"/>
    <cellStyle name="Heading 3 2 2 29 3 2 2 2" xfId="26583"/>
    <cellStyle name="Heading 3 2 2 29 3 2 3" xfId="15456"/>
    <cellStyle name="Heading 3 2 2 29 3 2 3 2" xfId="26584"/>
    <cellStyle name="Heading 3 2 2 29 3 2 4" xfId="21899"/>
    <cellStyle name="Heading 3 2 2 29 3 3" xfId="12416"/>
    <cellStyle name="Heading 3 2 2 29 3 3 2" xfId="16861"/>
    <cellStyle name="Heading 3 2 2 29 3 3 2 2" xfId="26586"/>
    <cellStyle name="Heading 3 2 2 29 3 3 3" xfId="14648"/>
    <cellStyle name="Heading 3 2 2 29 3 3 3 2" xfId="26587"/>
    <cellStyle name="Heading 3 2 2 29 3 3 4" xfId="26585"/>
    <cellStyle name="Heading 3 2 2 29 3 4" xfId="21091"/>
    <cellStyle name="Heading 3 2 2 29 4" xfId="12468"/>
    <cellStyle name="Heading 3 2 2 29 4 2" xfId="13276"/>
    <cellStyle name="Heading 3 2 2 29 4 2 2" xfId="17721"/>
    <cellStyle name="Heading 3 2 2 29 4 2 2 2" xfId="26588"/>
    <cellStyle name="Heading 3 2 2 29 4 2 3" xfId="15508"/>
    <cellStyle name="Heading 3 2 2 29 4 2 3 2" xfId="26589"/>
    <cellStyle name="Heading 3 2 2 29 4 2 4" xfId="21951"/>
    <cellStyle name="Heading 3 2 2 29 4 3" xfId="16913"/>
    <cellStyle name="Heading 3 2 2 29 4 3 2" xfId="26590"/>
    <cellStyle name="Heading 3 2 2 29 4 4" xfId="14700"/>
    <cellStyle name="Heading 3 2 2 29 4 4 2" xfId="26591"/>
    <cellStyle name="Heading 3 2 2 29 4 5" xfId="21143"/>
    <cellStyle name="Heading 3 2 2 29 5" xfId="12520"/>
    <cellStyle name="Heading 3 2 2 29 5 2" xfId="13328"/>
    <cellStyle name="Heading 3 2 2 29 5 2 2" xfId="17773"/>
    <cellStyle name="Heading 3 2 2 29 5 2 2 2" xfId="26592"/>
    <cellStyle name="Heading 3 2 2 29 5 2 3" xfId="15560"/>
    <cellStyle name="Heading 3 2 2 29 5 2 3 2" xfId="26593"/>
    <cellStyle name="Heading 3 2 2 29 5 2 4" xfId="22003"/>
    <cellStyle name="Heading 3 2 2 29 5 3" xfId="16965"/>
    <cellStyle name="Heading 3 2 2 29 5 3 2" xfId="26594"/>
    <cellStyle name="Heading 3 2 2 29 5 4" xfId="14752"/>
    <cellStyle name="Heading 3 2 2 29 5 4 2" xfId="26595"/>
    <cellStyle name="Heading 3 2 2 29 5 5" xfId="21195"/>
    <cellStyle name="Heading 3 2 2 29 6" xfId="12572"/>
    <cellStyle name="Heading 3 2 2 29 6 2" xfId="13380"/>
    <cellStyle name="Heading 3 2 2 29 6 2 2" xfId="17825"/>
    <cellStyle name="Heading 3 2 2 29 6 2 2 2" xfId="26596"/>
    <cellStyle name="Heading 3 2 2 29 6 2 3" xfId="15612"/>
    <cellStyle name="Heading 3 2 2 29 6 2 3 2" xfId="26597"/>
    <cellStyle name="Heading 3 2 2 29 6 2 4" xfId="22055"/>
    <cellStyle name="Heading 3 2 2 29 6 3" xfId="17017"/>
    <cellStyle name="Heading 3 2 2 29 6 3 2" xfId="26598"/>
    <cellStyle name="Heading 3 2 2 29 6 4" xfId="14804"/>
    <cellStyle name="Heading 3 2 2 29 6 4 2" xfId="26599"/>
    <cellStyle name="Heading 3 2 2 29 6 5" xfId="21247"/>
    <cellStyle name="Heading 3 2 2 29 7" xfId="12624"/>
    <cellStyle name="Heading 3 2 2 29 7 2" xfId="13432"/>
    <cellStyle name="Heading 3 2 2 29 7 2 2" xfId="17877"/>
    <cellStyle name="Heading 3 2 2 29 7 2 2 2" xfId="26600"/>
    <cellStyle name="Heading 3 2 2 29 7 2 3" xfId="15664"/>
    <cellStyle name="Heading 3 2 2 29 7 2 3 2" xfId="26601"/>
    <cellStyle name="Heading 3 2 2 29 7 2 4" xfId="22107"/>
    <cellStyle name="Heading 3 2 2 29 7 3" xfId="17069"/>
    <cellStyle name="Heading 3 2 2 29 7 3 2" xfId="26602"/>
    <cellStyle name="Heading 3 2 2 29 7 4" xfId="14856"/>
    <cellStyle name="Heading 3 2 2 29 7 4 2" xfId="26603"/>
    <cellStyle name="Heading 3 2 2 29 7 5" xfId="21299"/>
    <cellStyle name="Heading 3 2 2 29 8" xfId="12676"/>
    <cellStyle name="Heading 3 2 2 29 8 2" xfId="13484"/>
    <cellStyle name="Heading 3 2 2 29 8 2 2" xfId="17929"/>
    <cellStyle name="Heading 3 2 2 29 8 2 2 2" xfId="26604"/>
    <cellStyle name="Heading 3 2 2 29 8 2 3" xfId="15716"/>
    <cellStyle name="Heading 3 2 2 29 8 2 3 2" xfId="26605"/>
    <cellStyle name="Heading 3 2 2 29 8 2 4" xfId="22159"/>
    <cellStyle name="Heading 3 2 2 29 8 3" xfId="17121"/>
    <cellStyle name="Heading 3 2 2 29 8 3 2" xfId="26606"/>
    <cellStyle name="Heading 3 2 2 29 8 4" xfId="14908"/>
    <cellStyle name="Heading 3 2 2 29 8 4 2" xfId="26607"/>
    <cellStyle name="Heading 3 2 2 29 8 5" xfId="21351"/>
    <cellStyle name="Heading 3 2 2 29 9" xfId="12728"/>
    <cellStyle name="Heading 3 2 2 29 9 2" xfId="13536"/>
    <cellStyle name="Heading 3 2 2 29 9 2 2" xfId="17981"/>
    <cellStyle name="Heading 3 2 2 29 9 2 2 2" xfId="26608"/>
    <cellStyle name="Heading 3 2 2 29 9 2 3" xfId="15768"/>
    <cellStyle name="Heading 3 2 2 29 9 2 3 2" xfId="26609"/>
    <cellStyle name="Heading 3 2 2 29 9 2 4" xfId="22211"/>
    <cellStyle name="Heading 3 2 2 29 9 3" xfId="17173"/>
    <cellStyle name="Heading 3 2 2 29 9 3 2" xfId="26610"/>
    <cellStyle name="Heading 3 2 2 29 9 4" xfId="14960"/>
    <cellStyle name="Heading 3 2 2 29 9 4 2" xfId="26611"/>
    <cellStyle name="Heading 3 2 2 29 9 5" xfId="21403"/>
    <cellStyle name="Heading 3 2 2 3" xfId="12233"/>
    <cellStyle name="Heading 3 2 2 3 10" xfId="12786"/>
    <cellStyle name="Heading 3 2 2 3 10 2" xfId="13594"/>
    <cellStyle name="Heading 3 2 2 3 10 2 2" xfId="18039"/>
    <cellStyle name="Heading 3 2 2 3 10 2 2 2" xfId="26612"/>
    <cellStyle name="Heading 3 2 2 3 10 2 3" xfId="15826"/>
    <cellStyle name="Heading 3 2 2 3 10 2 3 2" xfId="26613"/>
    <cellStyle name="Heading 3 2 2 3 10 2 4" xfId="22269"/>
    <cellStyle name="Heading 3 2 2 3 10 3" xfId="17231"/>
    <cellStyle name="Heading 3 2 2 3 10 3 2" xfId="26614"/>
    <cellStyle name="Heading 3 2 2 3 10 4" xfId="15018"/>
    <cellStyle name="Heading 3 2 2 3 10 4 2" xfId="26615"/>
    <cellStyle name="Heading 3 2 2 3 10 5" xfId="21461"/>
    <cellStyle name="Heading 3 2 2 3 11" xfId="12838"/>
    <cellStyle name="Heading 3 2 2 3 11 2" xfId="13646"/>
    <cellStyle name="Heading 3 2 2 3 11 2 2" xfId="18091"/>
    <cellStyle name="Heading 3 2 2 3 11 2 2 2" xfId="26616"/>
    <cellStyle name="Heading 3 2 2 3 11 2 3" xfId="15878"/>
    <cellStyle name="Heading 3 2 2 3 11 2 3 2" xfId="26617"/>
    <cellStyle name="Heading 3 2 2 3 11 2 4" xfId="22321"/>
    <cellStyle name="Heading 3 2 2 3 11 3" xfId="17283"/>
    <cellStyle name="Heading 3 2 2 3 11 3 2" xfId="26618"/>
    <cellStyle name="Heading 3 2 2 3 11 4" xfId="15070"/>
    <cellStyle name="Heading 3 2 2 3 11 4 2" xfId="26619"/>
    <cellStyle name="Heading 3 2 2 3 11 5" xfId="21513"/>
    <cellStyle name="Heading 3 2 2 3 12" xfId="12890"/>
    <cellStyle name="Heading 3 2 2 3 12 2" xfId="13698"/>
    <cellStyle name="Heading 3 2 2 3 12 2 2" xfId="18143"/>
    <cellStyle name="Heading 3 2 2 3 12 2 2 2" xfId="26620"/>
    <cellStyle name="Heading 3 2 2 3 12 2 3" xfId="15930"/>
    <cellStyle name="Heading 3 2 2 3 12 2 3 2" xfId="26621"/>
    <cellStyle name="Heading 3 2 2 3 12 2 4" xfId="22373"/>
    <cellStyle name="Heading 3 2 2 3 12 3" xfId="17335"/>
    <cellStyle name="Heading 3 2 2 3 12 3 2" xfId="26622"/>
    <cellStyle name="Heading 3 2 2 3 12 4" xfId="15122"/>
    <cellStyle name="Heading 3 2 2 3 12 4 2" xfId="26623"/>
    <cellStyle name="Heading 3 2 2 3 12 5" xfId="21565"/>
    <cellStyle name="Heading 3 2 2 3 13" xfId="12942"/>
    <cellStyle name="Heading 3 2 2 3 13 2" xfId="13750"/>
    <cellStyle name="Heading 3 2 2 3 13 2 2" xfId="18195"/>
    <cellStyle name="Heading 3 2 2 3 13 2 2 2" xfId="26624"/>
    <cellStyle name="Heading 3 2 2 3 13 2 3" xfId="15982"/>
    <cellStyle name="Heading 3 2 2 3 13 2 3 2" xfId="26625"/>
    <cellStyle name="Heading 3 2 2 3 13 2 4" xfId="22425"/>
    <cellStyle name="Heading 3 2 2 3 13 3" xfId="17387"/>
    <cellStyle name="Heading 3 2 2 3 13 3 2" xfId="26626"/>
    <cellStyle name="Heading 3 2 2 3 13 4" xfId="15174"/>
    <cellStyle name="Heading 3 2 2 3 13 4 2" xfId="26627"/>
    <cellStyle name="Heading 3 2 2 3 13 5" xfId="21617"/>
    <cellStyle name="Heading 3 2 2 3 14" xfId="12994"/>
    <cellStyle name="Heading 3 2 2 3 14 2" xfId="13802"/>
    <cellStyle name="Heading 3 2 2 3 14 2 2" xfId="18247"/>
    <cellStyle name="Heading 3 2 2 3 14 2 2 2" xfId="26628"/>
    <cellStyle name="Heading 3 2 2 3 14 2 3" xfId="16034"/>
    <cellStyle name="Heading 3 2 2 3 14 2 3 2" xfId="26629"/>
    <cellStyle name="Heading 3 2 2 3 14 2 4" xfId="22477"/>
    <cellStyle name="Heading 3 2 2 3 14 3" xfId="17439"/>
    <cellStyle name="Heading 3 2 2 3 14 3 2" xfId="26630"/>
    <cellStyle name="Heading 3 2 2 3 14 4" xfId="15226"/>
    <cellStyle name="Heading 3 2 2 3 14 4 2" xfId="26631"/>
    <cellStyle name="Heading 3 2 2 3 14 5" xfId="21669"/>
    <cellStyle name="Heading 3 2 2 3 15" xfId="13046"/>
    <cellStyle name="Heading 3 2 2 3 15 2" xfId="13854"/>
    <cellStyle name="Heading 3 2 2 3 15 2 2" xfId="18299"/>
    <cellStyle name="Heading 3 2 2 3 15 2 2 2" xfId="26632"/>
    <cellStyle name="Heading 3 2 2 3 15 2 3" xfId="16086"/>
    <cellStyle name="Heading 3 2 2 3 15 2 3 2" xfId="26633"/>
    <cellStyle name="Heading 3 2 2 3 15 2 4" xfId="22529"/>
    <cellStyle name="Heading 3 2 2 3 15 3" xfId="17491"/>
    <cellStyle name="Heading 3 2 2 3 15 3 2" xfId="26634"/>
    <cellStyle name="Heading 3 2 2 3 15 4" xfId="15278"/>
    <cellStyle name="Heading 3 2 2 3 15 4 2" xfId="26635"/>
    <cellStyle name="Heading 3 2 2 3 15 5" xfId="21721"/>
    <cellStyle name="Heading 3 2 2 3 16" xfId="13098"/>
    <cellStyle name="Heading 3 2 2 3 16 2" xfId="17543"/>
    <cellStyle name="Heading 3 2 2 3 16 2 2" xfId="26636"/>
    <cellStyle name="Heading 3 2 2 3 16 3" xfId="15330"/>
    <cellStyle name="Heading 3 2 2 3 16 3 2" xfId="26637"/>
    <cellStyle name="Heading 3 2 2 3 16 4" xfId="21773"/>
    <cellStyle name="Heading 3 2 2 3 17" xfId="20972"/>
    <cellStyle name="Heading 3 2 2 3 2" xfId="12294"/>
    <cellStyle name="Heading 3 2 2 3 2 2" xfId="13178"/>
    <cellStyle name="Heading 3 2 2 3 2 2 2" xfId="17623"/>
    <cellStyle name="Heading 3 2 2 3 2 2 2 2" xfId="26638"/>
    <cellStyle name="Heading 3 2 2 3 2 2 3" xfId="15410"/>
    <cellStyle name="Heading 3 2 2 3 2 2 3 2" xfId="26639"/>
    <cellStyle name="Heading 3 2 2 3 2 2 4" xfId="21853"/>
    <cellStyle name="Heading 3 2 2 3 2 3" xfId="16795"/>
    <cellStyle name="Heading 3 2 2 3 2 3 2" xfId="26640"/>
    <cellStyle name="Heading 3 2 2 3 2 4" xfId="14582"/>
    <cellStyle name="Heading 3 2 2 3 2 4 2" xfId="26641"/>
    <cellStyle name="Heading 3 2 2 3 2 5" xfId="21045"/>
    <cellStyle name="Heading 3 2 2 3 3" xfId="12348"/>
    <cellStyle name="Heading 3 2 2 3 3 2" xfId="13230"/>
    <cellStyle name="Heading 3 2 2 3 3 2 2" xfId="17675"/>
    <cellStyle name="Heading 3 2 2 3 3 2 2 2" xfId="26642"/>
    <cellStyle name="Heading 3 2 2 3 3 2 3" xfId="15462"/>
    <cellStyle name="Heading 3 2 2 3 3 2 3 2" xfId="26643"/>
    <cellStyle name="Heading 3 2 2 3 3 2 4" xfId="21905"/>
    <cellStyle name="Heading 3 2 2 3 3 3" xfId="12422"/>
    <cellStyle name="Heading 3 2 2 3 3 3 2" xfId="16867"/>
    <cellStyle name="Heading 3 2 2 3 3 3 2 2" xfId="26645"/>
    <cellStyle name="Heading 3 2 2 3 3 3 3" xfId="14654"/>
    <cellStyle name="Heading 3 2 2 3 3 3 3 2" xfId="26646"/>
    <cellStyle name="Heading 3 2 2 3 3 3 4" xfId="26644"/>
    <cellStyle name="Heading 3 2 2 3 3 4" xfId="21097"/>
    <cellStyle name="Heading 3 2 2 3 4" xfId="12474"/>
    <cellStyle name="Heading 3 2 2 3 4 2" xfId="13282"/>
    <cellStyle name="Heading 3 2 2 3 4 2 2" xfId="17727"/>
    <cellStyle name="Heading 3 2 2 3 4 2 2 2" xfId="26647"/>
    <cellStyle name="Heading 3 2 2 3 4 2 3" xfId="15514"/>
    <cellStyle name="Heading 3 2 2 3 4 2 3 2" xfId="26648"/>
    <cellStyle name="Heading 3 2 2 3 4 2 4" xfId="21957"/>
    <cellStyle name="Heading 3 2 2 3 4 3" xfId="16919"/>
    <cellStyle name="Heading 3 2 2 3 4 3 2" xfId="26649"/>
    <cellStyle name="Heading 3 2 2 3 4 4" xfId="14706"/>
    <cellStyle name="Heading 3 2 2 3 4 4 2" xfId="26650"/>
    <cellStyle name="Heading 3 2 2 3 4 5" xfId="21149"/>
    <cellStyle name="Heading 3 2 2 3 5" xfId="12526"/>
    <cellStyle name="Heading 3 2 2 3 5 2" xfId="13334"/>
    <cellStyle name="Heading 3 2 2 3 5 2 2" xfId="17779"/>
    <cellStyle name="Heading 3 2 2 3 5 2 2 2" xfId="26651"/>
    <cellStyle name="Heading 3 2 2 3 5 2 3" xfId="15566"/>
    <cellStyle name="Heading 3 2 2 3 5 2 3 2" xfId="26652"/>
    <cellStyle name="Heading 3 2 2 3 5 2 4" xfId="22009"/>
    <cellStyle name="Heading 3 2 2 3 5 3" xfId="16971"/>
    <cellStyle name="Heading 3 2 2 3 5 3 2" xfId="26653"/>
    <cellStyle name="Heading 3 2 2 3 5 4" xfId="14758"/>
    <cellStyle name="Heading 3 2 2 3 5 4 2" xfId="26654"/>
    <cellStyle name="Heading 3 2 2 3 5 5" xfId="21201"/>
    <cellStyle name="Heading 3 2 2 3 6" xfId="12578"/>
    <cellStyle name="Heading 3 2 2 3 6 2" xfId="13386"/>
    <cellStyle name="Heading 3 2 2 3 6 2 2" xfId="17831"/>
    <cellStyle name="Heading 3 2 2 3 6 2 2 2" xfId="26655"/>
    <cellStyle name="Heading 3 2 2 3 6 2 3" xfId="15618"/>
    <cellStyle name="Heading 3 2 2 3 6 2 3 2" xfId="26656"/>
    <cellStyle name="Heading 3 2 2 3 6 2 4" xfId="22061"/>
    <cellStyle name="Heading 3 2 2 3 6 3" xfId="17023"/>
    <cellStyle name="Heading 3 2 2 3 6 3 2" xfId="26657"/>
    <cellStyle name="Heading 3 2 2 3 6 4" xfId="14810"/>
    <cellStyle name="Heading 3 2 2 3 6 4 2" xfId="26658"/>
    <cellStyle name="Heading 3 2 2 3 6 5" xfId="21253"/>
    <cellStyle name="Heading 3 2 2 3 7" xfId="12630"/>
    <cellStyle name="Heading 3 2 2 3 7 2" xfId="13438"/>
    <cellStyle name="Heading 3 2 2 3 7 2 2" xfId="17883"/>
    <cellStyle name="Heading 3 2 2 3 7 2 2 2" xfId="26659"/>
    <cellStyle name="Heading 3 2 2 3 7 2 3" xfId="15670"/>
    <cellStyle name="Heading 3 2 2 3 7 2 3 2" xfId="26660"/>
    <cellStyle name="Heading 3 2 2 3 7 2 4" xfId="22113"/>
    <cellStyle name="Heading 3 2 2 3 7 3" xfId="17075"/>
    <cellStyle name="Heading 3 2 2 3 7 3 2" xfId="26661"/>
    <cellStyle name="Heading 3 2 2 3 7 4" xfId="14862"/>
    <cellStyle name="Heading 3 2 2 3 7 4 2" xfId="26662"/>
    <cellStyle name="Heading 3 2 2 3 7 5" xfId="21305"/>
    <cellStyle name="Heading 3 2 2 3 8" xfId="12682"/>
    <cellStyle name="Heading 3 2 2 3 8 2" xfId="13490"/>
    <cellStyle name="Heading 3 2 2 3 8 2 2" xfId="17935"/>
    <cellStyle name="Heading 3 2 2 3 8 2 2 2" xfId="26663"/>
    <cellStyle name="Heading 3 2 2 3 8 2 3" xfId="15722"/>
    <cellStyle name="Heading 3 2 2 3 8 2 3 2" xfId="26664"/>
    <cellStyle name="Heading 3 2 2 3 8 2 4" xfId="22165"/>
    <cellStyle name="Heading 3 2 2 3 8 3" xfId="17127"/>
    <cellStyle name="Heading 3 2 2 3 8 3 2" xfId="26665"/>
    <cellStyle name="Heading 3 2 2 3 8 4" xfId="14914"/>
    <cellStyle name="Heading 3 2 2 3 8 4 2" xfId="26666"/>
    <cellStyle name="Heading 3 2 2 3 8 5" xfId="21357"/>
    <cellStyle name="Heading 3 2 2 3 9" xfId="12734"/>
    <cellStyle name="Heading 3 2 2 3 9 2" xfId="13542"/>
    <cellStyle name="Heading 3 2 2 3 9 2 2" xfId="17987"/>
    <cellStyle name="Heading 3 2 2 3 9 2 2 2" xfId="26667"/>
    <cellStyle name="Heading 3 2 2 3 9 2 3" xfId="15774"/>
    <cellStyle name="Heading 3 2 2 3 9 2 3 2" xfId="26668"/>
    <cellStyle name="Heading 3 2 2 3 9 2 4" xfId="22217"/>
    <cellStyle name="Heading 3 2 2 3 9 3" xfId="17179"/>
    <cellStyle name="Heading 3 2 2 3 9 3 2" xfId="26669"/>
    <cellStyle name="Heading 3 2 2 3 9 4" xfId="14966"/>
    <cellStyle name="Heading 3 2 2 3 9 4 2" xfId="26670"/>
    <cellStyle name="Heading 3 2 2 3 9 5" xfId="21409"/>
    <cellStyle name="Heading 3 2 2 30" xfId="12234"/>
    <cellStyle name="Heading 3 2 2 30 10" xfId="12787"/>
    <cellStyle name="Heading 3 2 2 30 10 2" xfId="13595"/>
    <cellStyle name="Heading 3 2 2 30 10 2 2" xfId="18040"/>
    <cellStyle name="Heading 3 2 2 30 10 2 2 2" xfId="26671"/>
    <cellStyle name="Heading 3 2 2 30 10 2 3" xfId="15827"/>
    <cellStyle name="Heading 3 2 2 30 10 2 3 2" xfId="26672"/>
    <cellStyle name="Heading 3 2 2 30 10 2 4" xfId="22270"/>
    <cellStyle name="Heading 3 2 2 30 10 3" xfId="17232"/>
    <cellStyle name="Heading 3 2 2 30 10 3 2" xfId="26673"/>
    <cellStyle name="Heading 3 2 2 30 10 4" xfId="15019"/>
    <cellStyle name="Heading 3 2 2 30 10 4 2" xfId="26674"/>
    <cellStyle name="Heading 3 2 2 30 10 5" xfId="21462"/>
    <cellStyle name="Heading 3 2 2 30 11" xfId="12839"/>
    <cellStyle name="Heading 3 2 2 30 11 2" xfId="13647"/>
    <cellStyle name="Heading 3 2 2 30 11 2 2" xfId="18092"/>
    <cellStyle name="Heading 3 2 2 30 11 2 2 2" xfId="26675"/>
    <cellStyle name="Heading 3 2 2 30 11 2 3" xfId="15879"/>
    <cellStyle name="Heading 3 2 2 30 11 2 3 2" xfId="26676"/>
    <cellStyle name="Heading 3 2 2 30 11 2 4" xfId="22322"/>
    <cellStyle name="Heading 3 2 2 30 11 3" xfId="17284"/>
    <cellStyle name="Heading 3 2 2 30 11 3 2" xfId="26677"/>
    <cellStyle name="Heading 3 2 2 30 11 4" xfId="15071"/>
    <cellStyle name="Heading 3 2 2 30 11 4 2" xfId="26678"/>
    <cellStyle name="Heading 3 2 2 30 11 5" xfId="21514"/>
    <cellStyle name="Heading 3 2 2 30 12" xfId="12891"/>
    <cellStyle name="Heading 3 2 2 30 12 2" xfId="13699"/>
    <cellStyle name="Heading 3 2 2 30 12 2 2" xfId="18144"/>
    <cellStyle name="Heading 3 2 2 30 12 2 2 2" xfId="26679"/>
    <cellStyle name="Heading 3 2 2 30 12 2 3" xfId="15931"/>
    <cellStyle name="Heading 3 2 2 30 12 2 3 2" xfId="26680"/>
    <cellStyle name="Heading 3 2 2 30 12 2 4" xfId="22374"/>
    <cellStyle name="Heading 3 2 2 30 12 3" xfId="17336"/>
    <cellStyle name="Heading 3 2 2 30 12 3 2" xfId="26681"/>
    <cellStyle name="Heading 3 2 2 30 12 4" xfId="15123"/>
    <cellStyle name="Heading 3 2 2 30 12 4 2" xfId="26682"/>
    <cellStyle name="Heading 3 2 2 30 12 5" xfId="21566"/>
    <cellStyle name="Heading 3 2 2 30 13" xfId="12943"/>
    <cellStyle name="Heading 3 2 2 30 13 2" xfId="13751"/>
    <cellStyle name="Heading 3 2 2 30 13 2 2" xfId="18196"/>
    <cellStyle name="Heading 3 2 2 30 13 2 2 2" xfId="26683"/>
    <cellStyle name="Heading 3 2 2 30 13 2 3" xfId="15983"/>
    <cellStyle name="Heading 3 2 2 30 13 2 3 2" xfId="26684"/>
    <cellStyle name="Heading 3 2 2 30 13 2 4" xfId="22426"/>
    <cellStyle name="Heading 3 2 2 30 13 3" xfId="17388"/>
    <cellStyle name="Heading 3 2 2 30 13 3 2" xfId="26685"/>
    <cellStyle name="Heading 3 2 2 30 13 4" xfId="15175"/>
    <cellStyle name="Heading 3 2 2 30 13 4 2" xfId="26686"/>
    <cellStyle name="Heading 3 2 2 30 13 5" xfId="21618"/>
    <cellStyle name="Heading 3 2 2 30 14" xfId="12995"/>
    <cellStyle name="Heading 3 2 2 30 14 2" xfId="13803"/>
    <cellStyle name="Heading 3 2 2 30 14 2 2" xfId="18248"/>
    <cellStyle name="Heading 3 2 2 30 14 2 2 2" xfId="26687"/>
    <cellStyle name="Heading 3 2 2 30 14 2 3" xfId="16035"/>
    <cellStyle name="Heading 3 2 2 30 14 2 3 2" xfId="26688"/>
    <cellStyle name="Heading 3 2 2 30 14 2 4" xfId="22478"/>
    <cellStyle name="Heading 3 2 2 30 14 3" xfId="17440"/>
    <cellStyle name="Heading 3 2 2 30 14 3 2" xfId="26689"/>
    <cellStyle name="Heading 3 2 2 30 14 4" xfId="15227"/>
    <cellStyle name="Heading 3 2 2 30 14 4 2" xfId="26690"/>
    <cellStyle name="Heading 3 2 2 30 14 5" xfId="21670"/>
    <cellStyle name="Heading 3 2 2 30 15" xfId="13047"/>
    <cellStyle name="Heading 3 2 2 30 15 2" xfId="13855"/>
    <cellStyle name="Heading 3 2 2 30 15 2 2" xfId="18300"/>
    <cellStyle name="Heading 3 2 2 30 15 2 2 2" xfId="26691"/>
    <cellStyle name="Heading 3 2 2 30 15 2 3" xfId="16087"/>
    <cellStyle name="Heading 3 2 2 30 15 2 3 2" xfId="26692"/>
    <cellStyle name="Heading 3 2 2 30 15 2 4" xfId="22530"/>
    <cellStyle name="Heading 3 2 2 30 15 3" xfId="17492"/>
    <cellStyle name="Heading 3 2 2 30 15 3 2" xfId="26693"/>
    <cellStyle name="Heading 3 2 2 30 15 4" xfId="15279"/>
    <cellStyle name="Heading 3 2 2 30 15 4 2" xfId="26694"/>
    <cellStyle name="Heading 3 2 2 30 15 5" xfId="21722"/>
    <cellStyle name="Heading 3 2 2 30 16" xfId="13099"/>
    <cellStyle name="Heading 3 2 2 30 16 2" xfId="17544"/>
    <cellStyle name="Heading 3 2 2 30 16 2 2" xfId="26695"/>
    <cellStyle name="Heading 3 2 2 30 16 3" xfId="15331"/>
    <cellStyle name="Heading 3 2 2 30 16 3 2" xfId="26696"/>
    <cellStyle name="Heading 3 2 2 30 16 4" xfId="21774"/>
    <cellStyle name="Heading 3 2 2 30 17" xfId="20973"/>
    <cellStyle name="Heading 3 2 2 30 2" xfId="12295"/>
    <cellStyle name="Heading 3 2 2 30 2 2" xfId="13179"/>
    <cellStyle name="Heading 3 2 2 30 2 2 2" xfId="17624"/>
    <cellStyle name="Heading 3 2 2 30 2 2 2 2" xfId="26697"/>
    <cellStyle name="Heading 3 2 2 30 2 2 3" xfId="15411"/>
    <cellStyle name="Heading 3 2 2 30 2 2 3 2" xfId="26698"/>
    <cellStyle name="Heading 3 2 2 30 2 2 4" xfId="21854"/>
    <cellStyle name="Heading 3 2 2 30 2 3" xfId="16796"/>
    <cellStyle name="Heading 3 2 2 30 2 3 2" xfId="26699"/>
    <cellStyle name="Heading 3 2 2 30 2 4" xfId="14583"/>
    <cellStyle name="Heading 3 2 2 30 2 4 2" xfId="26700"/>
    <cellStyle name="Heading 3 2 2 30 2 5" xfId="21046"/>
    <cellStyle name="Heading 3 2 2 30 3" xfId="12349"/>
    <cellStyle name="Heading 3 2 2 30 3 2" xfId="13231"/>
    <cellStyle name="Heading 3 2 2 30 3 2 2" xfId="17676"/>
    <cellStyle name="Heading 3 2 2 30 3 2 2 2" xfId="26701"/>
    <cellStyle name="Heading 3 2 2 30 3 2 3" xfId="15463"/>
    <cellStyle name="Heading 3 2 2 30 3 2 3 2" xfId="26702"/>
    <cellStyle name="Heading 3 2 2 30 3 2 4" xfId="21906"/>
    <cellStyle name="Heading 3 2 2 30 3 3" xfId="12423"/>
    <cellStyle name="Heading 3 2 2 30 3 3 2" xfId="16868"/>
    <cellStyle name="Heading 3 2 2 30 3 3 2 2" xfId="26704"/>
    <cellStyle name="Heading 3 2 2 30 3 3 3" xfId="14655"/>
    <cellStyle name="Heading 3 2 2 30 3 3 3 2" xfId="26705"/>
    <cellStyle name="Heading 3 2 2 30 3 3 4" xfId="26703"/>
    <cellStyle name="Heading 3 2 2 30 3 4" xfId="21098"/>
    <cellStyle name="Heading 3 2 2 30 4" xfId="12475"/>
    <cellStyle name="Heading 3 2 2 30 4 2" xfId="13283"/>
    <cellStyle name="Heading 3 2 2 30 4 2 2" xfId="17728"/>
    <cellStyle name="Heading 3 2 2 30 4 2 2 2" xfId="26706"/>
    <cellStyle name="Heading 3 2 2 30 4 2 3" xfId="15515"/>
    <cellStyle name="Heading 3 2 2 30 4 2 3 2" xfId="26707"/>
    <cellStyle name="Heading 3 2 2 30 4 2 4" xfId="21958"/>
    <cellStyle name="Heading 3 2 2 30 4 3" xfId="16920"/>
    <cellStyle name="Heading 3 2 2 30 4 3 2" xfId="26708"/>
    <cellStyle name="Heading 3 2 2 30 4 4" xfId="14707"/>
    <cellStyle name="Heading 3 2 2 30 4 4 2" xfId="26709"/>
    <cellStyle name="Heading 3 2 2 30 4 5" xfId="21150"/>
    <cellStyle name="Heading 3 2 2 30 5" xfId="12527"/>
    <cellStyle name="Heading 3 2 2 30 5 2" xfId="13335"/>
    <cellStyle name="Heading 3 2 2 30 5 2 2" xfId="17780"/>
    <cellStyle name="Heading 3 2 2 30 5 2 2 2" xfId="26710"/>
    <cellStyle name="Heading 3 2 2 30 5 2 3" xfId="15567"/>
    <cellStyle name="Heading 3 2 2 30 5 2 3 2" xfId="26711"/>
    <cellStyle name="Heading 3 2 2 30 5 2 4" xfId="22010"/>
    <cellStyle name="Heading 3 2 2 30 5 3" xfId="16972"/>
    <cellStyle name="Heading 3 2 2 30 5 3 2" xfId="26712"/>
    <cellStyle name="Heading 3 2 2 30 5 4" xfId="14759"/>
    <cellStyle name="Heading 3 2 2 30 5 4 2" xfId="26713"/>
    <cellStyle name="Heading 3 2 2 30 5 5" xfId="21202"/>
    <cellStyle name="Heading 3 2 2 30 6" xfId="12579"/>
    <cellStyle name="Heading 3 2 2 30 6 2" xfId="13387"/>
    <cellStyle name="Heading 3 2 2 30 6 2 2" xfId="17832"/>
    <cellStyle name="Heading 3 2 2 30 6 2 2 2" xfId="26714"/>
    <cellStyle name="Heading 3 2 2 30 6 2 3" xfId="15619"/>
    <cellStyle name="Heading 3 2 2 30 6 2 3 2" xfId="26715"/>
    <cellStyle name="Heading 3 2 2 30 6 2 4" xfId="22062"/>
    <cellStyle name="Heading 3 2 2 30 6 3" xfId="17024"/>
    <cellStyle name="Heading 3 2 2 30 6 3 2" xfId="26716"/>
    <cellStyle name="Heading 3 2 2 30 6 4" xfId="14811"/>
    <cellStyle name="Heading 3 2 2 30 6 4 2" xfId="26717"/>
    <cellStyle name="Heading 3 2 2 30 6 5" xfId="21254"/>
    <cellStyle name="Heading 3 2 2 30 7" xfId="12631"/>
    <cellStyle name="Heading 3 2 2 30 7 2" xfId="13439"/>
    <cellStyle name="Heading 3 2 2 30 7 2 2" xfId="17884"/>
    <cellStyle name="Heading 3 2 2 30 7 2 2 2" xfId="26718"/>
    <cellStyle name="Heading 3 2 2 30 7 2 3" xfId="15671"/>
    <cellStyle name="Heading 3 2 2 30 7 2 3 2" xfId="26719"/>
    <cellStyle name="Heading 3 2 2 30 7 2 4" xfId="22114"/>
    <cellStyle name="Heading 3 2 2 30 7 3" xfId="17076"/>
    <cellStyle name="Heading 3 2 2 30 7 3 2" xfId="26720"/>
    <cellStyle name="Heading 3 2 2 30 7 4" xfId="14863"/>
    <cellStyle name="Heading 3 2 2 30 7 4 2" xfId="26721"/>
    <cellStyle name="Heading 3 2 2 30 7 5" xfId="21306"/>
    <cellStyle name="Heading 3 2 2 30 8" xfId="12683"/>
    <cellStyle name="Heading 3 2 2 30 8 2" xfId="13491"/>
    <cellStyle name="Heading 3 2 2 30 8 2 2" xfId="17936"/>
    <cellStyle name="Heading 3 2 2 30 8 2 2 2" xfId="26722"/>
    <cellStyle name="Heading 3 2 2 30 8 2 3" xfId="15723"/>
    <cellStyle name="Heading 3 2 2 30 8 2 3 2" xfId="26723"/>
    <cellStyle name="Heading 3 2 2 30 8 2 4" xfId="22166"/>
    <cellStyle name="Heading 3 2 2 30 8 3" xfId="17128"/>
    <cellStyle name="Heading 3 2 2 30 8 3 2" xfId="26724"/>
    <cellStyle name="Heading 3 2 2 30 8 4" xfId="14915"/>
    <cellStyle name="Heading 3 2 2 30 8 4 2" xfId="26725"/>
    <cellStyle name="Heading 3 2 2 30 8 5" xfId="21358"/>
    <cellStyle name="Heading 3 2 2 30 9" xfId="12735"/>
    <cellStyle name="Heading 3 2 2 30 9 2" xfId="13543"/>
    <cellStyle name="Heading 3 2 2 30 9 2 2" xfId="17988"/>
    <cellStyle name="Heading 3 2 2 30 9 2 2 2" xfId="26726"/>
    <cellStyle name="Heading 3 2 2 30 9 2 3" xfId="15775"/>
    <cellStyle name="Heading 3 2 2 30 9 2 3 2" xfId="26727"/>
    <cellStyle name="Heading 3 2 2 30 9 2 4" xfId="22218"/>
    <cellStyle name="Heading 3 2 2 30 9 3" xfId="17180"/>
    <cellStyle name="Heading 3 2 2 30 9 3 2" xfId="26728"/>
    <cellStyle name="Heading 3 2 2 30 9 4" xfId="14967"/>
    <cellStyle name="Heading 3 2 2 30 9 4 2" xfId="26729"/>
    <cellStyle name="Heading 3 2 2 30 9 5" xfId="21410"/>
    <cellStyle name="Heading 3 2 2 31" xfId="12231"/>
    <cellStyle name="Heading 3 2 2 31 10" xfId="12784"/>
    <cellStyle name="Heading 3 2 2 31 10 2" xfId="13592"/>
    <cellStyle name="Heading 3 2 2 31 10 2 2" xfId="18037"/>
    <cellStyle name="Heading 3 2 2 31 10 2 2 2" xfId="26730"/>
    <cellStyle name="Heading 3 2 2 31 10 2 3" xfId="15824"/>
    <cellStyle name="Heading 3 2 2 31 10 2 3 2" xfId="26731"/>
    <cellStyle name="Heading 3 2 2 31 10 2 4" xfId="22267"/>
    <cellStyle name="Heading 3 2 2 31 10 3" xfId="17229"/>
    <cellStyle name="Heading 3 2 2 31 10 3 2" xfId="26732"/>
    <cellStyle name="Heading 3 2 2 31 10 4" xfId="15016"/>
    <cellStyle name="Heading 3 2 2 31 10 4 2" xfId="26733"/>
    <cellStyle name="Heading 3 2 2 31 10 5" xfId="21459"/>
    <cellStyle name="Heading 3 2 2 31 11" xfId="12836"/>
    <cellStyle name="Heading 3 2 2 31 11 2" xfId="13644"/>
    <cellStyle name="Heading 3 2 2 31 11 2 2" xfId="18089"/>
    <cellStyle name="Heading 3 2 2 31 11 2 2 2" xfId="26734"/>
    <cellStyle name="Heading 3 2 2 31 11 2 3" xfId="15876"/>
    <cellStyle name="Heading 3 2 2 31 11 2 3 2" xfId="26735"/>
    <cellStyle name="Heading 3 2 2 31 11 2 4" xfId="22319"/>
    <cellStyle name="Heading 3 2 2 31 11 3" xfId="17281"/>
    <cellStyle name="Heading 3 2 2 31 11 3 2" xfId="26736"/>
    <cellStyle name="Heading 3 2 2 31 11 4" xfId="15068"/>
    <cellStyle name="Heading 3 2 2 31 11 4 2" xfId="26737"/>
    <cellStyle name="Heading 3 2 2 31 11 5" xfId="21511"/>
    <cellStyle name="Heading 3 2 2 31 12" xfId="12888"/>
    <cellStyle name="Heading 3 2 2 31 12 2" xfId="13696"/>
    <cellStyle name="Heading 3 2 2 31 12 2 2" xfId="18141"/>
    <cellStyle name="Heading 3 2 2 31 12 2 2 2" xfId="26738"/>
    <cellStyle name="Heading 3 2 2 31 12 2 3" xfId="15928"/>
    <cellStyle name="Heading 3 2 2 31 12 2 3 2" xfId="26739"/>
    <cellStyle name="Heading 3 2 2 31 12 2 4" xfId="22371"/>
    <cellStyle name="Heading 3 2 2 31 12 3" xfId="17333"/>
    <cellStyle name="Heading 3 2 2 31 12 3 2" xfId="26740"/>
    <cellStyle name="Heading 3 2 2 31 12 4" xfId="15120"/>
    <cellStyle name="Heading 3 2 2 31 12 4 2" xfId="26741"/>
    <cellStyle name="Heading 3 2 2 31 12 5" xfId="21563"/>
    <cellStyle name="Heading 3 2 2 31 13" xfId="12940"/>
    <cellStyle name="Heading 3 2 2 31 13 2" xfId="13748"/>
    <cellStyle name="Heading 3 2 2 31 13 2 2" xfId="18193"/>
    <cellStyle name="Heading 3 2 2 31 13 2 2 2" xfId="26742"/>
    <cellStyle name="Heading 3 2 2 31 13 2 3" xfId="15980"/>
    <cellStyle name="Heading 3 2 2 31 13 2 3 2" xfId="26743"/>
    <cellStyle name="Heading 3 2 2 31 13 2 4" xfId="22423"/>
    <cellStyle name="Heading 3 2 2 31 13 3" xfId="17385"/>
    <cellStyle name="Heading 3 2 2 31 13 3 2" xfId="26744"/>
    <cellStyle name="Heading 3 2 2 31 13 4" xfId="15172"/>
    <cellStyle name="Heading 3 2 2 31 13 4 2" xfId="26745"/>
    <cellStyle name="Heading 3 2 2 31 13 5" xfId="21615"/>
    <cellStyle name="Heading 3 2 2 31 14" xfId="12992"/>
    <cellStyle name="Heading 3 2 2 31 14 2" xfId="13800"/>
    <cellStyle name="Heading 3 2 2 31 14 2 2" xfId="18245"/>
    <cellStyle name="Heading 3 2 2 31 14 2 2 2" xfId="26746"/>
    <cellStyle name="Heading 3 2 2 31 14 2 3" xfId="16032"/>
    <cellStyle name="Heading 3 2 2 31 14 2 3 2" xfId="26747"/>
    <cellStyle name="Heading 3 2 2 31 14 2 4" xfId="22475"/>
    <cellStyle name="Heading 3 2 2 31 14 3" xfId="17437"/>
    <cellStyle name="Heading 3 2 2 31 14 3 2" xfId="26748"/>
    <cellStyle name="Heading 3 2 2 31 14 4" xfId="15224"/>
    <cellStyle name="Heading 3 2 2 31 14 4 2" xfId="26749"/>
    <cellStyle name="Heading 3 2 2 31 14 5" xfId="21667"/>
    <cellStyle name="Heading 3 2 2 31 15" xfId="13044"/>
    <cellStyle name="Heading 3 2 2 31 15 2" xfId="13852"/>
    <cellStyle name="Heading 3 2 2 31 15 2 2" xfId="18297"/>
    <cellStyle name="Heading 3 2 2 31 15 2 2 2" xfId="26750"/>
    <cellStyle name="Heading 3 2 2 31 15 2 3" xfId="16084"/>
    <cellStyle name="Heading 3 2 2 31 15 2 3 2" xfId="26751"/>
    <cellStyle name="Heading 3 2 2 31 15 2 4" xfId="22527"/>
    <cellStyle name="Heading 3 2 2 31 15 3" xfId="17489"/>
    <cellStyle name="Heading 3 2 2 31 15 3 2" xfId="26752"/>
    <cellStyle name="Heading 3 2 2 31 15 4" xfId="15276"/>
    <cellStyle name="Heading 3 2 2 31 15 4 2" xfId="26753"/>
    <cellStyle name="Heading 3 2 2 31 15 5" xfId="21719"/>
    <cellStyle name="Heading 3 2 2 31 16" xfId="13096"/>
    <cellStyle name="Heading 3 2 2 31 16 2" xfId="17541"/>
    <cellStyle name="Heading 3 2 2 31 16 2 2" xfId="26754"/>
    <cellStyle name="Heading 3 2 2 31 16 3" xfId="15328"/>
    <cellStyle name="Heading 3 2 2 31 16 3 2" xfId="26755"/>
    <cellStyle name="Heading 3 2 2 31 16 4" xfId="21771"/>
    <cellStyle name="Heading 3 2 2 31 17" xfId="20970"/>
    <cellStyle name="Heading 3 2 2 31 2" xfId="12292"/>
    <cellStyle name="Heading 3 2 2 31 2 2" xfId="13176"/>
    <cellStyle name="Heading 3 2 2 31 2 2 2" xfId="17621"/>
    <cellStyle name="Heading 3 2 2 31 2 2 2 2" xfId="26756"/>
    <cellStyle name="Heading 3 2 2 31 2 2 3" xfId="15408"/>
    <cellStyle name="Heading 3 2 2 31 2 2 3 2" xfId="26757"/>
    <cellStyle name="Heading 3 2 2 31 2 2 4" xfId="21851"/>
    <cellStyle name="Heading 3 2 2 31 2 3" xfId="16793"/>
    <cellStyle name="Heading 3 2 2 31 2 3 2" xfId="26758"/>
    <cellStyle name="Heading 3 2 2 31 2 4" xfId="14580"/>
    <cellStyle name="Heading 3 2 2 31 2 4 2" xfId="26759"/>
    <cellStyle name="Heading 3 2 2 31 2 5" xfId="21043"/>
    <cellStyle name="Heading 3 2 2 31 3" xfId="12346"/>
    <cellStyle name="Heading 3 2 2 31 3 2" xfId="13228"/>
    <cellStyle name="Heading 3 2 2 31 3 2 2" xfId="17673"/>
    <cellStyle name="Heading 3 2 2 31 3 2 2 2" xfId="26760"/>
    <cellStyle name="Heading 3 2 2 31 3 2 3" xfId="15460"/>
    <cellStyle name="Heading 3 2 2 31 3 2 3 2" xfId="26761"/>
    <cellStyle name="Heading 3 2 2 31 3 2 4" xfId="21903"/>
    <cellStyle name="Heading 3 2 2 31 3 3" xfId="12420"/>
    <cellStyle name="Heading 3 2 2 31 3 3 2" xfId="16865"/>
    <cellStyle name="Heading 3 2 2 31 3 3 2 2" xfId="26763"/>
    <cellStyle name="Heading 3 2 2 31 3 3 3" xfId="14652"/>
    <cellStyle name="Heading 3 2 2 31 3 3 3 2" xfId="26764"/>
    <cellStyle name="Heading 3 2 2 31 3 3 4" xfId="26762"/>
    <cellStyle name="Heading 3 2 2 31 3 4" xfId="21095"/>
    <cellStyle name="Heading 3 2 2 31 4" xfId="12472"/>
    <cellStyle name="Heading 3 2 2 31 4 2" xfId="13280"/>
    <cellStyle name="Heading 3 2 2 31 4 2 2" xfId="17725"/>
    <cellStyle name="Heading 3 2 2 31 4 2 2 2" xfId="26765"/>
    <cellStyle name="Heading 3 2 2 31 4 2 3" xfId="15512"/>
    <cellStyle name="Heading 3 2 2 31 4 2 3 2" xfId="26766"/>
    <cellStyle name="Heading 3 2 2 31 4 2 4" xfId="21955"/>
    <cellStyle name="Heading 3 2 2 31 4 3" xfId="16917"/>
    <cellStyle name="Heading 3 2 2 31 4 3 2" xfId="26767"/>
    <cellStyle name="Heading 3 2 2 31 4 4" xfId="14704"/>
    <cellStyle name="Heading 3 2 2 31 4 4 2" xfId="26768"/>
    <cellStyle name="Heading 3 2 2 31 4 5" xfId="21147"/>
    <cellStyle name="Heading 3 2 2 31 5" xfId="12524"/>
    <cellStyle name="Heading 3 2 2 31 5 2" xfId="13332"/>
    <cellStyle name="Heading 3 2 2 31 5 2 2" xfId="17777"/>
    <cellStyle name="Heading 3 2 2 31 5 2 2 2" xfId="26769"/>
    <cellStyle name="Heading 3 2 2 31 5 2 3" xfId="15564"/>
    <cellStyle name="Heading 3 2 2 31 5 2 3 2" xfId="26770"/>
    <cellStyle name="Heading 3 2 2 31 5 2 4" xfId="22007"/>
    <cellStyle name="Heading 3 2 2 31 5 3" xfId="16969"/>
    <cellStyle name="Heading 3 2 2 31 5 3 2" xfId="26771"/>
    <cellStyle name="Heading 3 2 2 31 5 4" xfId="14756"/>
    <cellStyle name="Heading 3 2 2 31 5 4 2" xfId="26772"/>
    <cellStyle name="Heading 3 2 2 31 5 5" xfId="21199"/>
    <cellStyle name="Heading 3 2 2 31 6" xfId="12576"/>
    <cellStyle name="Heading 3 2 2 31 6 2" xfId="13384"/>
    <cellStyle name="Heading 3 2 2 31 6 2 2" xfId="17829"/>
    <cellStyle name="Heading 3 2 2 31 6 2 2 2" xfId="26773"/>
    <cellStyle name="Heading 3 2 2 31 6 2 3" xfId="15616"/>
    <cellStyle name="Heading 3 2 2 31 6 2 3 2" xfId="26774"/>
    <cellStyle name="Heading 3 2 2 31 6 2 4" xfId="22059"/>
    <cellStyle name="Heading 3 2 2 31 6 3" xfId="17021"/>
    <cellStyle name="Heading 3 2 2 31 6 3 2" xfId="26775"/>
    <cellStyle name="Heading 3 2 2 31 6 4" xfId="14808"/>
    <cellStyle name="Heading 3 2 2 31 6 4 2" xfId="26776"/>
    <cellStyle name="Heading 3 2 2 31 6 5" xfId="21251"/>
    <cellStyle name="Heading 3 2 2 31 7" xfId="12628"/>
    <cellStyle name="Heading 3 2 2 31 7 2" xfId="13436"/>
    <cellStyle name="Heading 3 2 2 31 7 2 2" xfId="17881"/>
    <cellStyle name="Heading 3 2 2 31 7 2 2 2" xfId="26777"/>
    <cellStyle name="Heading 3 2 2 31 7 2 3" xfId="15668"/>
    <cellStyle name="Heading 3 2 2 31 7 2 3 2" xfId="26778"/>
    <cellStyle name="Heading 3 2 2 31 7 2 4" xfId="22111"/>
    <cellStyle name="Heading 3 2 2 31 7 3" xfId="17073"/>
    <cellStyle name="Heading 3 2 2 31 7 3 2" xfId="26779"/>
    <cellStyle name="Heading 3 2 2 31 7 4" xfId="14860"/>
    <cellStyle name="Heading 3 2 2 31 7 4 2" xfId="26780"/>
    <cellStyle name="Heading 3 2 2 31 7 5" xfId="21303"/>
    <cellStyle name="Heading 3 2 2 31 8" xfId="12680"/>
    <cellStyle name="Heading 3 2 2 31 8 2" xfId="13488"/>
    <cellStyle name="Heading 3 2 2 31 8 2 2" xfId="17933"/>
    <cellStyle name="Heading 3 2 2 31 8 2 2 2" xfId="26781"/>
    <cellStyle name="Heading 3 2 2 31 8 2 3" xfId="15720"/>
    <cellStyle name="Heading 3 2 2 31 8 2 3 2" xfId="26782"/>
    <cellStyle name="Heading 3 2 2 31 8 2 4" xfId="22163"/>
    <cellStyle name="Heading 3 2 2 31 8 3" xfId="17125"/>
    <cellStyle name="Heading 3 2 2 31 8 3 2" xfId="26783"/>
    <cellStyle name="Heading 3 2 2 31 8 4" xfId="14912"/>
    <cellStyle name="Heading 3 2 2 31 8 4 2" xfId="26784"/>
    <cellStyle name="Heading 3 2 2 31 8 5" xfId="21355"/>
    <cellStyle name="Heading 3 2 2 31 9" xfId="12732"/>
    <cellStyle name="Heading 3 2 2 31 9 2" xfId="13540"/>
    <cellStyle name="Heading 3 2 2 31 9 2 2" xfId="17985"/>
    <cellStyle name="Heading 3 2 2 31 9 2 2 2" xfId="26785"/>
    <cellStyle name="Heading 3 2 2 31 9 2 3" xfId="15772"/>
    <cellStyle name="Heading 3 2 2 31 9 2 3 2" xfId="26786"/>
    <cellStyle name="Heading 3 2 2 31 9 2 4" xfId="22215"/>
    <cellStyle name="Heading 3 2 2 31 9 3" xfId="17177"/>
    <cellStyle name="Heading 3 2 2 31 9 3 2" xfId="26787"/>
    <cellStyle name="Heading 3 2 2 31 9 4" xfId="14964"/>
    <cellStyle name="Heading 3 2 2 31 9 4 2" xfId="26788"/>
    <cellStyle name="Heading 3 2 2 31 9 5" xfId="21407"/>
    <cellStyle name="Heading 3 2 2 32" xfId="12226"/>
    <cellStyle name="Heading 3 2 2 32 10" xfId="12779"/>
    <cellStyle name="Heading 3 2 2 32 10 2" xfId="13587"/>
    <cellStyle name="Heading 3 2 2 32 10 2 2" xfId="18032"/>
    <cellStyle name="Heading 3 2 2 32 10 2 2 2" xfId="26789"/>
    <cellStyle name="Heading 3 2 2 32 10 2 3" xfId="15819"/>
    <cellStyle name="Heading 3 2 2 32 10 2 3 2" xfId="26790"/>
    <cellStyle name="Heading 3 2 2 32 10 2 4" xfId="22262"/>
    <cellStyle name="Heading 3 2 2 32 10 3" xfId="17224"/>
    <cellStyle name="Heading 3 2 2 32 10 3 2" xfId="26791"/>
    <cellStyle name="Heading 3 2 2 32 10 4" xfId="15011"/>
    <cellStyle name="Heading 3 2 2 32 10 4 2" xfId="26792"/>
    <cellStyle name="Heading 3 2 2 32 10 5" xfId="21454"/>
    <cellStyle name="Heading 3 2 2 32 11" xfId="12831"/>
    <cellStyle name="Heading 3 2 2 32 11 2" xfId="13639"/>
    <cellStyle name="Heading 3 2 2 32 11 2 2" xfId="18084"/>
    <cellStyle name="Heading 3 2 2 32 11 2 2 2" xfId="26793"/>
    <cellStyle name="Heading 3 2 2 32 11 2 3" xfId="15871"/>
    <cellStyle name="Heading 3 2 2 32 11 2 3 2" xfId="26794"/>
    <cellStyle name="Heading 3 2 2 32 11 2 4" xfId="22314"/>
    <cellStyle name="Heading 3 2 2 32 11 3" xfId="17276"/>
    <cellStyle name="Heading 3 2 2 32 11 3 2" xfId="26795"/>
    <cellStyle name="Heading 3 2 2 32 11 4" xfId="15063"/>
    <cellStyle name="Heading 3 2 2 32 11 4 2" xfId="26796"/>
    <cellStyle name="Heading 3 2 2 32 11 5" xfId="21506"/>
    <cellStyle name="Heading 3 2 2 32 12" xfId="12883"/>
    <cellStyle name="Heading 3 2 2 32 12 2" xfId="13691"/>
    <cellStyle name="Heading 3 2 2 32 12 2 2" xfId="18136"/>
    <cellStyle name="Heading 3 2 2 32 12 2 2 2" xfId="26797"/>
    <cellStyle name="Heading 3 2 2 32 12 2 3" xfId="15923"/>
    <cellStyle name="Heading 3 2 2 32 12 2 3 2" xfId="26798"/>
    <cellStyle name="Heading 3 2 2 32 12 2 4" xfId="22366"/>
    <cellStyle name="Heading 3 2 2 32 12 3" xfId="17328"/>
    <cellStyle name="Heading 3 2 2 32 12 3 2" xfId="26799"/>
    <cellStyle name="Heading 3 2 2 32 12 4" xfId="15115"/>
    <cellStyle name="Heading 3 2 2 32 12 4 2" xfId="26800"/>
    <cellStyle name="Heading 3 2 2 32 12 5" xfId="21558"/>
    <cellStyle name="Heading 3 2 2 32 13" xfId="12935"/>
    <cellStyle name="Heading 3 2 2 32 13 2" xfId="13743"/>
    <cellStyle name="Heading 3 2 2 32 13 2 2" xfId="18188"/>
    <cellStyle name="Heading 3 2 2 32 13 2 2 2" xfId="26801"/>
    <cellStyle name="Heading 3 2 2 32 13 2 3" xfId="15975"/>
    <cellStyle name="Heading 3 2 2 32 13 2 3 2" xfId="26802"/>
    <cellStyle name="Heading 3 2 2 32 13 2 4" xfId="22418"/>
    <cellStyle name="Heading 3 2 2 32 13 3" xfId="17380"/>
    <cellStyle name="Heading 3 2 2 32 13 3 2" xfId="26803"/>
    <cellStyle name="Heading 3 2 2 32 13 4" xfId="15167"/>
    <cellStyle name="Heading 3 2 2 32 13 4 2" xfId="26804"/>
    <cellStyle name="Heading 3 2 2 32 13 5" xfId="21610"/>
    <cellStyle name="Heading 3 2 2 32 14" xfId="12987"/>
    <cellStyle name="Heading 3 2 2 32 14 2" xfId="13795"/>
    <cellStyle name="Heading 3 2 2 32 14 2 2" xfId="18240"/>
    <cellStyle name="Heading 3 2 2 32 14 2 2 2" xfId="26805"/>
    <cellStyle name="Heading 3 2 2 32 14 2 3" xfId="16027"/>
    <cellStyle name="Heading 3 2 2 32 14 2 3 2" xfId="26806"/>
    <cellStyle name="Heading 3 2 2 32 14 2 4" xfId="22470"/>
    <cellStyle name="Heading 3 2 2 32 14 3" xfId="17432"/>
    <cellStyle name="Heading 3 2 2 32 14 3 2" xfId="26807"/>
    <cellStyle name="Heading 3 2 2 32 14 4" xfId="15219"/>
    <cellStyle name="Heading 3 2 2 32 14 4 2" xfId="26808"/>
    <cellStyle name="Heading 3 2 2 32 14 5" xfId="21662"/>
    <cellStyle name="Heading 3 2 2 32 15" xfId="13039"/>
    <cellStyle name="Heading 3 2 2 32 15 2" xfId="13847"/>
    <cellStyle name="Heading 3 2 2 32 15 2 2" xfId="18292"/>
    <cellStyle name="Heading 3 2 2 32 15 2 2 2" xfId="26809"/>
    <cellStyle name="Heading 3 2 2 32 15 2 3" xfId="16079"/>
    <cellStyle name="Heading 3 2 2 32 15 2 3 2" xfId="26810"/>
    <cellStyle name="Heading 3 2 2 32 15 2 4" xfId="22522"/>
    <cellStyle name="Heading 3 2 2 32 15 3" xfId="17484"/>
    <cellStyle name="Heading 3 2 2 32 15 3 2" xfId="26811"/>
    <cellStyle name="Heading 3 2 2 32 15 4" xfId="15271"/>
    <cellStyle name="Heading 3 2 2 32 15 4 2" xfId="26812"/>
    <cellStyle name="Heading 3 2 2 32 15 5" xfId="21714"/>
    <cellStyle name="Heading 3 2 2 32 16" xfId="13091"/>
    <cellStyle name="Heading 3 2 2 32 16 2" xfId="17536"/>
    <cellStyle name="Heading 3 2 2 32 16 2 2" xfId="26813"/>
    <cellStyle name="Heading 3 2 2 32 16 3" xfId="15323"/>
    <cellStyle name="Heading 3 2 2 32 16 3 2" xfId="26814"/>
    <cellStyle name="Heading 3 2 2 32 16 4" xfId="21766"/>
    <cellStyle name="Heading 3 2 2 32 17" xfId="20965"/>
    <cellStyle name="Heading 3 2 2 32 2" xfId="12287"/>
    <cellStyle name="Heading 3 2 2 32 2 2" xfId="13171"/>
    <cellStyle name="Heading 3 2 2 32 2 2 2" xfId="17616"/>
    <cellStyle name="Heading 3 2 2 32 2 2 2 2" xfId="26815"/>
    <cellStyle name="Heading 3 2 2 32 2 2 3" xfId="15403"/>
    <cellStyle name="Heading 3 2 2 32 2 2 3 2" xfId="26816"/>
    <cellStyle name="Heading 3 2 2 32 2 2 4" xfId="21846"/>
    <cellStyle name="Heading 3 2 2 32 2 3" xfId="16788"/>
    <cellStyle name="Heading 3 2 2 32 2 3 2" xfId="26817"/>
    <cellStyle name="Heading 3 2 2 32 2 4" xfId="14575"/>
    <cellStyle name="Heading 3 2 2 32 2 4 2" xfId="26818"/>
    <cellStyle name="Heading 3 2 2 32 2 5" xfId="21038"/>
    <cellStyle name="Heading 3 2 2 32 3" xfId="12341"/>
    <cellStyle name="Heading 3 2 2 32 3 2" xfId="13223"/>
    <cellStyle name="Heading 3 2 2 32 3 2 2" xfId="17668"/>
    <cellStyle name="Heading 3 2 2 32 3 2 2 2" xfId="26819"/>
    <cellStyle name="Heading 3 2 2 32 3 2 3" xfId="15455"/>
    <cellStyle name="Heading 3 2 2 32 3 2 3 2" xfId="26820"/>
    <cellStyle name="Heading 3 2 2 32 3 2 4" xfId="21898"/>
    <cellStyle name="Heading 3 2 2 32 3 3" xfId="12415"/>
    <cellStyle name="Heading 3 2 2 32 3 3 2" xfId="16860"/>
    <cellStyle name="Heading 3 2 2 32 3 3 2 2" xfId="26822"/>
    <cellStyle name="Heading 3 2 2 32 3 3 3" xfId="14647"/>
    <cellStyle name="Heading 3 2 2 32 3 3 3 2" xfId="26823"/>
    <cellStyle name="Heading 3 2 2 32 3 3 4" xfId="26821"/>
    <cellStyle name="Heading 3 2 2 32 3 4" xfId="21090"/>
    <cellStyle name="Heading 3 2 2 32 4" xfId="12467"/>
    <cellStyle name="Heading 3 2 2 32 4 2" xfId="13275"/>
    <cellStyle name="Heading 3 2 2 32 4 2 2" xfId="17720"/>
    <cellStyle name="Heading 3 2 2 32 4 2 2 2" xfId="26824"/>
    <cellStyle name="Heading 3 2 2 32 4 2 3" xfId="15507"/>
    <cellStyle name="Heading 3 2 2 32 4 2 3 2" xfId="26825"/>
    <cellStyle name="Heading 3 2 2 32 4 2 4" xfId="21950"/>
    <cellStyle name="Heading 3 2 2 32 4 3" xfId="16912"/>
    <cellStyle name="Heading 3 2 2 32 4 3 2" xfId="26826"/>
    <cellStyle name="Heading 3 2 2 32 4 4" xfId="14699"/>
    <cellStyle name="Heading 3 2 2 32 4 4 2" xfId="26827"/>
    <cellStyle name="Heading 3 2 2 32 4 5" xfId="21142"/>
    <cellStyle name="Heading 3 2 2 32 5" xfId="12519"/>
    <cellStyle name="Heading 3 2 2 32 5 2" xfId="13327"/>
    <cellStyle name="Heading 3 2 2 32 5 2 2" xfId="17772"/>
    <cellStyle name="Heading 3 2 2 32 5 2 2 2" xfId="26828"/>
    <cellStyle name="Heading 3 2 2 32 5 2 3" xfId="15559"/>
    <cellStyle name="Heading 3 2 2 32 5 2 3 2" xfId="26829"/>
    <cellStyle name="Heading 3 2 2 32 5 2 4" xfId="22002"/>
    <cellStyle name="Heading 3 2 2 32 5 3" xfId="16964"/>
    <cellStyle name="Heading 3 2 2 32 5 3 2" xfId="26830"/>
    <cellStyle name="Heading 3 2 2 32 5 4" xfId="14751"/>
    <cellStyle name="Heading 3 2 2 32 5 4 2" xfId="26831"/>
    <cellStyle name="Heading 3 2 2 32 5 5" xfId="21194"/>
    <cellStyle name="Heading 3 2 2 32 6" xfId="12571"/>
    <cellStyle name="Heading 3 2 2 32 6 2" xfId="13379"/>
    <cellStyle name="Heading 3 2 2 32 6 2 2" xfId="17824"/>
    <cellStyle name="Heading 3 2 2 32 6 2 2 2" xfId="26832"/>
    <cellStyle name="Heading 3 2 2 32 6 2 3" xfId="15611"/>
    <cellStyle name="Heading 3 2 2 32 6 2 3 2" xfId="26833"/>
    <cellStyle name="Heading 3 2 2 32 6 2 4" xfId="22054"/>
    <cellStyle name="Heading 3 2 2 32 6 3" xfId="17016"/>
    <cellStyle name="Heading 3 2 2 32 6 3 2" xfId="26834"/>
    <cellStyle name="Heading 3 2 2 32 6 4" xfId="14803"/>
    <cellStyle name="Heading 3 2 2 32 6 4 2" xfId="26835"/>
    <cellStyle name="Heading 3 2 2 32 6 5" xfId="21246"/>
    <cellStyle name="Heading 3 2 2 32 7" xfId="12623"/>
    <cellStyle name="Heading 3 2 2 32 7 2" xfId="13431"/>
    <cellStyle name="Heading 3 2 2 32 7 2 2" xfId="17876"/>
    <cellStyle name="Heading 3 2 2 32 7 2 2 2" xfId="26836"/>
    <cellStyle name="Heading 3 2 2 32 7 2 3" xfId="15663"/>
    <cellStyle name="Heading 3 2 2 32 7 2 3 2" xfId="26837"/>
    <cellStyle name="Heading 3 2 2 32 7 2 4" xfId="22106"/>
    <cellStyle name="Heading 3 2 2 32 7 3" xfId="17068"/>
    <cellStyle name="Heading 3 2 2 32 7 3 2" xfId="26838"/>
    <cellStyle name="Heading 3 2 2 32 7 4" xfId="14855"/>
    <cellStyle name="Heading 3 2 2 32 7 4 2" xfId="26839"/>
    <cellStyle name="Heading 3 2 2 32 7 5" xfId="21298"/>
    <cellStyle name="Heading 3 2 2 32 8" xfId="12675"/>
    <cellStyle name="Heading 3 2 2 32 8 2" xfId="13483"/>
    <cellStyle name="Heading 3 2 2 32 8 2 2" xfId="17928"/>
    <cellStyle name="Heading 3 2 2 32 8 2 2 2" xfId="26840"/>
    <cellStyle name="Heading 3 2 2 32 8 2 3" xfId="15715"/>
    <cellStyle name="Heading 3 2 2 32 8 2 3 2" xfId="26841"/>
    <cellStyle name="Heading 3 2 2 32 8 2 4" xfId="22158"/>
    <cellStyle name="Heading 3 2 2 32 8 3" xfId="17120"/>
    <cellStyle name="Heading 3 2 2 32 8 3 2" xfId="26842"/>
    <cellStyle name="Heading 3 2 2 32 8 4" xfId="14907"/>
    <cellStyle name="Heading 3 2 2 32 8 4 2" xfId="26843"/>
    <cellStyle name="Heading 3 2 2 32 8 5" xfId="21350"/>
    <cellStyle name="Heading 3 2 2 32 9" xfId="12727"/>
    <cellStyle name="Heading 3 2 2 32 9 2" xfId="13535"/>
    <cellStyle name="Heading 3 2 2 32 9 2 2" xfId="17980"/>
    <cellStyle name="Heading 3 2 2 32 9 2 2 2" xfId="26844"/>
    <cellStyle name="Heading 3 2 2 32 9 2 3" xfId="15767"/>
    <cellStyle name="Heading 3 2 2 32 9 2 3 2" xfId="26845"/>
    <cellStyle name="Heading 3 2 2 32 9 2 4" xfId="22210"/>
    <cellStyle name="Heading 3 2 2 32 9 3" xfId="17172"/>
    <cellStyle name="Heading 3 2 2 32 9 3 2" xfId="26846"/>
    <cellStyle name="Heading 3 2 2 32 9 4" xfId="14959"/>
    <cellStyle name="Heading 3 2 2 32 9 4 2" xfId="26847"/>
    <cellStyle name="Heading 3 2 2 32 9 5" xfId="21402"/>
    <cellStyle name="Heading 3 2 2 33" xfId="12229"/>
    <cellStyle name="Heading 3 2 2 33 10" xfId="12782"/>
    <cellStyle name="Heading 3 2 2 33 10 2" xfId="13590"/>
    <cellStyle name="Heading 3 2 2 33 10 2 2" xfId="18035"/>
    <cellStyle name="Heading 3 2 2 33 10 2 2 2" xfId="26848"/>
    <cellStyle name="Heading 3 2 2 33 10 2 3" xfId="15822"/>
    <cellStyle name="Heading 3 2 2 33 10 2 3 2" xfId="26849"/>
    <cellStyle name="Heading 3 2 2 33 10 2 4" xfId="22265"/>
    <cellStyle name="Heading 3 2 2 33 10 3" xfId="17227"/>
    <cellStyle name="Heading 3 2 2 33 10 3 2" xfId="26850"/>
    <cellStyle name="Heading 3 2 2 33 10 4" xfId="15014"/>
    <cellStyle name="Heading 3 2 2 33 10 4 2" xfId="26851"/>
    <cellStyle name="Heading 3 2 2 33 10 5" xfId="21457"/>
    <cellStyle name="Heading 3 2 2 33 11" xfId="12834"/>
    <cellStyle name="Heading 3 2 2 33 11 2" xfId="13642"/>
    <cellStyle name="Heading 3 2 2 33 11 2 2" xfId="18087"/>
    <cellStyle name="Heading 3 2 2 33 11 2 2 2" xfId="26852"/>
    <cellStyle name="Heading 3 2 2 33 11 2 3" xfId="15874"/>
    <cellStyle name="Heading 3 2 2 33 11 2 3 2" xfId="26853"/>
    <cellStyle name="Heading 3 2 2 33 11 2 4" xfId="22317"/>
    <cellStyle name="Heading 3 2 2 33 11 3" xfId="17279"/>
    <cellStyle name="Heading 3 2 2 33 11 3 2" xfId="26854"/>
    <cellStyle name="Heading 3 2 2 33 11 4" xfId="15066"/>
    <cellStyle name="Heading 3 2 2 33 11 4 2" xfId="26855"/>
    <cellStyle name="Heading 3 2 2 33 11 5" xfId="21509"/>
    <cellStyle name="Heading 3 2 2 33 12" xfId="12886"/>
    <cellStyle name="Heading 3 2 2 33 12 2" xfId="13694"/>
    <cellStyle name="Heading 3 2 2 33 12 2 2" xfId="18139"/>
    <cellStyle name="Heading 3 2 2 33 12 2 2 2" xfId="26856"/>
    <cellStyle name="Heading 3 2 2 33 12 2 3" xfId="15926"/>
    <cellStyle name="Heading 3 2 2 33 12 2 3 2" xfId="26857"/>
    <cellStyle name="Heading 3 2 2 33 12 2 4" xfId="22369"/>
    <cellStyle name="Heading 3 2 2 33 12 3" xfId="17331"/>
    <cellStyle name="Heading 3 2 2 33 12 3 2" xfId="26858"/>
    <cellStyle name="Heading 3 2 2 33 12 4" xfId="15118"/>
    <cellStyle name="Heading 3 2 2 33 12 4 2" xfId="26859"/>
    <cellStyle name="Heading 3 2 2 33 12 5" xfId="21561"/>
    <cellStyle name="Heading 3 2 2 33 13" xfId="12938"/>
    <cellStyle name="Heading 3 2 2 33 13 2" xfId="13746"/>
    <cellStyle name="Heading 3 2 2 33 13 2 2" xfId="18191"/>
    <cellStyle name="Heading 3 2 2 33 13 2 2 2" xfId="26860"/>
    <cellStyle name="Heading 3 2 2 33 13 2 3" xfId="15978"/>
    <cellStyle name="Heading 3 2 2 33 13 2 3 2" xfId="26861"/>
    <cellStyle name="Heading 3 2 2 33 13 2 4" xfId="22421"/>
    <cellStyle name="Heading 3 2 2 33 13 3" xfId="17383"/>
    <cellStyle name="Heading 3 2 2 33 13 3 2" xfId="26862"/>
    <cellStyle name="Heading 3 2 2 33 13 4" xfId="15170"/>
    <cellStyle name="Heading 3 2 2 33 13 4 2" xfId="26863"/>
    <cellStyle name="Heading 3 2 2 33 13 5" xfId="21613"/>
    <cellStyle name="Heading 3 2 2 33 14" xfId="12990"/>
    <cellStyle name="Heading 3 2 2 33 14 2" xfId="13798"/>
    <cellStyle name="Heading 3 2 2 33 14 2 2" xfId="18243"/>
    <cellStyle name="Heading 3 2 2 33 14 2 2 2" xfId="26864"/>
    <cellStyle name="Heading 3 2 2 33 14 2 3" xfId="16030"/>
    <cellStyle name="Heading 3 2 2 33 14 2 3 2" xfId="26865"/>
    <cellStyle name="Heading 3 2 2 33 14 2 4" xfId="22473"/>
    <cellStyle name="Heading 3 2 2 33 14 3" xfId="17435"/>
    <cellStyle name="Heading 3 2 2 33 14 3 2" xfId="26866"/>
    <cellStyle name="Heading 3 2 2 33 14 4" xfId="15222"/>
    <cellStyle name="Heading 3 2 2 33 14 4 2" xfId="26867"/>
    <cellStyle name="Heading 3 2 2 33 14 5" xfId="21665"/>
    <cellStyle name="Heading 3 2 2 33 15" xfId="13042"/>
    <cellStyle name="Heading 3 2 2 33 15 2" xfId="13850"/>
    <cellStyle name="Heading 3 2 2 33 15 2 2" xfId="18295"/>
    <cellStyle name="Heading 3 2 2 33 15 2 2 2" xfId="26868"/>
    <cellStyle name="Heading 3 2 2 33 15 2 3" xfId="16082"/>
    <cellStyle name="Heading 3 2 2 33 15 2 3 2" xfId="26869"/>
    <cellStyle name="Heading 3 2 2 33 15 2 4" xfId="22525"/>
    <cellStyle name="Heading 3 2 2 33 15 3" xfId="17487"/>
    <cellStyle name="Heading 3 2 2 33 15 3 2" xfId="26870"/>
    <cellStyle name="Heading 3 2 2 33 15 4" xfId="15274"/>
    <cellStyle name="Heading 3 2 2 33 15 4 2" xfId="26871"/>
    <cellStyle name="Heading 3 2 2 33 15 5" xfId="21717"/>
    <cellStyle name="Heading 3 2 2 33 16" xfId="13094"/>
    <cellStyle name="Heading 3 2 2 33 16 2" xfId="17539"/>
    <cellStyle name="Heading 3 2 2 33 16 2 2" xfId="26872"/>
    <cellStyle name="Heading 3 2 2 33 16 3" xfId="15326"/>
    <cellStyle name="Heading 3 2 2 33 16 3 2" xfId="26873"/>
    <cellStyle name="Heading 3 2 2 33 16 4" xfId="21769"/>
    <cellStyle name="Heading 3 2 2 33 17" xfId="20968"/>
    <cellStyle name="Heading 3 2 2 33 2" xfId="12290"/>
    <cellStyle name="Heading 3 2 2 33 2 2" xfId="13174"/>
    <cellStyle name="Heading 3 2 2 33 2 2 2" xfId="17619"/>
    <cellStyle name="Heading 3 2 2 33 2 2 2 2" xfId="26874"/>
    <cellStyle name="Heading 3 2 2 33 2 2 3" xfId="15406"/>
    <cellStyle name="Heading 3 2 2 33 2 2 3 2" xfId="26875"/>
    <cellStyle name="Heading 3 2 2 33 2 2 4" xfId="21849"/>
    <cellStyle name="Heading 3 2 2 33 2 3" xfId="16791"/>
    <cellStyle name="Heading 3 2 2 33 2 3 2" xfId="26876"/>
    <cellStyle name="Heading 3 2 2 33 2 4" xfId="14578"/>
    <cellStyle name="Heading 3 2 2 33 2 4 2" xfId="26877"/>
    <cellStyle name="Heading 3 2 2 33 2 5" xfId="21041"/>
    <cellStyle name="Heading 3 2 2 33 3" xfId="12344"/>
    <cellStyle name="Heading 3 2 2 33 3 2" xfId="13226"/>
    <cellStyle name="Heading 3 2 2 33 3 2 2" xfId="17671"/>
    <cellStyle name="Heading 3 2 2 33 3 2 2 2" xfId="26878"/>
    <cellStyle name="Heading 3 2 2 33 3 2 3" xfId="15458"/>
    <cellStyle name="Heading 3 2 2 33 3 2 3 2" xfId="26879"/>
    <cellStyle name="Heading 3 2 2 33 3 2 4" xfId="21901"/>
    <cellStyle name="Heading 3 2 2 33 3 3" xfId="12418"/>
    <cellStyle name="Heading 3 2 2 33 3 3 2" xfId="16863"/>
    <cellStyle name="Heading 3 2 2 33 3 3 2 2" xfId="26881"/>
    <cellStyle name="Heading 3 2 2 33 3 3 3" xfId="14650"/>
    <cellStyle name="Heading 3 2 2 33 3 3 3 2" xfId="26882"/>
    <cellStyle name="Heading 3 2 2 33 3 3 4" xfId="26880"/>
    <cellStyle name="Heading 3 2 2 33 3 4" xfId="21093"/>
    <cellStyle name="Heading 3 2 2 33 4" xfId="12470"/>
    <cellStyle name="Heading 3 2 2 33 4 2" xfId="13278"/>
    <cellStyle name="Heading 3 2 2 33 4 2 2" xfId="17723"/>
    <cellStyle name="Heading 3 2 2 33 4 2 2 2" xfId="26883"/>
    <cellStyle name="Heading 3 2 2 33 4 2 3" xfId="15510"/>
    <cellStyle name="Heading 3 2 2 33 4 2 3 2" xfId="26884"/>
    <cellStyle name="Heading 3 2 2 33 4 2 4" xfId="21953"/>
    <cellStyle name="Heading 3 2 2 33 4 3" xfId="16915"/>
    <cellStyle name="Heading 3 2 2 33 4 3 2" xfId="26885"/>
    <cellStyle name="Heading 3 2 2 33 4 4" xfId="14702"/>
    <cellStyle name="Heading 3 2 2 33 4 4 2" xfId="26886"/>
    <cellStyle name="Heading 3 2 2 33 4 5" xfId="21145"/>
    <cellStyle name="Heading 3 2 2 33 5" xfId="12522"/>
    <cellStyle name="Heading 3 2 2 33 5 2" xfId="13330"/>
    <cellStyle name="Heading 3 2 2 33 5 2 2" xfId="17775"/>
    <cellStyle name="Heading 3 2 2 33 5 2 2 2" xfId="26887"/>
    <cellStyle name="Heading 3 2 2 33 5 2 3" xfId="15562"/>
    <cellStyle name="Heading 3 2 2 33 5 2 3 2" xfId="26888"/>
    <cellStyle name="Heading 3 2 2 33 5 2 4" xfId="22005"/>
    <cellStyle name="Heading 3 2 2 33 5 3" xfId="16967"/>
    <cellStyle name="Heading 3 2 2 33 5 3 2" xfId="26889"/>
    <cellStyle name="Heading 3 2 2 33 5 4" xfId="14754"/>
    <cellStyle name="Heading 3 2 2 33 5 4 2" xfId="26890"/>
    <cellStyle name="Heading 3 2 2 33 5 5" xfId="21197"/>
    <cellStyle name="Heading 3 2 2 33 6" xfId="12574"/>
    <cellStyle name="Heading 3 2 2 33 6 2" xfId="13382"/>
    <cellStyle name="Heading 3 2 2 33 6 2 2" xfId="17827"/>
    <cellStyle name="Heading 3 2 2 33 6 2 2 2" xfId="26891"/>
    <cellStyle name="Heading 3 2 2 33 6 2 3" xfId="15614"/>
    <cellStyle name="Heading 3 2 2 33 6 2 3 2" xfId="26892"/>
    <cellStyle name="Heading 3 2 2 33 6 2 4" xfId="22057"/>
    <cellStyle name="Heading 3 2 2 33 6 3" xfId="17019"/>
    <cellStyle name="Heading 3 2 2 33 6 3 2" xfId="26893"/>
    <cellStyle name="Heading 3 2 2 33 6 4" xfId="14806"/>
    <cellStyle name="Heading 3 2 2 33 6 4 2" xfId="26894"/>
    <cellStyle name="Heading 3 2 2 33 6 5" xfId="21249"/>
    <cellStyle name="Heading 3 2 2 33 7" xfId="12626"/>
    <cellStyle name="Heading 3 2 2 33 7 2" xfId="13434"/>
    <cellStyle name="Heading 3 2 2 33 7 2 2" xfId="17879"/>
    <cellStyle name="Heading 3 2 2 33 7 2 2 2" xfId="26895"/>
    <cellStyle name="Heading 3 2 2 33 7 2 3" xfId="15666"/>
    <cellStyle name="Heading 3 2 2 33 7 2 3 2" xfId="26896"/>
    <cellStyle name="Heading 3 2 2 33 7 2 4" xfId="22109"/>
    <cellStyle name="Heading 3 2 2 33 7 3" xfId="17071"/>
    <cellStyle name="Heading 3 2 2 33 7 3 2" xfId="26897"/>
    <cellStyle name="Heading 3 2 2 33 7 4" xfId="14858"/>
    <cellStyle name="Heading 3 2 2 33 7 4 2" xfId="26898"/>
    <cellStyle name="Heading 3 2 2 33 7 5" xfId="21301"/>
    <cellStyle name="Heading 3 2 2 33 8" xfId="12678"/>
    <cellStyle name="Heading 3 2 2 33 8 2" xfId="13486"/>
    <cellStyle name="Heading 3 2 2 33 8 2 2" xfId="17931"/>
    <cellStyle name="Heading 3 2 2 33 8 2 2 2" xfId="26899"/>
    <cellStyle name="Heading 3 2 2 33 8 2 3" xfId="15718"/>
    <cellStyle name="Heading 3 2 2 33 8 2 3 2" xfId="26900"/>
    <cellStyle name="Heading 3 2 2 33 8 2 4" xfId="22161"/>
    <cellStyle name="Heading 3 2 2 33 8 3" xfId="17123"/>
    <cellStyle name="Heading 3 2 2 33 8 3 2" xfId="26901"/>
    <cellStyle name="Heading 3 2 2 33 8 4" xfId="14910"/>
    <cellStyle name="Heading 3 2 2 33 8 4 2" xfId="26902"/>
    <cellStyle name="Heading 3 2 2 33 8 5" xfId="21353"/>
    <cellStyle name="Heading 3 2 2 33 9" xfId="12730"/>
    <cellStyle name="Heading 3 2 2 33 9 2" xfId="13538"/>
    <cellStyle name="Heading 3 2 2 33 9 2 2" xfId="17983"/>
    <cellStyle name="Heading 3 2 2 33 9 2 2 2" xfId="26903"/>
    <cellStyle name="Heading 3 2 2 33 9 2 3" xfId="15770"/>
    <cellStyle name="Heading 3 2 2 33 9 2 3 2" xfId="26904"/>
    <cellStyle name="Heading 3 2 2 33 9 2 4" xfId="22213"/>
    <cellStyle name="Heading 3 2 2 33 9 3" xfId="17175"/>
    <cellStyle name="Heading 3 2 2 33 9 3 2" xfId="26905"/>
    <cellStyle name="Heading 3 2 2 33 9 4" xfId="14962"/>
    <cellStyle name="Heading 3 2 2 33 9 4 2" xfId="26906"/>
    <cellStyle name="Heading 3 2 2 33 9 5" xfId="21405"/>
    <cellStyle name="Heading 3 2 2 34" xfId="12206"/>
    <cellStyle name="Heading 3 2 2 34 10" xfId="12759"/>
    <cellStyle name="Heading 3 2 2 34 10 2" xfId="13567"/>
    <cellStyle name="Heading 3 2 2 34 10 2 2" xfId="18012"/>
    <cellStyle name="Heading 3 2 2 34 10 2 2 2" xfId="26907"/>
    <cellStyle name="Heading 3 2 2 34 10 2 3" xfId="15799"/>
    <cellStyle name="Heading 3 2 2 34 10 2 3 2" xfId="26908"/>
    <cellStyle name="Heading 3 2 2 34 10 2 4" xfId="22242"/>
    <cellStyle name="Heading 3 2 2 34 10 3" xfId="17204"/>
    <cellStyle name="Heading 3 2 2 34 10 3 2" xfId="26909"/>
    <cellStyle name="Heading 3 2 2 34 10 4" xfId="14991"/>
    <cellStyle name="Heading 3 2 2 34 10 4 2" xfId="26910"/>
    <cellStyle name="Heading 3 2 2 34 10 5" xfId="21434"/>
    <cellStyle name="Heading 3 2 2 34 11" xfId="12811"/>
    <cellStyle name="Heading 3 2 2 34 11 2" xfId="13619"/>
    <cellStyle name="Heading 3 2 2 34 11 2 2" xfId="18064"/>
    <cellStyle name="Heading 3 2 2 34 11 2 2 2" xfId="26911"/>
    <cellStyle name="Heading 3 2 2 34 11 2 3" xfId="15851"/>
    <cellStyle name="Heading 3 2 2 34 11 2 3 2" xfId="26912"/>
    <cellStyle name="Heading 3 2 2 34 11 2 4" xfId="22294"/>
    <cellStyle name="Heading 3 2 2 34 11 3" xfId="17256"/>
    <cellStyle name="Heading 3 2 2 34 11 3 2" xfId="26913"/>
    <cellStyle name="Heading 3 2 2 34 11 4" xfId="15043"/>
    <cellStyle name="Heading 3 2 2 34 11 4 2" xfId="26914"/>
    <cellStyle name="Heading 3 2 2 34 11 5" xfId="21486"/>
    <cellStyle name="Heading 3 2 2 34 12" xfId="12863"/>
    <cellStyle name="Heading 3 2 2 34 12 2" xfId="13671"/>
    <cellStyle name="Heading 3 2 2 34 12 2 2" xfId="18116"/>
    <cellStyle name="Heading 3 2 2 34 12 2 2 2" xfId="26915"/>
    <cellStyle name="Heading 3 2 2 34 12 2 3" xfId="15903"/>
    <cellStyle name="Heading 3 2 2 34 12 2 3 2" xfId="26916"/>
    <cellStyle name="Heading 3 2 2 34 12 2 4" xfId="22346"/>
    <cellStyle name="Heading 3 2 2 34 12 3" xfId="17308"/>
    <cellStyle name="Heading 3 2 2 34 12 3 2" xfId="26917"/>
    <cellStyle name="Heading 3 2 2 34 12 4" xfId="15095"/>
    <cellStyle name="Heading 3 2 2 34 12 4 2" xfId="26918"/>
    <cellStyle name="Heading 3 2 2 34 12 5" xfId="21538"/>
    <cellStyle name="Heading 3 2 2 34 13" xfId="12915"/>
    <cellStyle name="Heading 3 2 2 34 13 2" xfId="13723"/>
    <cellStyle name="Heading 3 2 2 34 13 2 2" xfId="18168"/>
    <cellStyle name="Heading 3 2 2 34 13 2 2 2" xfId="26919"/>
    <cellStyle name="Heading 3 2 2 34 13 2 3" xfId="15955"/>
    <cellStyle name="Heading 3 2 2 34 13 2 3 2" xfId="26920"/>
    <cellStyle name="Heading 3 2 2 34 13 2 4" xfId="22398"/>
    <cellStyle name="Heading 3 2 2 34 13 3" xfId="17360"/>
    <cellStyle name="Heading 3 2 2 34 13 3 2" xfId="26921"/>
    <cellStyle name="Heading 3 2 2 34 13 4" xfId="15147"/>
    <cellStyle name="Heading 3 2 2 34 13 4 2" xfId="26922"/>
    <cellStyle name="Heading 3 2 2 34 13 5" xfId="21590"/>
    <cellStyle name="Heading 3 2 2 34 14" xfId="12967"/>
    <cellStyle name="Heading 3 2 2 34 14 2" xfId="13775"/>
    <cellStyle name="Heading 3 2 2 34 14 2 2" xfId="18220"/>
    <cellStyle name="Heading 3 2 2 34 14 2 2 2" xfId="26923"/>
    <cellStyle name="Heading 3 2 2 34 14 2 3" xfId="16007"/>
    <cellStyle name="Heading 3 2 2 34 14 2 3 2" xfId="26924"/>
    <cellStyle name="Heading 3 2 2 34 14 2 4" xfId="22450"/>
    <cellStyle name="Heading 3 2 2 34 14 3" xfId="17412"/>
    <cellStyle name="Heading 3 2 2 34 14 3 2" xfId="26925"/>
    <cellStyle name="Heading 3 2 2 34 14 4" xfId="15199"/>
    <cellStyle name="Heading 3 2 2 34 14 4 2" xfId="26926"/>
    <cellStyle name="Heading 3 2 2 34 14 5" xfId="21642"/>
    <cellStyle name="Heading 3 2 2 34 15" xfId="13019"/>
    <cellStyle name="Heading 3 2 2 34 15 2" xfId="13827"/>
    <cellStyle name="Heading 3 2 2 34 15 2 2" xfId="18272"/>
    <cellStyle name="Heading 3 2 2 34 15 2 2 2" xfId="26927"/>
    <cellStyle name="Heading 3 2 2 34 15 2 3" xfId="16059"/>
    <cellStyle name="Heading 3 2 2 34 15 2 3 2" xfId="26928"/>
    <cellStyle name="Heading 3 2 2 34 15 2 4" xfId="22502"/>
    <cellStyle name="Heading 3 2 2 34 15 3" xfId="17464"/>
    <cellStyle name="Heading 3 2 2 34 15 3 2" xfId="26929"/>
    <cellStyle name="Heading 3 2 2 34 15 4" xfId="15251"/>
    <cellStyle name="Heading 3 2 2 34 15 4 2" xfId="26930"/>
    <cellStyle name="Heading 3 2 2 34 15 5" xfId="21694"/>
    <cellStyle name="Heading 3 2 2 34 16" xfId="13071"/>
    <cellStyle name="Heading 3 2 2 34 16 2" xfId="17516"/>
    <cellStyle name="Heading 3 2 2 34 16 2 2" xfId="26931"/>
    <cellStyle name="Heading 3 2 2 34 16 3" xfId="15303"/>
    <cellStyle name="Heading 3 2 2 34 16 3 2" xfId="26932"/>
    <cellStyle name="Heading 3 2 2 34 16 4" xfId="21746"/>
    <cellStyle name="Heading 3 2 2 34 17" xfId="20945"/>
    <cellStyle name="Heading 3 2 2 34 2" xfId="12267"/>
    <cellStyle name="Heading 3 2 2 34 2 2" xfId="13151"/>
    <cellStyle name="Heading 3 2 2 34 2 2 2" xfId="17596"/>
    <cellStyle name="Heading 3 2 2 34 2 2 2 2" xfId="26933"/>
    <cellStyle name="Heading 3 2 2 34 2 2 3" xfId="15383"/>
    <cellStyle name="Heading 3 2 2 34 2 2 3 2" xfId="26934"/>
    <cellStyle name="Heading 3 2 2 34 2 2 4" xfId="21826"/>
    <cellStyle name="Heading 3 2 2 34 2 3" xfId="16768"/>
    <cellStyle name="Heading 3 2 2 34 2 3 2" xfId="26935"/>
    <cellStyle name="Heading 3 2 2 34 2 4" xfId="14555"/>
    <cellStyle name="Heading 3 2 2 34 2 4 2" xfId="26936"/>
    <cellStyle name="Heading 3 2 2 34 2 5" xfId="21018"/>
    <cellStyle name="Heading 3 2 2 34 3" xfId="12321"/>
    <cellStyle name="Heading 3 2 2 34 3 2" xfId="13203"/>
    <cellStyle name="Heading 3 2 2 34 3 2 2" xfId="17648"/>
    <cellStyle name="Heading 3 2 2 34 3 2 2 2" xfId="26937"/>
    <cellStyle name="Heading 3 2 2 34 3 2 3" xfId="15435"/>
    <cellStyle name="Heading 3 2 2 34 3 2 3 2" xfId="26938"/>
    <cellStyle name="Heading 3 2 2 34 3 2 4" xfId="21878"/>
    <cellStyle name="Heading 3 2 2 34 3 3" xfId="12395"/>
    <cellStyle name="Heading 3 2 2 34 3 3 2" xfId="16840"/>
    <cellStyle name="Heading 3 2 2 34 3 3 2 2" xfId="26940"/>
    <cellStyle name="Heading 3 2 2 34 3 3 3" xfId="14627"/>
    <cellStyle name="Heading 3 2 2 34 3 3 3 2" xfId="26941"/>
    <cellStyle name="Heading 3 2 2 34 3 3 4" xfId="26939"/>
    <cellStyle name="Heading 3 2 2 34 3 4" xfId="21070"/>
    <cellStyle name="Heading 3 2 2 34 4" xfId="12447"/>
    <cellStyle name="Heading 3 2 2 34 4 2" xfId="13255"/>
    <cellStyle name="Heading 3 2 2 34 4 2 2" xfId="17700"/>
    <cellStyle name="Heading 3 2 2 34 4 2 2 2" xfId="26942"/>
    <cellStyle name="Heading 3 2 2 34 4 2 3" xfId="15487"/>
    <cellStyle name="Heading 3 2 2 34 4 2 3 2" xfId="26943"/>
    <cellStyle name="Heading 3 2 2 34 4 2 4" xfId="21930"/>
    <cellStyle name="Heading 3 2 2 34 4 3" xfId="16892"/>
    <cellStyle name="Heading 3 2 2 34 4 3 2" xfId="26944"/>
    <cellStyle name="Heading 3 2 2 34 4 4" xfId="14679"/>
    <cellStyle name="Heading 3 2 2 34 4 4 2" xfId="26945"/>
    <cellStyle name="Heading 3 2 2 34 4 5" xfId="21122"/>
    <cellStyle name="Heading 3 2 2 34 5" xfId="12499"/>
    <cellStyle name="Heading 3 2 2 34 5 2" xfId="13307"/>
    <cellStyle name="Heading 3 2 2 34 5 2 2" xfId="17752"/>
    <cellStyle name="Heading 3 2 2 34 5 2 2 2" xfId="26946"/>
    <cellStyle name="Heading 3 2 2 34 5 2 3" xfId="15539"/>
    <cellStyle name="Heading 3 2 2 34 5 2 3 2" xfId="26947"/>
    <cellStyle name="Heading 3 2 2 34 5 2 4" xfId="21982"/>
    <cellStyle name="Heading 3 2 2 34 5 3" xfId="16944"/>
    <cellStyle name="Heading 3 2 2 34 5 3 2" xfId="26948"/>
    <cellStyle name="Heading 3 2 2 34 5 4" xfId="14731"/>
    <cellStyle name="Heading 3 2 2 34 5 4 2" xfId="26949"/>
    <cellStyle name="Heading 3 2 2 34 5 5" xfId="21174"/>
    <cellStyle name="Heading 3 2 2 34 6" xfId="12551"/>
    <cellStyle name="Heading 3 2 2 34 6 2" xfId="13359"/>
    <cellStyle name="Heading 3 2 2 34 6 2 2" xfId="17804"/>
    <cellStyle name="Heading 3 2 2 34 6 2 2 2" xfId="26950"/>
    <cellStyle name="Heading 3 2 2 34 6 2 3" xfId="15591"/>
    <cellStyle name="Heading 3 2 2 34 6 2 3 2" xfId="26951"/>
    <cellStyle name="Heading 3 2 2 34 6 2 4" xfId="22034"/>
    <cellStyle name="Heading 3 2 2 34 6 3" xfId="16996"/>
    <cellStyle name="Heading 3 2 2 34 6 3 2" xfId="26952"/>
    <cellStyle name="Heading 3 2 2 34 6 4" xfId="14783"/>
    <cellStyle name="Heading 3 2 2 34 6 4 2" xfId="26953"/>
    <cellStyle name="Heading 3 2 2 34 6 5" xfId="21226"/>
    <cellStyle name="Heading 3 2 2 34 7" xfId="12603"/>
    <cellStyle name="Heading 3 2 2 34 7 2" xfId="13411"/>
    <cellStyle name="Heading 3 2 2 34 7 2 2" xfId="17856"/>
    <cellStyle name="Heading 3 2 2 34 7 2 2 2" xfId="26954"/>
    <cellStyle name="Heading 3 2 2 34 7 2 3" xfId="15643"/>
    <cellStyle name="Heading 3 2 2 34 7 2 3 2" xfId="26955"/>
    <cellStyle name="Heading 3 2 2 34 7 2 4" xfId="22086"/>
    <cellStyle name="Heading 3 2 2 34 7 3" xfId="17048"/>
    <cellStyle name="Heading 3 2 2 34 7 3 2" xfId="26956"/>
    <cellStyle name="Heading 3 2 2 34 7 4" xfId="14835"/>
    <cellStyle name="Heading 3 2 2 34 7 4 2" xfId="26957"/>
    <cellStyle name="Heading 3 2 2 34 7 5" xfId="21278"/>
    <cellStyle name="Heading 3 2 2 34 8" xfId="12655"/>
    <cellStyle name="Heading 3 2 2 34 8 2" xfId="13463"/>
    <cellStyle name="Heading 3 2 2 34 8 2 2" xfId="17908"/>
    <cellStyle name="Heading 3 2 2 34 8 2 2 2" xfId="26958"/>
    <cellStyle name="Heading 3 2 2 34 8 2 3" xfId="15695"/>
    <cellStyle name="Heading 3 2 2 34 8 2 3 2" xfId="26959"/>
    <cellStyle name="Heading 3 2 2 34 8 2 4" xfId="22138"/>
    <cellStyle name="Heading 3 2 2 34 8 3" xfId="17100"/>
    <cellStyle name="Heading 3 2 2 34 8 3 2" xfId="26960"/>
    <cellStyle name="Heading 3 2 2 34 8 4" xfId="14887"/>
    <cellStyle name="Heading 3 2 2 34 8 4 2" xfId="26961"/>
    <cellStyle name="Heading 3 2 2 34 8 5" xfId="21330"/>
    <cellStyle name="Heading 3 2 2 34 9" xfId="12707"/>
    <cellStyle name="Heading 3 2 2 34 9 2" xfId="13515"/>
    <cellStyle name="Heading 3 2 2 34 9 2 2" xfId="17960"/>
    <cellStyle name="Heading 3 2 2 34 9 2 2 2" xfId="26962"/>
    <cellStyle name="Heading 3 2 2 34 9 2 3" xfId="15747"/>
    <cellStyle name="Heading 3 2 2 34 9 2 3 2" xfId="26963"/>
    <cellStyle name="Heading 3 2 2 34 9 2 4" xfId="22190"/>
    <cellStyle name="Heading 3 2 2 34 9 3" xfId="17152"/>
    <cellStyle name="Heading 3 2 2 34 9 3 2" xfId="26964"/>
    <cellStyle name="Heading 3 2 2 34 9 4" xfId="14939"/>
    <cellStyle name="Heading 3 2 2 34 9 4 2" xfId="26965"/>
    <cellStyle name="Heading 3 2 2 34 9 5" xfId="21382"/>
    <cellStyle name="Heading 3 2 2 35" xfId="12212"/>
    <cellStyle name="Heading 3 2 2 35 10" xfId="12765"/>
    <cellStyle name="Heading 3 2 2 35 10 2" xfId="13573"/>
    <cellStyle name="Heading 3 2 2 35 10 2 2" xfId="18018"/>
    <cellStyle name="Heading 3 2 2 35 10 2 2 2" xfId="26966"/>
    <cellStyle name="Heading 3 2 2 35 10 2 3" xfId="15805"/>
    <cellStyle name="Heading 3 2 2 35 10 2 3 2" xfId="26967"/>
    <cellStyle name="Heading 3 2 2 35 10 2 4" xfId="22248"/>
    <cellStyle name="Heading 3 2 2 35 10 3" xfId="17210"/>
    <cellStyle name="Heading 3 2 2 35 10 3 2" xfId="26968"/>
    <cellStyle name="Heading 3 2 2 35 10 4" xfId="14997"/>
    <cellStyle name="Heading 3 2 2 35 10 4 2" xfId="26969"/>
    <cellStyle name="Heading 3 2 2 35 10 5" xfId="21440"/>
    <cellStyle name="Heading 3 2 2 35 11" xfId="12817"/>
    <cellStyle name="Heading 3 2 2 35 11 2" xfId="13625"/>
    <cellStyle name="Heading 3 2 2 35 11 2 2" xfId="18070"/>
    <cellStyle name="Heading 3 2 2 35 11 2 2 2" xfId="26970"/>
    <cellStyle name="Heading 3 2 2 35 11 2 3" xfId="15857"/>
    <cellStyle name="Heading 3 2 2 35 11 2 3 2" xfId="26971"/>
    <cellStyle name="Heading 3 2 2 35 11 2 4" xfId="22300"/>
    <cellStyle name="Heading 3 2 2 35 11 3" xfId="17262"/>
    <cellStyle name="Heading 3 2 2 35 11 3 2" xfId="26972"/>
    <cellStyle name="Heading 3 2 2 35 11 4" xfId="15049"/>
    <cellStyle name="Heading 3 2 2 35 11 4 2" xfId="26973"/>
    <cellStyle name="Heading 3 2 2 35 11 5" xfId="21492"/>
    <cellStyle name="Heading 3 2 2 35 12" xfId="12869"/>
    <cellStyle name="Heading 3 2 2 35 12 2" xfId="13677"/>
    <cellStyle name="Heading 3 2 2 35 12 2 2" xfId="18122"/>
    <cellStyle name="Heading 3 2 2 35 12 2 2 2" xfId="26974"/>
    <cellStyle name="Heading 3 2 2 35 12 2 3" xfId="15909"/>
    <cellStyle name="Heading 3 2 2 35 12 2 3 2" xfId="26975"/>
    <cellStyle name="Heading 3 2 2 35 12 2 4" xfId="22352"/>
    <cellStyle name="Heading 3 2 2 35 12 3" xfId="17314"/>
    <cellStyle name="Heading 3 2 2 35 12 3 2" xfId="26976"/>
    <cellStyle name="Heading 3 2 2 35 12 4" xfId="15101"/>
    <cellStyle name="Heading 3 2 2 35 12 4 2" xfId="26977"/>
    <cellStyle name="Heading 3 2 2 35 12 5" xfId="21544"/>
    <cellStyle name="Heading 3 2 2 35 13" xfId="12921"/>
    <cellStyle name="Heading 3 2 2 35 13 2" xfId="13729"/>
    <cellStyle name="Heading 3 2 2 35 13 2 2" xfId="18174"/>
    <cellStyle name="Heading 3 2 2 35 13 2 2 2" xfId="26978"/>
    <cellStyle name="Heading 3 2 2 35 13 2 3" xfId="15961"/>
    <cellStyle name="Heading 3 2 2 35 13 2 3 2" xfId="26979"/>
    <cellStyle name="Heading 3 2 2 35 13 2 4" xfId="22404"/>
    <cellStyle name="Heading 3 2 2 35 13 3" xfId="17366"/>
    <cellStyle name="Heading 3 2 2 35 13 3 2" xfId="26980"/>
    <cellStyle name="Heading 3 2 2 35 13 4" xfId="15153"/>
    <cellStyle name="Heading 3 2 2 35 13 4 2" xfId="26981"/>
    <cellStyle name="Heading 3 2 2 35 13 5" xfId="21596"/>
    <cellStyle name="Heading 3 2 2 35 14" xfId="12973"/>
    <cellStyle name="Heading 3 2 2 35 14 2" xfId="13781"/>
    <cellStyle name="Heading 3 2 2 35 14 2 2" xfId="18226"/>
    <cellStyle name="Heading 3 2 2 35 14 2 2 2" xfId="26982"/>
    <cellStyle name="Heading 3 2 2 35 14 2 3" xfId="16013"/>
    <cellStyle name="Heading 3 2 2 35 14 2 3 2" xfId="26983"/>
    <cellStyle name="Heading 3 2 2 35 14 2 4" xfId="22456"/>
    <cellStyle name="Heading 3 2 2 35 14 3" xfId="17418"/>
    <cellStyle name="Heading 3 2 2 35 14 3 2" xfId="26984"/>
    <cellStyle name="Heading 3 2 2 35 14 4" xfId="15205"/>
    <cellStyle name="Heading 3 2 2 35 14 4 2" xfId="26985"/>
    <cellStyle name="Heading 3 2 2 35 14 5" xfId="21648"/>
    <cellStyle name="Heading 3 2 2 35 15" xfId="13025"/>
    <cellStyle name="Heading 3 2 2 35 15 2" xfId="13833"/>
    <cellStyle name="Heading 3 2 2 35 15 2 2" xfId="18278"/>
    <cellStyle name="Heading 3 2 2 35 15 2 2 2" xfId="26986"/>
    <cellStyle name="Heading 3 2 2 35 15 2 3" xfId="16065"/>
    <cellStyle name="Heading 3 2 2 35 15 2 3 2" xfId="26987"/>
    <cellStyle name="Heading 3 2 2 35 15 2 4" xfId="22508"/>
    <cellStyle name="Heading 3 2 2 35 15 3" xfId="17470"/>
    <cellStyle name="Heading 3 2 2 35 15 3 2" xfId="26988"/>
    <cellStyle name="Heading 3 2 2 35 15 4" xfId="15257"/>
    <cellStyle name="Heading 3 2 2 35 15 4 2" xfId="26989"/>
    <cellStyle name="Heading 3 2 2 35 15 5" xfId="21700"/>
    <cellStyle name="Heading 3 2 2 35 16" xfId="13077"/>
    <cellStyle name="Heading 3 2 2 35 16 2" xfId="17522"/>
    <cellStyle name="Heading 3 2 2 35 16 2 2" xfId="26990"/>
    <cellStyle name="Heading 3 2 2 35 16 3" xfId="15309"/>
    <cellStyle name="Heading 3 2 2 35 16 3 2" xfId="26991"/>
    <cellStyle name="Heading 3 2 2 35 16 4" xfId="21752"/>
    <cellStyle name="Heading 3 2 2 35 17" xfId="20951"/>
    <cellStyle name="Heading 3 2 2 35 2" xfId="12273"/>
    <cellStyle name="Heading 3 2 2 35 2 2" xfId="13157"/>
    <cellStyle name="Heading 3 2 2 35 2 2 2" xfId="17602"/>
    <cellStyle name="Heading 3 2 2 35 2 2 2 2" xfId="26992"/>
    <cellStyle name="Heading 3 2 2 35 2 2 3" xfId="15389"/>
    <cellStyle name="Heading 3 2 2 35 2 2 3 2" xfId="26993"/>
    <cellStyle name="Heading 3 2 2 35 2 2 4" xfId="21832"/>
    <cellStyle name="Heading 3 2 2 35 2 3" xfId="16774"/>
    <cellStyle name="Heading 3 2 2 35 2 3 2" xfId="26994"/>
    <cellStyle name="Heading 3 2 2 35 2 4" xfId="14561"/>
    <cellStyle name="Heading 3 2 2 35 2 4 2" xfId="26995"/>
    <cellStyle name="Heading 3 2 2 35 2 5" xfId="21024"/>
    <cellStyle name="Heading 3 2 2 35 3" xfId="12327"/>
    <cellStyle name="Heading 3 2 2 35 3 2" xfId="13209"/>
    <cellStyle name="Heading 3 2 2 35 3 2 2" xfId="17654"/>
    <cellStyle name="Heading 3 2 2 35 3 2 2 2" xfId="26996"/>
    <cellStyle name="Heading 3 2 2 35 3 2 3" xfId="15441"/>
    <cellStyle name="Heading 3 2 2 35 3 2 3 2" xfId="26997"/>
    <cellStyle name="Heading 3 2 2 35 3 2 4" xfId="21884"/>
    <cellStyle name="Heading 3 2 2 35 3 3" xfId="12401"/>
    <cellStyle name="Heading 3 2 2 35 3 3 2" xfId="16846"/>
    <cellStyle name="Heading 3 2 2 35 3 3 2 2" xfId="26999"/>
    <cellStyle name="Heading 3 2 2 35 3 3 3" xfId="14633"/>
    <cellStyle name="Heading 3 2 2 35 3 3 3 2" xfId="27000"/>
    <cellStyle name="Heading 3 2 2 35 3 3 4" xfId="26998"/>
    <cellStyle name="Heading 3 2 2 35 3 4" xfId="21076"/>
    <cellStyle name="Heading 3 2 2 35 4" xfId="12453"/>
    <cellStyle name="Heading 3 2 2 35 4 2" xfId="13261"/>
    <cellStyle name="Heading 3 2 2 35 4 2 2" xfId="17706"/>
    <cellStyle name="Heading 3 2 2 35 4 2 2 2" xfId="27001"/>
    <cellStyle name="Heading 3 2 2 35 4 2 3" xfId="15493"/>
    <cellStyle name="Heading 3 2 2 35 4 2 3 2" xfId="27002"/>
    <cellStyle name="Heading 3 2 2 35 4 2 4" xfId="21936"/>
    <cellStyle name="Heading 3 2 2 35 4 3" xfId="16898"/>
    <cellStyle name="Heading 3 2 2 35 4 3 2" xfId="27003"/>
    <cellStyle name="Heading 3 2 2 35 4 4" xfId="14685"/>
    <cellStyle name="Heading 3 2 2 35 4 4 2" xfId="27004"/>
    <cellStyle name="Heading 3 2 2 35 4 5" xfId="21128"/>
    <cellStyle name="Heading 3 2 2 35 5" xfId="12505"/>
    <cellStyle name="Heading 3 2 2 35 5 2" xfId="13313"/>
    <cellStyle name="Heading 3 2 2 35 5 2 2" xfId="17758"/>
    <cellStyle name="Heading 3 2 2 35 5 2 2 2" xfId="27005"/>
    <cellStyle name="Heading 3 2 2 35 5 2 3" xfId="15545"/>
    <cellStyle name="Heading 3 2 2 35 5 2 3 2" xfId="27006"/>
    <cellStyle name="Heading 3 2 2 35 5 2 4" xfId="21988"/>
    <cellStyle name="Heading 3 2 2 35 5 3" xfId="16950"/>
    <cellStyle name="Heading 3 2 2 35 5 3 2" xfId="27007"/>
    <cellStyle name="Heading 3 2 2 35 5 4" xfId="14737"/>
    <cellStyle name="Heading 3 2 2 35 5 4 2" xfId="27008"/>
    <cellStyle name="Heading 3 2 2 35 5 5" xfId="21180"/>
    <cellStyle name="Heading 3 2 2 35 6" xfId="12557"/>
    <cellStyle name="Heading 3 2 2 35 6 2" xfId="13365"/>
    <cellStyle name="Heading 3 2 2 35 6 2 2" xfId="17810"/>
    <cellStyle name="Heading 3 2 2 35 6 2 2 2" xfId="27009"/>
    <cellStyle name="Heading 3 2 2 35 6 2 3" xfId="15597"/>
    <cellStyle name="Heading 3 2 2 35 6 2 3 2" xfId="27010"/>
    <cellStyle name="Heading 3 2 2 35 6 2 4" xfId="22040"/>
    <cellStyle name="Heading 3 2 2 35 6 3" xfId="17002"/>
    <cellStyle name="Heading 3 2 2 35 6 3 2" xfId="27011"/>
    <cellStyle name="Heading 3 2 2 35 6 4" xfId="14789"/>
    <cellStyle name="Heading 3 2 2 35 6 4 2" xfId="27012"/>
    <cellStyle name="Heading 3 2 2 35 6 5" xfId="21232"/>
    <cellStyle name="Heading 3 2 2 35 7" xfId="12609"/>
    <cellStyle name="Heading 3 2 2 35 7 2" xfId="13417"/>
    <cellStyle name="Heading 3 2 2 35 7 2 2" xfId="17862"/>
    <cellStyle name="Heading 3 2 2 35 7 2 2 2" xfId="27013"/>
    <cellStyle name="Heading 3 2 2 35 7 2 3" xfId="15649"/>
    <cellStyle name="Heading 3 2 2 35 7 2 3 2" xfId="27014"/>
    <cellStyle name="Heading 3 2 2 35 7 2 4" xfId="22092"/>
    <cellStyle name="Heading 3 2 2 35 7 3" xfId="17054"/>
    <cellStyle name="Heading 3 2 2 35 7 3 2" xfId="27015"/>
    <cellStyle name="Heading 3 2 2 35 7 4" xfId="14841"/>
    <cellStyle name="Heading 3 2 2 35 7 4 2" xfId="27016"/>
    <cellStyle name="Heading 3 2 2 35 7 5" xfId="21284"/>
    <cellStyle name="Heading 3 2 2 35 8" xfId="12661"/>
    <cellStyle name="Heading 3 2 2 35 8 2" xfId="13469"/>
    <cellStyle name="Heading 3 2 2 35 8 2 2" xfId="17914"/>
    <cellStyle name="Heading 3 2 2 35 8 2 2 2" xfId="27017"/>
    <cellStyle name="Heading 3 2 2 35 8 2 3" xfId="15701"/>
    <cellStyle name="Heading 3 2 2 35 8 2 3 2" xfId="27018"/>
    <cellStyle name="Heading 3 2 2 35 8 2 4" xfId="22144"/>
    <cellStyle name="Heading 3 2 2 35 8 3" xfId="17106"/>
    <cellStyle name="Heading 3 2 2 35 8 3 2" xfId="27019"/>
    <cellStyle name="Heading 3 2 2 35 8 4" xfId="14893"/>
    <cellStyle name="Heading 3 2 2 35 8 4 2" xfId="27020"/>
    <cellStyle name="Heading 3 2 2 35 8 5" xfId="21336"/>
    <cellStyle name="Heading 3 2 2 35 9" xfId="12713"/>
    <cellStyle name="Heading 3 2 2 35 9 2" xfId="13521"/>
    <cellStyle name="Heading 3 2 2 35 9 2 2" xfId="17966"/>
    <cellStyle name="Heading 3 2 2 35 9 2 2 2" xfId="27021"/>
    <cellStyle name="Heading 3 2 2 35 9 2 3" xfId="15753"/>
    <cellStyle name="Heading 3 2 2 35 9 2 3 2" xfId="27022"/>
    <cellStyle name="Heading 3 2 2 35 9 2 4" xfId="22196"/>
    <cellStyle name="Heading 3 2 2 35 9 3" xfId="17158"/>
    <cellStyle name="Heading 3 2 2 35 9 3 2" xfId="27023"/>
    <cellStyle name="Heading 3 2 2 35 9 4" xfId="14945"/>
    <cellStyle name="Heading 3 2 2 35 9 4 2" xfId="27024"/>
    <cellStyle name="Heading 3 2 2 35 9 5" xfId="21388"/>
    <cellStyle name="Heading 3 2 2 36" xfId="12209"/>
    <cellStyle name="Heading 3 2 2 36 10" xfId="12762"/>
    <cellStyle name="Heading 3 2 2 36 10 2" xfId="13570"/>
    <cellStyle name="Heading 3 2 2 36 10 2 2" xfId="18015"/>
    <cellStyle name="Heading 3 2 2 36 10 2 2 2" xfId="27025"/>
    <cellStyle name="Heading 3 2 2 36 10 2 3" xfId="15802"/>
    <cellStyle name="Heading 3 2 2 36 10 2 3 2" xfId="27026"/>
    <cellStyle name="Heading 3 2 2 36 10 2 4" xfId="22245"/>
    <cellStyle name="Heading 3 2 2 36 10 3" xfId="17207"/>
    <cellStyle name="Heading 3 2 2 36 10 3 2" xfId="27027"/>
    <cellStyle name="Heading 3 2 2 36 10 4" xfId="14994"/>
    <cellStyle name="Heading 3 2 2 36 10 4 2" xfId="27028"/>
    <cellStyle name="Heading 3 2 2 36 10 5" xfId="21437"/>
    <cellStyle name="Heading 3 2 2 36 11" xfId="12814"/>
    <cellStyle name="Heading 3 2 2 36 11 2" xfId="13622"/>
    <cellStyle name="Heading 3 2 2 36 11 2 2" xfId="18067"/>
    <cellStyle name="Heading 3 2 2 36 11 2 2 2" xfId="27029"/>
    <cellStyle name="Heading 3 2 2 36 11 2 3" xfId="15854"/>
    <cellStyle name="Heading 3 2 2 36 11 2 3 2" xfId="27030"/>
    <cellStyle name="Heading 3 2 2 36 11 2 4" xfId="22297"/>
    <cellStyle name="Heading 3 2 2 36 11 3" xfId="17259"/>
    <cellStyle name="Heading 3 2 2 36 11 3 2" xfId="27031"/>
    <cellStyle name="Heading 3 2 2 36 11 4" xfId="15046"/>
    <cellStyle name="Heading 3 2 2 36 11 4 2" xfId="27032"/>
    <cellStyle name="Heading 3 2 2 36 11 5" xfId="21489"/>
    <cellStyle name="Heading 3 2 2 36 12" xfId="12866"/>
    <cellStyle name="Heading 3 2 2 36 12 2" xfId="13674"/>
    <cellStyle name="Heading 3 2 2 36 12 2 2" xfId="18119"/>
    <cellStyle name="Heading 3 2 2 36 12 2 2 2" xfId="27033"/>
    <cellStyle name="Heading 3 2 2 36 12 2 3" xfId="15906"/>
    <cellStyle name="Heading 3 2 2 36 12 2 3 2" xfId="27034"/>
    <cellStyle name="Heading 3 2 2 36 12 2 4" xfId="22349"/>
    <cellStyle name="Heading 3 2 2 36 12 3" xfId="17311"/>
    <cellStyle name="Heading 3 2 2 36 12 3 2" xfId="27035"/>
    <cellStyle name="Heading 3 2 2 36 12 4" xfId="15098"/>
    <cellStyle name="Heading 3 2 2 36 12 4 2" xfId="27036"/>
    <cellStyle name="Heading 3 2 2 36 12 5" xfId="21541"/>
    <cellStyle name="Heading 3 2 2 36 13" xfId="12918"/>
    <cellStyle name="Heading 3 2 2 36 13 2" xfId="13726"/>
    <cellStyle name="Heading 3 2 2 36 13 2 2" xfId="18171"/>
    <cellStyle name="Heading 3 2 2 36 13 2 2 2" xfId="27037"/>
    <cellStyle name="Heading 3 2 2 36 13 2 3" xfId="15958"/>
    <cellStyle name="Heading 3 2 2 36 13 2 3 2" xfId="27038"/>
    <cellStyle name="Heading 3 2 2 36 13 2 4" xfId="22401"/>
    <cellStyle name="Heading 3 2 2 36 13 3" xfId="17363"/>
    <cellStyle name="Heading 3 2 2 36 13 3 2" xfId="27039"/>
    <cellStyle name="Heading 3 2 2 36 13 4" xfId="15150"/>
    <cellStyle name="Heading 3 2 2 36 13 4 2" xfId="27040"/>
    <cellStyle name="Heading 3 2 2 36 13 5" xfId="21593"/>
    <cellStyle name="Heading 3 2 2 36 14" xfId="12970"/>
    <cellStyle name="Heading 3 2 2 36 14 2" xfId="13778"/>
    <cellStyle name="Heading 3 2 2 36 14 2 2" xfId="18223"/>
    <cellStyle name="Heading 3 2 2 36 14 2 2 2" xfId="27041"/>
    <cellStyle name="Heading 3 2 2 36 14 2 3" xfId="16010"/>
    <cellStyle name="Heading 3 2 2 36 14 2 3 2" xfId="27042"/>
    <cellStyle name="Heading 3 2 2 36 14 2 4" xfId="22453"/>
    <cellStyle name="Heading 3 2 2 36 14 3" xfId="17415"/>
    <cellStyle name="Heading 3 2 2 36 14 3 2" xfId="27043"/>
    <cellStyle name="Heading 3 2 2 36 14 4" xfId="15202"/>
    <cellStyle name="Heading 3 2 2 36 14 4 2" xfId="27044"/>
    <cellStyle name="Heading 3 2 2 36 14 5" xfId="21645"/>
    <cellStyle name="Heading 3 2 2 36 15" xfId="13022"/>
    <cellStyle name="Heading 3 2 2 36 15 2" xfId="13830"/>
    <cellStyle name="Heading 3 2 2 36 15 2 2" xfId="18275"/>
    <cellStyle name="Heading 3 2 2 36 15 2 2 2" xfId="27045"/>
    <cellStyle name="Heading 3 2 2 36 15 2 3" xfId="16062"/>
    <cellStyle name="Heading 3 2 2 36 15 2 3 2" xfId="27046"/>
    <cellStyle name="Heading 3 2 2 36 15 2 4" xfId="22505"/>
    <cellStyle name="Heading 3 2 2 36 15 3" xfId="17467"/>
    <cellStyle name="Heading 3 2 2 36 15 3 2" xfId="27047"/>
    <cellStyle name="Heading 3 2 2 36 15 4" xfId="15254"/>
    <cellStyle name="Heading 3 2 2 36 15 4 2" xfId="27048"/>
    <cellStyle name="Heading 3 2 2 36 15 5" xfId="21697"/>
    <cellStyle name="Heading 3 2 2 36 16" xfId="13074"/>
    <cellStyle name="Heading 3 2 2 36 16 2" xfId="17519"/>
    <cellStyle name="Heading 3 2 2 36 16 2 2" xfId="27049"/>
    <cellStyle name="Heading 3 2 2 36 16 3" xfId="15306"/>
    <cellStyle name="Heading 3 2 2 36 16 3 2" xfId="27050"/>
    <cellStyle name="Heading 3 2 2 36 16 4" xfId="21749"/>
    <cellStyle name="Heading 3 2 2 36 17" xfId="20948"/>
    <cellStyle name="Heading 3 2 2 36 2" xfId="12270"/>
    <cellStyle name="Heading 3 2 2 36 2 2" xfId="13154"/>
    <cellStyle name="Heading 3 2 2 36 2 2 2" xfId="17599"/>
    <cellStyle name="Heading 3 2 2 36 2 2 2 2" xfId="27051"/>
    <cellStyle name="Heading 3 2 2 36 2 2 3" xfId="15386"/>
    <cellStyle name="Heading 3 2 2 36 2 2 3 2" xfId="27052"/>
    <cellStyle name="Heading 3 2 2 36 2 2 4" xfId="21829"/>
    <cellStyle name="Heading 3 2 2 36 2 3" xfId="16771"/>
    <cellStyle name="Heading 3 2 2 36 2 3 2" xfId="27053"/>
    <cellStyle name="Heading 3 2 2 36 2 4" xfId="14558"/>
    <cellStyle name="Heading 3 2 2 36 2 4 2" xfId="27054"/>
    <cellStyle name="Heading 3 2 2 36 2 5" xfId="21021"/>
    <cellStyle name="Heading 3 2 2 36 3" xfId="12324"/>
    <cellStyle name="Heading 3 2 2 36 3 2" xfId="13206"/>
    <cellStyle name="Heading 3 2 2 36 3 2 2" xfId="17651"/>
    <cellStyle name="Heading 3 2 2 36 3 2 2 2" xfId="27055"/>
    <cellStyle name="Heading 3 2 2 36 3 2 3" xfId="15438"/>
    <cellStyle name="Heading 3 2 2 36 3 2 3 2" xfId="27056"/>
    <cellStyle name="Heading 3 2 2 36 3 2 4" xfId="21881"/>
    <cellStyle name="Heading 3 2 2 36 3 3" xfId="12398"/>
    <cellStyle name="Heading 3 2 2 36 3 3 2" xfId="16843"/>
    <cellStyle name="Heading 3 2 2 36 3 3 2 2" xfId="27058"/>
    <cellStyle name="Heading 3 2 2 36 3 3 3" xfId="14630"/>
    <cellStyle name="Heading 3 2 2 36 3 3 3 2" xfId="27059"/>
    <cellStyle name="Heading 3 2 2 36 3 3 4" xfId="27057"/>
    <cellStyle name="Heading 3 2 2 36 3 4" xfId="21073"/>
    <cellStyle name="Heading 3 2 2 36 4" xfId="12450"/>
    <cellStyle name="Heading 3 2 2 36 4 2" xfId="13258"/>
    <cellStyle name="Heading 3 2 2 36 4 2 2" xfId="17703"/>
    <cellStyle name="Heading 3 2 2 36 4 2 2 2" xfId="27060"/>
    <cellStyle name="Heading 3 2 2 36 4 2 3" xfId="15490"/>
    <cellStyle name="Heading 3 2 2 36 4 2 3 2" xfId="27061"/>
    <cellStyle name="Heading 3 2 2 36 4 2 4" xfId="21933"/>
    <cellStyle name="Heading 3 2 2 36 4 3" xfId="16895"/>
    <cellStyle name="Heading 3 2 2 36 4 3 2" xfId="27062"/>
    <cellStyle name="Heading 3 2 2 36 4 4" xfId="14682"/>
    <cellStyle name="Heading 3 2 2 36 4 4 2" xfId="27063"/>
    <cellStyle name="Heading 3 2 2 36 4 5" xfId="21125"/>
    <cellStyle name="Heading 3 2 2 36 5" xfId="12502"/>
    <cellStyle name="Heading 3 2 2 36 5 2" xfId="13310"/>
    <cellStyle name="Heading 3 2 2 36 5 2 2" xfId="17755"/>
    <cellStyle name="Heading 3 2 2 36 5 2 2 2" xfId="27064"/>
    <cellStyle name="Heading 3 2 2 36 5 2 3" xfId="15542"/>
    <cellStyle name="Heading 3 2 2 36 5 2 3 2" xfId="27065"/>
    <cellStyle name="Heading 3 2 2 36 5 2 4" xfId="21985"/>
    <cellStyle name="Heading 3 2 2 36 5 3" xfId="16947"/>
    <cellStyle name="Heading 3 2 2 36 5 3 2" xfId="27066"/>
    <cellStyle name="Heading 3 2 2 36 5 4" xfId="14734"/>
    <cellStyle name="Heading 3 2 2 36 5 4 2" xfId="27067"/>
    <cellStyle name="Heading 3 2 2 36 5 5" xfId="21177"/>
    <cellStyle name="Heading 3 2 2 36 6" xfId="12554"/>
    <cellStyle name="Heading 3 2 2 36 6 2" xfId="13362"/>
    <cellStyle name="Heading 3 2 2 36 6 2 2" xfId="17807"/>
    <cellStyle name="Heading 3 2 2 36 6 2 2 2" xfId="27068"/>
    <cellStyle name="Heading 3 2 2 36 6 2 3" xfId="15594"/>
    <cellStyle name="Heading 3 2 2 36 6 2 3 2" xfId="27069"/>
    <cellStyle name="Heading 3 2 2 36 6 2 4" xfId="22037"/>
    <cellStyle name="Heading 3 2 2 36 6 3" xfId="16999"/>
    <cellStyle name="Heading 3 2 2 36 6 3 2" xfId="27070"/>
    <cellStyle name="Heading 3 2 2 36 6 4" xfId="14786"/>
    <cellStyle name="Heading 3 2 2 36 6 4 2" xfId="27071"/>
    <cellStyle name="Heading 3 2 2 36 6 5" xfId="21229"/>
    <cellStyle name="Heading 3 2 2 36 7" xfId="12606"/>
    <cellStyle name="Heading 3 2 2 36 7 2" xfId="13414"/>
    <cellStyle name="Heading 3 2 2 36 7 2 2" xfId="17859"/>
    <cellStyle name="Heading 3 2 2 36 7 2 2 2" xfId="27072"/>
    <cellStyle name="Heading 3 2 2 36 7 2 3" xfId="15646"/>
    <cellStyle name="Heading 3 2 2 36 7 2 3 2" xfId="27073"/>
    <cellStyle name="Heading 3 2 2 36 7 2 4" xfId="22089"/>
    <cellStyle name="Heading 3 2 2 36 7 3" xfId="17051"/>
    <cellStyle name="Heading 3 2 2 36 7 3 2" xfId="27074"/>
    <cellStyle name="Heading 3 2 2 36 7 4" xfId="14838"/>
    <cellStyle name="Heading 3 2 2 36 7 4 2" xfId="27075"/>
    <cellStyle name="Heading 3 2 2 36 7 5" xfId="21281"/>
    <cellStyle name="Heading 3 2 2 36 8" xfId="12658"/>
    <cellStyle name="Heading 3 2 2 36 8 2" xfId="13466"/>
    <cellStyle name="Heading 3 2 2 36 8 2 2" xfId="17911"/>
    <cellStyle name="Heading 3 2 2 36 8 2 2 2" xfId="27076"/>
    <cellStyle name="Heading 3 2 2 36 8 2 3" xfId="15698"/>
    <cellStyle name="Heading 3 2 2 36 8 2 3 2" xfId="27077"/>
    <cellStyle name="Heading 3 2 2 36 8 2 4" xfId="22141"/>
    <cellStyle name="Heading 3 2 2 36 8 3" xfId="17103"/>
    <cellStyle name="Heading 3 2 2 36 8 3 2" xfId="27078"/>
    <cellStyle name="Heading 3 2 2 36 8 4" xfId="14890"/>
    <cellStyle name="Heading 3 2 2 36 8 4 2" xfId="27079"/>
    <cellStyle name="Heading 3 2 2 36 8 5" xfId="21333"/>
    <cellStyle name="Heading 3 2 2 36 9" xfId="12710"/>
    <cellStyle name="Heading 3 2 2 36 9 2" xfId="13518"/>
    <cellStyle name="Heading 3 2 2 36 9 2 2" xfId="17963"/>
    <cellStyle name="Heading 3 2 2 36 9 2 2 2" xfId="27080"/>
    <cellStyle name="Heading 3 2 2 36 9 2 3" xfId="15750"/>
    <cellStyle name="Heading 3 2 2 36 9 2 3 2" xfId="27081"/>
    <cellStyle name="Heading 3 2 2 36 9 2 4" xfId="22193"/>
    <cellStyle name="Heading 3 2 2 36 9 3" xfId="17155"/>
    <cellStyle name="Heading 3 2 2 36 9 3 2" xfId="27082"/>
    <cellStyle name="Heading 3 2 2 36 9 4" xfId="14942"/>
    <cellStyle name="Heading 3 2 2 36 9 4 2" xfId="27083"/>
    <cellStyle name="Heading 3 2 2 36 9 5" xfId="21385"/>
    <cellStyle name="Heading 3 2 2 37" xfId="12208"/>
    <cellStyle name="Heading 3 2 2 37 10" xfId="12761"/>
    <cellStyle name="Heading 3 2 2 37 10 2" xfId="13569"/>
    <cellStyle name="Heading 3 2 2 37 10 2 2" xfId="18014"/>
    <cellStyle name="Heading 3 2 2 37 10 2 2 2" xfId="27084"/>
    <cellStyle name="Heading 3 2 2 37 10 2 3" xfId="15801"/>
    <cellStyle name="Heading 3 2 2 37 10 2 3 2" xfId="27085"/>
    <cellStyle name="Heading 3 2 2 37 10 2 4" xfId="22244"/>
    <cellStyle name="Heading 3 2 2 37 10 3" xfId="17206"/>
    <cellStyle name="Heading 3 2 2 37 10 3 2" xfId="27086"/>
    <cellStyle name="Heading 3 2 2 37 10 4" xfId="14993"/>
    <cellStyle name="Heading 3 2 2 37 10 4 2" xfId="27087"/>
    <cellStyle name="Heading 3 2 2 37 10 5" xfId="21436"/>
    <cellStyle name="Heading 3 2 2 37 11" xfId="12813"/>
    <cellStyle name="Heading 3 2 2 37 11 2" xfId="13621"/>
    <cellStyle name="Heading 3 2 2 37 11 2 2" xfId="18066"/>
    <cellStyle name="Heading 3 2 2 37 11 2 2 2" xfId="27088"/>
    <cellStyle name="Heading 3 2 2 37 11 2 3" xfId="15853"/>
    <cellStyle name="Heading 3 2 2 37 11 2 3 2" xfId="27089"/>
    <cellStyle name="Heading 3 2 2 37 11 2 4" xfId="22296"/>
    <cellStyle name="Heading 3 2 2 37 11 3" xfId="17258"/>
    <cellStyle name="Heading 3 2 2 37 11 3 2" xfId="27090"/>
    <cellStyle name="Heading 3 2 2 37 11 4" xfId="15045"/>
    <cellStyle name="Heading 3 2 2 37 11 4 2" xfId="27091"/>
    <cellStyle name="Heading 3 2 2 37 11 5" xfId="21488"/>
    <cellStyle name="Heading 3 2 2 37 12" xfId="12865"/>
    <cellStyle name="Heading 3 2 2 37 12 2" xfId="13673"/>
    <cellStyle name="Heading 3 2 2 37 12 2 2" xfId="18118"/>
    <cellStyle name="Heading 3 2 2 37 12 2 2 2" xfId="27092"/>
    <cellStyle name="Heading 3 2 2 37 12 2 3" xfId="15905"/>
    <cellStyle name="Heading 3 2 2 37 12 2 3 2" xfId="27093"/>
    <cellStyle name="Heading 3 2 2 37 12 2 4" xfId="22348"/>
    <cellStyle name="Heading 3 2 2 37 12 3" xfId="17310"/>
    <cellStyle name="Heading 3 2 2 37 12 3 2" xfId="27094"/>
    <cellStyle name="Heading 3 2 2 37 12 4" xfId="15097"/>
    <cellStyle name="Heading 3 2 2 37 12 4 2" xfId="27095"/>
    <cellStyle name="Heading 3 2 2 37 12 5" xfId="21540"/>
    <cellStyle name="Heading 3 2 2 37 13" xfId="12917"/>
    <cellStyle name="Heading 3 2 2 37 13 2" xfId="13725"/>
    <cellStyle name="Heading 3 2 2 37 13 2 2" xfId="18170"/>
    <cellStyle name="Heading 3 2 2 37 13 2 2 2" xfId="27096"/>
    <cellStyle name="Heading 3 2 2 37 13 2 3" xfId="15957"/>
    <cellStyle name="Heading 3 2 2 37 13 2 3 2" xfId="27097"/>
    <cellStyle name="Heading 3 2 2 37 13 2 4" xfId="22400"/>
    <cellStyle name="Heading 3 2 2 37 13 3" xfId="17362"/>
    <cellStyle name="Heading 3 2 2 37 13 3 2" xfId="27098"/>
    <cellStyle name="Heading 3 2 2 37 13 4" xfId="15149"/>
    <cellStyle name="Heading 3 2 2 37 13 4 2" xfId="27099"/>
    <cellStyle name="Heading 3 2 2 37 13 5" xfId="21592"/>
    <cellStyle name="Heading 3 2 2 37 14" xfId="12969"/>
    <cellStyle name="Heading 3 2 2 37 14 2" xfId="13777"/>
    <cellStyle name="Heading 3 2 2 37 14 2 2" xfId="18222"/>
    <cellStyle name="Heading 3 2 2 37 14 2 2 2" xfId="27100"/>
    <cellStyle name="Heading 3 2 2 37 14 2 3" xfId="16009"/>
    <cellStyle name="Heading 3 2 2 37 14 2 3 2" xfId="27101"/>
    <cellStyle name="Heading 3 2 2 37 14 2 4" xfId="22452"/>
    <cellStyle name="Heading 3 2 2 37 14 3" xfId="17414"/>
    <cellStyle name="Heading 3 2 2 37 14 3 2" xfId="27102"/>
    <cellStyle name="Heading 3 2 2 37 14 4" xfId="15201"/>
    <cellStyle name="Heading 3 2 2 37 14 4 2" xfId="27103"/>
    <cellStyle name="Heading 3 2 2 37 14 5" xfId="21644"/>
    <cellStyle name="Heading 3 2 2 37 15" xfId="13021"/>
    <cellStyle name="Heading 3 2 2 37 15 2" xfId="13829"/>
    <cellStyle name="Heading 3 2 2 37 15 2 2" xfId="18274"/>
    <cellStyle name="Heading 3 2 2 37 15 2 2 2" xfId="27104"/>
    <cellStyle name="Heading 3 2 2 37 15 2 3" xfId="16061"/>
    <cellStyle name="Heading 3 2 2 37 15 2 3 2" xfId="27105"/>
    <cellStyle name="Heading 3 2 2 37 15 2 4" xfId="22504"/>
    <cellStyle name="Heading 3 2 2 37 15 3" xfId="17466"/>
    <cellStyle name="Heading 3 2 2 37 15 3 2" xfId="27106"/>
    <cellStyle name="Heading 3 2 2 37 15 4" xfId="15253"/>
    <cellStyle name="Heading 3 2 2 37 15 4 2" xfId="27107"/>
    <cellStyle name="Heading 3 2 2 37 15 5" xfId="21696"/>
    <cellStyle name="Heading 3 2 2 37 16" xfId="13073"/>
    <cellStyle name="Heading 3 2 2 37 16 2" xfId="17518"/>
    <cellStyle name="Heading 3 2 2 37 16 2 2" xfId="27108"/>
    <cellStyle name="Heading 3 2 2 37 16 3" xfId="15305"/>
    <cellStyle name="Heading 3 2 2 37 16 3 2" xfId="27109"/>
    <cellStyle name="Heading 3 2 2 37 16 4" xfId="21748"/>
    <cellStyle name="Heading 3 2 2 37 17" xfId="20947"/>
    <cellStyle name="Heading 3 2 2 37 2" xfId="12269"/>
    <cellStyle name="Heading 3 2 2 37 2 2" xfId="13153"/>
    <cellStyle name="Heading 3 2 2 37 2 2 2" xfId="17598"/>
    <cellStyle name="Heading 3 2 2 37 2 2 2 2" xfId="27110"/>
    <cellStyle name="Heading 3 2 2 37 2 2 3" xfId="15385"/>
    <cellStyle name="Heading 3 2 2 37 2 2 3 2" xfId="27111"/>
    <cellStyle name="Heading 3 2 2 37 2 2 4" xfId="21828"/>
    <cellStyle name="Heading 3 2 2 37 2 3" xfId="16770"/>
    <cellStyle name="Heading 3 2 2 37 2 3 2" xfId="27112"/>
    <cellStyle name="Heading 3 2 2 37 2 4" xfId="14557"/>
    <cellStyle name="Heading 3 2 2 37 2 4 2" xfId="27113"/>
    <cellStyle name="Heading 3 2 2 37 2 5" xfId="21020"/>
    <cellStyle name="Heading 3 2 2 37 3" xfId="12323"/>
    <cellStyle name="Heading 3 2 2 37 3 2" xfId="13205"/>
    <cellStyle name="Heading 3 2 2 37 3 2 2" xfId="17650"/>
    <cellStyle name="Heading 3 2 2 37 3 2 2 2" xfId="27114"/>
    <cellStyle name="Heading 3 2 2 37 3 2 3" xfId="15437"/>
    <cellStyle name="Heading 3 2 2 37 3 2 3 2" xfId="27115"/>
    <cellStyle name="Heading 3 2 2 37 3 2 4" xfId="21880"/>
    <cellStyle name="Heading 3 2 2 37 3 3" xfId="12397"/>
    <cellStyle name="Heading 3 2 2 37 3 3 2" xfId="16842"/>
    <cellStyle name="Heading 3 2 2 37 3 3 2 2" xfId="27117"/>
    <cellStyle name="Heading 3 2 2 37 3 3 3" xfId="14629"/>
    <cellStyle name="Heading 3 2 2 37 3 3 3 2" xfId="27118"/>
    <cellStyle name="Heading 3 2 2 37 3 3 4" xfId="27116"/>
    <cellStyle name="Heading 3 2 2 37 3 4" xfId="21072"/>
    <cellStyle name="Heading 3 2 2 37 4" xfId="12449"/>
    <cellStyle name="Heading 3 2 2 37 4 2" xfId="13257"/>
    <cellStyle name="Heading 3 2 2 37 4 2 2" xfId="17702"/>
    <cellStyle name="Heading 3 2 2 37 4 2 2 2" xfId="27119"/>
    <cellStyle name="Heading 3 2 2 37 4 2 3" xfId="15489"/>
    <cellStyle name="Heading 3 2 2 37 4 2 3 2" xfId="27120"/>
    <cellStyle name="Heading 3 2 2 37 4 2 4" xfId="21932"/>
    <cellStyle name="Heading 3 2 2 37 4 3" xfId="16894"/>
    <cellStyle name="Heading 3 2 2 37 4 3 2" xfId="27121"/>
    <cellStyle name="Heading 3 2 2 37 4 4" xfId="14681"/>
    <cellStyle name="Heading 3 2 2 37 4 4 2" xfId="27122"/>
    <cellStyle name="Heading 3 2 2 37 4 5" xfId="21124"/>
    <cellStyle name="Heading 3 2 2 37 5" xfId="12501"/>
    <cellStyle name="Heading 3 2 2 37 5 2" xfId="13309"/>
    <cellStyle name="Heading 3 2 2 37 5 2 2" xfId="17754"/>
    <cellStyle name="Heading 3 2 2 37 5 2 2 2" xfId="27123"/>
    <cellStyle name="Heading 3 2 2 37 5 2 3" xfId="15541"/>
    <cellStyle name="Heading 3 2 2 37 5 2 3 2" xfId="27124"/>
    <cellStyle name="Heading 3 2 2 37 5 2 4" xfId="21984"/>
    <cellStyle name="Heading 3 2 2 37 5 3" xfId="16946"/>
    <cellStyle name="Heading 3 2 2 37 5 3 2" xfId="27125"/>
    <cellStyle name="Heading 3 2 2 37 5 4" xfId="14733"/>
    <cellStyle name="Heading 3 2 2 37 5 4 2" xfId="27126"/>
    <cellStyle name="Heading 3 2 2 37 5 5" xfId="21176"/>
    <cellStyle name="Heading 3 2 2 37 6" xfId="12553"/>
    <cellStyle name="Heading 3 2 2 37 6 2" xfId="13361"/>
    <cellStyle name="Heading 3 2 2 37 6 2 2" xfId="17806"/>
    <cellStyle name="Heading 3 2 2 37 6 2 2 2" xfId="27127"/>
    <cellStyle name="Heading 3 2 2 37 6 2 3" xfId="15593"/>
    <cellStyle name="Heading 3 2 2 37 6 2 3 2" xfId="27128"/>
    <cellStyle name="Heading 3 2 2 37 6 2 4" xfId="22036"/>
    <cellStyle name="Heading 3 2 2 37 6 3" xfId="16998"/>
    <cellStyle name="Heading 3 2 2 37 6 3 2" xfId="27129"/>
    <cellStyle name="Heading 3 2 2 37 6 4" xfId="14785"/>
    <cellStyle name="Heading 3 2 2 37 6 4 2" xfId="27130"/>
    <cellStyle name="Heading 3 2 2 37 6 5" xfId="21228"/>
    <cellStyle name="Heading 3 2 2 37 7" xfId="12605"/>
    <cellStyle name="Heading 3 2 2 37 7 2" xfId="13413"/>
    <cellStyle name="Heading 3 2 2 37 7 2 2" xfId="17858"/>
    <cellStyle name="Heading 3 2 2 37 7 2 2 2" xfId="27131"/>
    <cellStyle name="Heading 3 2 2 37 7 2 3" xfId="15645"/>
    <cellStyle name="Heading 3 2 2 37 7 2 3 2" xfId="27132"/>
    <cellStyle name="Heading 3 2 2 37 7 2 4" xfId="22088"/>
    <cellStyle name="Heading 3 2 2 37 7 3" xfId="17050"/>
    <cellStyle name="Heading 3 2 2 37 7 3 2" xfId="27133"/>
    <cellStyle name="Heading 3 2 2 37 7 4" xfId="14837"/>
    <cellStyle name="Heading 3 2 2 37 7 4 2" xfId="27134"/>
    <cellStyle name="Heading 3 2 2 37 7 5" xfId="21280"/>
    <cellStyle name="Heading 3 2 2 37 8" xfId="12657"/>
    <cellStyle name="Heading 3 2 2 37 8 2" xfId="13465"/>
    <cellStyle name="Heading 3 2 2 37 8 2 2" xfId="17910"/>
    <cellStyle name="Heading 3 2 2 37 8 2 2 2" xfId="27135"/>
    <cellStyle name="Heading 3 2 2 37 8 2 3" xfId="15697"/>
    <cellStyle name="Heading 3 2 2 37 8 2 3 2" xfId="27136"/>
    <cellStyle name="Heading 3 2 2 37 8 2 4" xfId="22140"/>
    <cellStyle name="Heading 3 2 2 37 8 3" xfId="17102"/>
    <cellStyle name="Heading 3 2 2 37 8 3 2" xfId="27137"/>
    <cellStyle name="Heading 3 2 2 37 8 4" xfId="14889"/>
    <cellStyle name="Heading 3 2 2 37 8 4 2" xfId="27138"/>
    <cellStyle name="Heading 3 2 2 37 8 5" xfId="21332"/>
    <cellStyle name="Heading 3 2 2 37 9" xfId="12709"/>
    <cellStyle name="Heading 3 2 2 37 9 2" xfId="13517"/>
    <cellStyle name="Heading 3 2 2 37 9 2 2" xfId="17962"/>
    <cellStyle name="Heading 3 2 2 37 9 2 2 2" xfId="27139"/>
    <cellStyle name="Heading 3 2 2 37 9 2 3" xfId="15749"/>
    <cellStyle name="Heading 3 2 2 37 9 2 3 2" xfId="27140"/>
    <cellStyle name="Heading 3 2 2 37 9 2 4" xfId="22192"/>
    <cellStyle name="Heading 3 2 2 37 9 3" xfId="17154"/>
    <cellStyle name="Heading 3 2 2 37 9 3 2" xfId="27141"/>
    <cellStyle name="Heading 3 2 2 37 9 4" xfId="14941"/>
    <cellStyle name="Heading 3 2 2 37 9 4 2" xfId="27142"/>
    <cellStyle name="Heading 3 2 2 37 9 5" xfId="21384"/>
    <cellStyle name="Heading 3 2 2 38" xfId="12221"/>
    <cellStyle name="Heading 3 2 2 38 10" xfId="12774"/>
    <cellStyle name="Heading 3 2 2 38 10 2" xfId="13582"/>
    <cellStyle name="Heading 3 2 2 38 10 2 2" xfId="18027"/>
    <cellStyle name="Heading 3 2 2 38 10 2 2 2" xfId="27143"/>
    <cellStyle name="Heading 3 2 2 38 10 2 3" xfId="15814"/>
    <cellStyle name="Heading 3 2 2 38 10 2 3 2" xfId="27144"/>
    <cellStyle name="Heading 3 2 2 38 10 2 4" xfId="22257"/>
    <cellStyle name="Heading 3 2 2 38 10 3" xfId="17219"/>
    <cellStyle name="Heading 3 2 2 38 10 3 2" xfId="27145"/>
    <cellStyle name="Heading 3 2 2 38 10 4" xfId="15006"/>
    <cellStyle name="Heading 3 2 2 38 10 4 2" xfId="27146"/>
    <cellStyle name="Heading 3 2 2 38 10 5" xfId="21449"/>
    <cellStyle name="Heading 3 2 2 38 11" xfId="12826"/>
    <cellStyle name="Heading 3 2 2 38 11 2" xfId="13634"/>
    <cellStyle name="Heading 3 2 2 38 11 2 2" xfId="18079"/>
    <cellStyle name="Heading 3 2 2 38 11 2 2 2" xfId="27147"/>
    <cellStyle name="Heading 3 2 2 38 11 2 3" xfId="15866"/>
    <cellStyle name="Heading 3 2 2 38 11 2 3 2" xfId="27148"/>
    <cellStyle name="Heading 3 2 2 38 11 2 4" xfId="22309"/>
    <cellStyle name="Heading 3 2 2 38 11 3" xfId="17271"/>
    <cellStyle name="Heading 3 2 2 38 11 3 2" xfId="27149"/>
    <cellStyle name="Heading 3 2 2 38 11 4" xfId="15058"/>
    <cellStyle name="Heading 3 2 2 38 11 4 2" xfId="27150"/>
    <cellStyle name="Heading 3 2 2 38 11 5" xfId="21501"/>
    <cellStyle name="Heading 3 2 2 38 12" xfId="12878"/>
    <cellStyle name="Heading 3 2 2 38 12 2" xfId="13686"/>
    <cellStyle name="Heading 3 2 2 38 12 2 2" xfId="18131"/>
    <cellStyle name="Heading 3 2 2 38 12 2 2 2" xfId="27151"/>
    <cellStyle name="Heading 3 2 2 38 12 2 3" xfId="15918"/>
    <cellStyle name="Heading 3 2 2 38 12 2 3 2" xfId="27152"/>
    <cellStyle name="Heading 3 2 2 38 12 2 4" xfId="22361"/>
    <cellStyle name="Heading 3 2 2 38 12 3" xfId="17323"/>
    <cellStyle name="Heading 3 2 2 38 12 3 2" xfId="27153"/>
    <cellStyle name="Heading 3 2 2 38 12 4" xfId="15110"/>
    <cellStyle name="Heading 3 2 2 38 12 4 2" xfId="27154"/>
    <cellStyle name="Heading 3 2 2 38 12 5" xfId="21553"/>
    <cellStyle name="Heading 3 2 2 38 13" xfId="12930"/>
    <cellStyle name="Heading 3 2 2 38 13 2" xfId="13738"/>
    <cellStyle name="Heading 3 2 2 38 13 2 2" xfId="18183"/>
    <cellStyle name="Heading 3 2 2 38 13 2 2 2" xfId="27155"/>
    <cellStyle name="Heading 3 2 2 38 13 2 3" xfId="15970"/>
    <cellStyle name="Heading 3 2 2 38 13 2 3 2" xfId="27156"/>
    <cellStyle name="Heading 3 2 2 38 13 2 4" xfId="22413"/>
    <cellStyle name="Heading 3 2 2 38 13 3" xfId="17375"/>
    <cellStyle name="Heading 3 2 2 38 13 3 2" xfId="27157"/>
    <cellStyle name="Heading 3 2 2 38 13 4" xfId="15162"/>
    <cellStyle name="Heading 3 2 2 38 13 4 2" xfId="27158"/>
    <cellStyle name="Heading 3 2 2 38 13 5" xfId="21605"/>
    <cellStyle name="Heading 3 2 2 38 14" xfId="12982"/>
    <cellStyle name="Heading 3 2 2 38 14 2" xfId="13790"/>
    <cellStyle name="Heading 3 2 2 38 14 2 2" xfId="18235"/>
    <cellStyle name="Heading 3 2 2 38 14 2 2 2" xfId="27159"/>
    <cellStyle name="Heading 3 2 2 38 14 2 3" xfId="16022"/>
    <cellStyle name="Heading 3 2 2 38 14 2 3 2" xfId="27160"/>
    <cellStyle name="Heading 3 2 2 38 14 2 4" xfId="22465"/>
    <cellStyle name="Heading 3 2 2 38 14 3" xfId="17427"/>
    <cellStyle name="Heading 3 2 2 38 14 3 2" xfId="27161"/>
    <cellStyle name="Heading 3 2 2 38 14 4" xfId="15214"/>
    <cellStyle name="Heading 3 2 2 38 14 4 2" xfId="27162"/>
    <cellStyle name="Heading 3 2 2 38 14 5" xfId="21657"/>
    <cellStyle name="Heading 3 2 2 38 15" xfId="13034"/>
    <cellStyle name="Heading 3 2 2 38 15 2" xfId="13842"/>
    <cellStyle name="Heading 3 2 2 38 15 2 2" xfId="18287"/>
    <cellStyle name="Heading 3 2 2 38 15 2 2 2" xfId="27163"/>
    <cellStyle name="Heading 3 2 2 38 15 2 3" xfId="16074"/>
    <cellStyle name="Heading 3 2 2 38 15 2 3 2" xfId="27164"/>
    <cellStyle name="Heading 3 2 2 38 15 2 4" xfId="22517"/>
    <cellStyle name="Heading 3 2 2 38 15 3" xfId="17479"/>
    <cellStyle name="Heading 3 2 2 38 15 3 2" xfId="27165"/>
    <cellStyle name="Heading 3 2 2 38 15 4" xfId="15266"/>
    <cellStyle name="Heading 3 2 2 38 15 4 2" xfId="27166"/>
    <cellStyle name="Heading 3 2 2 38 15 5" xfId="21709"/>
    <cellStyle name="Heading 3 2 2 38 16" xfId="13086"/>
    <cellStyle name="Heading 3 2 2 38 16 2" xfId="17531"/>
    <cellStyle name="Heading 3 2 2 38 16 2 2" xfId="27167"/>
    <cellStyle name="Heading 3 2 2 38 16 3" xfId="15318"/>
    <cellStyle name="Heading 3 2 2 38 16 3 2" xfId="27168"/>
    <cellStyle name="Heading 3 2 2 38 16 4" xfId="21761"/>
    <cellStyle name="Heading 3 2 2 38 17" xfId="20960"/>
    <cellStyle name="Heading 3 2 2 38 2" xfId="12282"/>
    <cellStyle name="Heading 3 2 2 38 2 2" xfId="13166"/>
    <cellStyle name="Heading 3 2 2 38 2 2 2" xfId="17611"/>
    <cellStyle name="Heading 3 2 2 38 2 2 2 2" xfId="27169"/>
    <cellStyle name="Heading 3 2 2 38 2 2 3" xfId="15398"/>
    <cellStyle name="Heading 3 2 2 38 2 2 3 2" xfId="27170"/>
    <cellStyle name="Heading 3 2 2 38 2 2 4" xfId="21841"/>
    <cellStyle name="Heading 3 2 2 38 2 3" xfId="16783"/>
    <cellStyle name="Heading 3 2 2 38 2 3 2" xfId="27171"/>
    <cellStyle name="Heading 3 2 2 38 2 4" xfId="14570"/>
    <cellStyle name="Heading 3 2 2 38 2 4 2" xfId="27172"/>
    <cellStyle name="Heading 3 2 2 38 2 5" xfId="21033"/>
    <cellStyle name="Heading 3 2 2 38 3" xfId="12336"/>
    <cellStyle name="Heading 3 2 2 38 3 2" xfId="13218"/>
    <cellStyle name="Heading 3 2 2 38 3 2 2" xfId="17663"/>
    <cellStyle name="Heading 3 2 2 38 3 2 2 2" xfId="27173"/>
    <cellStyle name="Heading 3 2 2 38 3 2 3" xfId="15450"/>
    <cellStyle name="Heading 3 2 2 38 3 2 3 2" xfId="27174"/>
    <cellStyle name="Heading 3 2 2 38 3 2 4" xfId="21893"/>
    <cellStyle name="Heading 3 2 2 38 3 3" xfId="12410"/>
    <cellStyle name="Heading 3 2 2 38 3 3 2" xfId="16855"/>
    <cellStyle name="Heading 3 2 2 38 3 3 2 2" xfId="27176"/>
    <cellStyle name="Heading 3 2 2 38 3 3 3" xfId="14642"/>
    <cellStyle name="Heading 3 2 2 38 3 3 3 2" xfId="27177"/>
    <cellStyle name="Heading 3 2 2 38 3 3 4" xfId="27175"/>
    <cellStyle name="Heading 3 2 2 38 3 4" xfId="21085"/>
    <cellStyle name="Heading 3 2 2 38 4" xfId="12462"/>
    <cellStyle name="Heading 3 2 2 38 4 2" xfId="13270"/>
    <cellStyle name="Heading 3 2 2 38 4 2 2" xfId="17715"/>
    <cellStyle name="Heading 3 2 2 38 4 2 2 2" xfId="27178"/>
    <cellStyle name="Heading 3 2 2 38 4 2 3" xfId="15502"/>
    <cellStyle name="Heading 3 2 2 38 4 2 3 2" xfId="27179"/>
    <cellStyle name="Heading 3 2 2 38 4 2 4" xfId="21945"/>
    <cellStyle name="Heading 3 2 2 38 4 3" xfId="16907"/>
    <cellStyle name="Heading 3 2 2 38 4 3 2" xfId="27180"/>
    <cellStyle name="Heading 3 2 2 38 4 4" xfId="14694"/>
    <cellStyle name="Heading 3 2 2 38 4 4 2" xfId="27181"/>
    <cellStyle name="Heading 3 2 2 38 4 5" xfId="21137"/>
    <cellStyle name="Heading 3 2 2 38 5" xfId="12514"/>
    <cellStyle name="Heading 3 2 2 38 5 2" xfId="13322"/>
    <cellStyle name="Heading 3 2 2 38 5 2 2" xfId="17767"/>
    <cellStyle name="Heading 3 2 2 38 5 2 2 2" xfId="27182"/>
    <cellStyle name="Heading 3 2 2 38 5 2 3" xfId="15554"/>
    <cellStyle name="Heading 3 2 2 38 5 2 3 2" xfId="27183"/>
    <cellStyle name="Heading 3 2 2 38 5 2 4" xfId="21997"/>
    <cellStyle name="Heading 3 2 2 38 5 3" xfId="16959"/>
    <cellStyle name="Heading 3 2 2 38 5 3 2" xfId="27184"/>
    <cellStyle name="Heading 3 2 2 38 5 4" xfId="14746"/>
    <cellStyle name="Heading 3 2 2 38 5 4 2" xfId="27185"/>
    <cellStyle name="Heading 3 2 2 38 5 5" xfId="21189"/>
    <cellStyle name="Heading 3 2 2 38 6" xfId="12566"/>
    <cellStyle name="Heading 3 2 2 38 6 2" xfId="13374"/>
    <cellStyle name="Heading 3 2 2 38 6 2 2" xfId="17819"/>
    <cellStyle name="Heading 3 2 2 38 6 2 2 2" xfId="27186"/>
    <cellStyle name="Heading 3 2 2 38 6 2 3" xfId="15606"/>
    <cellStyle name="Heading 3 2 2 38 6 2 3 2" xfId="27187"/>
    <cellStyle name="Heading 3 2 2 38 6 2 4" xfId="22049"/>
    <cellStyle name="Heading 3 2 2 38 6 3" xfId="17011"/>
    <cellStyle name="Heading 3 2 2 38 6 3 2" xfId="27188"/>
    <cellStyle name="Heading 3 2 2 38 6 4" xfId="14798"/>
    <cellStyle name="Heading 3 2 2 38 6 4 2" xfId="27189"/>
    <cellStyle name="Heading 3 2 2 38 6 5" xfId="21241"/>
    <cellStyle name="Heading 3 2 2 38 7" xfId="12618"/>
    <cellStyle name="Heading 3 2 2 38 7 2" xfId="13426"/>
    <cellStyle name="Heading 3 2 2 38 7 2 2" xfId="17871"/>
    <cellStyle name="Heading 3 2 2 38 7 2 2 2" xfId="27190"/>
    <cellStyle name="Heading 3 2 2 38 7 2 3" xfId="15658"/>
    <cellStyle name="Heading 3 2 2 38 7 2 3 2" xfId="27191"/>
    <cellStyle name="Heading 3 2 2 38 7 2 4" xfId="22101"/>
    <cellStyle name="Heading 3 2 2 38 7 3" xfId="17063"/>
    <cellStyle name="Heading 3 2 2 38 7 3 2" xfId="27192"/>
    <cellStyle name="Heading 3 2 2 38 7 4" xfId="14850"/>
    <cellStyle name="Heading 3 2 2 38 7 4 2" xfId="27193"/>
    <cellStyle name="Heading 3 2 2 38 7 5" xfId="21293"/>
    <cellStyle name="Heading 3 2 2 38 8" xfId="12670"/>
    <cellStyle name="Heading 3 2 2 38 8 2" xfId="13478"/>
    <cellStyle name="Heading 3 2 2 38 8 2 2" xfId="17923"/>
    <cellStyle name="Heading 3 2 2 38 8 2 2 2" xfId="27194"/>
    <cellStyle name="Heading 3 2 2 38 8 2 3" xfId="15710"/>
    <cellStyle name="Heading 3 2 2 38 8 2 3 2" xfId="27195"/>
    <cellStyle name="Heading 3 2 2 38 8 2 4" xfId="22153"/>
    <cellStyle name="Heading 3 2 2 38 8 3" xfId="17115"/>
    <cellStyle name="Heading 3 2 2 38 8 3 2" xfId="27196"/>
    <cellStyle name="Heading 3 2 2 38 8 4" xfId="14902"/>
    <cellStyle name="Heading 3 2 2 38 8 4 2" xfId="27197"/>
    <cellStyle name="Heading 3 2 2 38 8 5" xfId="21345"/>
    <cellStyle name="Heading 3 2 2 38 9" xfId="12722"/>
    <cellStyle name="Heading 3 2 2 38 9 2" xfId="13530"/>
    <cellStyle name="Heading 3 2 2 38 9 2 2" xfId="17975"/>
    <cellStyle name="Heading 3 2 2 38 9 2 2 2" xfId="27198"/>
    <cellStyle name="Heading 3 2 2 38 9 2 3" xfId="15762"/>
    <cellStyle name="Heading 3 2 2 38 9 2 3 2" xfId="27199"/>
    <cellStyle name="Heading 3 2 2 38 9 2 4" xfId="22205"/>
    <cellStyle name="Heading 3 2 2 38 9 3" xfId="17167"/>
    <cellStyle name="Heading 3 2 2 38 9 3 2" xfId="27200"/>
    <cellStyle name="Heading 3 2 2 38 9 4" xfId="14954"/>
    <cellStyle name="Heading 3 2 2 38 9 4 2" xfId="27201"/>
    <cellStyle name="Heading 3 2 2 38 9 5" xfId="21397"/>
    <cellStyle name="Heading 3 2 2 39" xfId="12219"/>
    <cellStyle name="Heading 3 2 2 39 10" xfId="12772"/>
    <cellStyle name="Heading 3 2 2 39 10 2" xfId="13580"/>
    <cellStyle name="Heading 3 2 2 39 10 2 2" xfId="18025"/>
    <cellStyle name="Heading 3 2 2 39 10 2 2 2" xfId="27202"/>
    <cellStyle name="Heading 3 2 2 39 10 2 3" xfId="15812"/>
    <cellStyle name="Heading 3 2 2 39 10 2 3 2" xfId="27203"/>
    <cellStyle name="Heading 3 2 2 39 10 2 4" xfId="22255"/>
    <cellStyle name="Heading 3 2 2 39 10 3" xfId="17217"/>
    <cellStyle name="Heading 3 2 2 39 10 3 2" xfId="27204"/>
    <cellStyle name="Heading 3 2 2 39 10 4" xfId="15004"/>
    <cellStyle name="Heading 3 2 2 39 10 4 2" xfId="27205"/>
    <cellStyle name="Heading 3 2 2 39 10 5" xfId="21447"/>
    <cellStyle name="Heading 3 2 2 39 11" xfId="12824"/>
    <cellStyle name="Heading 3 2 2 39 11 2" xfId="13632"/>
    <cellStyle name="Heading 3 2 2 39 11 2 2" xfId="18077"/>
    <cellStyle name="Heading 3 2 2 39 11 2 2 2" xfId="27206"/>
    <cellStyle name="Heading 3 2 2 39 11 2 3" xfId="15864"/>
    <cellStyle name="Heading 3 2 2 39 11 2 3 2" xfId="27207"/>
    <cellStyle name="Heading 3 2 2 39 11 2 4" xfId="22307"/>
    <cellStyle name="Heading 3 2 2 39 11 3" xfId="17269"/>
    <cellStyle name="Heading 3 2 2 39 11 3 2" xfId="27208"/>
    <cellStyle name="Heading 3 2 2 39 11 4" xfId="15056"/>
    <cellStyle name="Heading 3 2 2 39 11 4 2" xfId="27209"/>
    <cellStyle name="Heading 3 2 2 39 11 5" xfId="21499"/>
    <cellStyle name="Heading 3 2 2 39 12" xfId="12876"/>
    <cellStyle name="Heading 3 2 2 39 12 2" xfId="13684"/>
    <cellStyle name="Heading 3 2 2 39 12 2 2" xfId="18129"/>
    <cellStyle name="Heading 3 2 2 39 12 2 2 2" xfId="27210"/>
    <cellStyle name="Heading 3 2 2 39 12 2 3" xfId="15916"/>
    <cellStyle name="Heading 3 2 2 39 12 2 3 2" xfId="27211"/>
    <cellStyle name="Heading 3 2 2 39 12 2 4" xfId="22359"/>
    <cellStyle name="Heading 3 2 2 39 12 3" xfId="17321"/>
    <cellStyle name="Heading 3 2 2 39 12 3 2" xfId="27212"/>
    <cellStyle name="Heading 3 2 2 39 12 4" xfId="15108"/>
    <cellStyle name="Heading 3 2 2 39 12 4 2" xfId="27213"/>
    <cellStyle name="Heading 3 2 2 39 12 5" xfId="21551"/>
    <cellStyle name="Heading 3 2 2 39 13" xfId="12928"/>
    <cellStyle name="Heading 3 2 2 39 13 2" xfId="13736"/>
    <cellStyle name="Heading 3 2 2 39 13 2 2" xfId="18181"/>
    <cellStyle name="Heading 3 2 2 39 13 2 2 2" xfId="27214"/>
    <cellStyle name="Heading 3 2 2 39 13 2 3" xfId="15968"/>
    <cellStyle name="Heading 3 2 2 39 13 2 3 2" xfId="27215"/>
    <cellStyle name="Heading 3 2 2 39 13 2 4" xfId="22411"/>
    <cellStyle name="Heading 3 2 2 39 13 3" xfId="17373"/>
    <cellStyle name="Heading 3 2 2 39 13 3 2" xfId="27216"/>
    <cellStyle name="Heading 3 2 2 39 13 4" xfId="15160"/>
    <cellStyle name="Heading 3 2 2 39 13 4 2" xfId="27217"/>
    <cellStyle name="Heading 3 2 2 39 13 5" xfId="21603"/>
    <cellStyle name="Heading 3 2 2 39 14" xfId="12980"/>
    <cellStyle name="Heading 3 2 2 39 14 2" xfId="13788"/>
    <cellStyle name="Heading 3 2 2 39 14 2 2" xfId="18233"/>
    <cellStyle name="Heading 3 2 2 39 14 2 2 2" xfId="27218"/>
    <cellStyle name="Heading 3 2 2 39 14 2 3" xfId="16020"/>
    <cellStyle name="Heading 3 2 2 39 14 2 3 2" xfId="27219"/>
    <cellStyle name="Heading 3 2 2 39 14 2 4" xfId="22463"/>
    <cellStyle name="Heading 3 2 2 39 14 3" xfId="17425"/>
    <cellStyle name="Heading 3 2 2 39 14 3 2" xfId="27220"/>
    <cellStyle name="Heading 3 2 2 39 14 4" xfId="15212"/>
    <cellStyle name="Heading 3 2 2 39 14 4 2" xfId="27221"/>
    <cellStyle name="Heading 3 2 2 39 14 5" xfId="21655"/>
    <cellStyle name="Heading 3 2 2 39 15" xfId="13032"/>
    <cellStyle name="Heading 3 2 2 39 15 2" xfId="13840"/>
    <cellStyle name="Heading 3 2 2 39 15 2 2" xfId="18285"/>
    <cellStyle name="Heading 3 2 2 39 15 2 2 2" xfId="27222"/>
    <cellStyle name="Heading 3 2 2 39 15 2 3" xfId="16072"/>
    <cellStyle name="Heading 3 2 2 39 15 2 3 2" xfId="27223"/>
    <cellStyle name="Heading 3 2 2 39 15 2 4" xfId="22515"/>
    <cellStyle name="Heading 3 2 2 39 15 3" xfId="17477"/>
    <cellStyle name="Heading 3 2 2 39 15 3 2" xfId="27224"/>
    <cellStyle name="Heading 3 2 2 39 15 4" xfId="15264"/>
    <cellStyle name="Heading 3 2 2 39 15 4 2" xfId="27225"/>
    <cellStyle name="Heading 3 2 2 39 15 5" xfId="21707"/>
    <cellStyle name="Heading 3 2 2 39 16" xfId="13084"/>
    <cellStyle name="Heading 3 2 2 39 16 2" xfId="17529"/>
    <cellStyle name="Heading 3 2 2 39 16 2 2" xfId="27226"/>
    <cellStyle name="Heading 3 2 2 39 16 3" xfId="15316"/>
    <cellStyle name="Heading 3 2 2 39 16 3 2" xfId="27227"/>
    <cellStyle name="Heading 3 2 2 39 16 4" xfId="21759"/>
    <cellStyle name="Heading 3 2 2 39 17" xfId="20958"/>
    <cellStyle name="Heading 3 2 2 39 2" xfId="12280"/>
    <cellStyle name="Heading 3 2 2 39 2 2" xfId="13164"/>
    <cellStyle name="Heading 3 2 2 39 2 2 2" xfId="17609"/>
    <cellStyle name="Heading 3 2 2 39 2 2 2 2" xfId="27228"/>
    <cellStyle name="Heading 3 2 2 39 2 2 3" xfId="15396"/>
    <cellStyle name="Heading 3 2 2 39 2 2 3 2" xfId="27229"/>
    <cellStyle name="Heading 3 2 2 39 2 2 4" xfId="21839"/>
    <cellStyle name="Heading 3 2 2 39 2 3" xfId="16781"/>
    <cellStyle name="Heading 3 2 2 39 2 3 2" xfId="27230"/>
    <cellStyle name="Heading 3 2 2 39 2 4" xfId="14568"/>
    <cellStyle name="Heading 3 2 2 39 2 4 2" xfId="27231"/>
    <cellStyle name="Heading 3 2 2 39 2 5" xfId="21031"/>
    <cellStyle name="Heading 3 2 2 39 3" xfId="12334"/>
    <cellStyle name="Heading 3 2 2 39 3 2" xfId="13216"/>
    <cellStyle name="Heading 3 2 2 39 3 2 2" xfId="17661"/>
    <cellStyle name="Heading 3 2 2 39 3 2 2 2" xfId="27232"/>
    <cellStyle name="Heading 3 2 2 39 3 2 3" xfId="15448"/>
    <cellStyle name="Heading 3 2 2 39 3 2 3 2" xfId="27233"/>
    <cellStyle name="Heading 3 2 2 39 3 2 4" xfId="21891"/>
    <cellStyle name="Heading 3 2 2 39 3 3" xfId="12408"/>
    <cellStyle name="Heading 3 2 2 39 3 3 2" xfId="16853"/>
    <cellStyle name="Heading 3 2 2 39 3 3 2 2" xfId="27235"/>
    <cellStyle name="Heading 3 2 2 39 3 3 3" xfId="14640"/>
    <cellStyle name="Heading 3 2 2 39 3 3 3 2" xfId="27236"/>
    <cellStyle name="Heading 3 2 2 39 3 3 4" xfId="27234"/>
    <cellStyle name="Heading 3 2 2 39 3 4" xfId="21083"/>
    <cellStyle name="Heading 3 2 2 39 4" xfId="12460"/>
    <cellStyle name="Heading 3 2 2 39 4 2" xfId="13268"/>
    <cellStyle name="Heading 3 2 2 39 4 2 2" xfId="17713"/>
    <cellStyle name="Heading 3 2 2 39 4 2 2 2" xfId="27237"/>
    <cellStyle name="Heading 3 2 2 39 4 2 3" xfId="15500"/>
    <cellStyle name="Heading 3 2 2 39 4 2 3 2" xfId="27238"/>
    <cellStyle name="Heading 3 2 2 39 4 2 4" xfId="21943"/>
    <cellStyle name="Heading 3 2 2 39 4 3" xfId="16905"/>
    <cellStyle name="Heading 3 2 2 39 4 3 2" xfId="27239"/>
    <cellStyle name="Heading 3 2 2 39 4 4" xfId="14692"/>
    <cellStyle name="Heading 3 2 2 39 4 4 2" xfId="27240"/>
    <cellStyle name="Heading 3 2 2 39 4 5" xfId="21135"/>
    <cellStyle name="Heading 3 2 2 39 5" xfId="12512"/>
    <cellStyle name="Heading 3 2 2 39 5 2" xfId="13320"/>
    <cellStyle name="Heading 3 2 2 39 5 2 2" xfId="17765"/>
    <cellStyle name="Heading 3 2 2 39 5 2 2 2" xfId="27241"/>
    <cellStyle name="Heading 3 2 2 39 5 2 3" xfId="15552"/>
    <cellStyle name="Heading 3 2 2 39 5 2 3 2" xfId="27242"/>
    <cellStyle name="Heading 3 2 2 39 5 2 4" xfId="21995"/>
    <cellStyle name="Heading 3 2 2 39 5 3" xfId="16957"/>
    <cellStyle name="Heading 3 2 2 39 5 3 2" xfId="27243"/>
    <cellStyle name="Heading 3 2 2 39 5 4" xfId="14744"/>
    <cellStyle name="Heading 3 2 2 39 5 4 2" xfId="27244"/>
    <cellStyle name="Heading 3 2 2 39 5 5" xfId="21187"/>
    <cellStyle name="Heading 3 2 2 39 6" xfId="12564"/>
    <cellStyle name="Heading 3 2 2 39 6 2" xfId="13372"/>
    <cellStyle name="Heading 3 2 2 39 6 2 2" xfId="17817"/>
    <cellStyle name="Heading 3 2 2 39 6 2 2 2" xfId="27245"/>
    <cellStyle name="Heading 3 2 2 39 6 2 3" xfId="15604"/>
    <cellStyle name="Heading 3 2 2 39 6 2 3 2" xfId="27246"/>
    <cellStyle name="Heading 3 2 2 39 6 2 4" xfId="22047"/>
    <cellStyle name="Heading 3 2 2 39 6 3" xfId="17009"/>
    <cellStyle name="Heading 3 2 2 39 6 3 2" xfId="27247"/>
    <cellStyle name="Heading 3 2 2 39 6 4" xfId="14796"/>
    <cellStyle name="Heading 3 2 2 39 6 4 2" xfId="27248"/>
    <cellStyle name="Heading 3 2 2 39 6 5" xfId="21239"/>
    <cellStyle name="Heading 3 2 2 39 7" xfId="12616"/>
    <cellStyle name="Heading 3 2 2 39 7 2" xfId="13424"/>
    <cellStyle name="Heading 3 2 2 39 7 2 2" xfId="17869"/>
    <cellStyle name="Heading 3 2 2 39 7 2 2 2" xfId="27249"/>
    <cellStyle name="Heading 3 2 2 39 7 2 3" xfId="15656"/>
    <cellStyle name="Heading 3 2 2 39 7 2 3 2" xfId="27250"/>
    <cellStyle name="Heading 3 2 2 39 7 2 4" xfId="22099"/>
    <cellStyle name="Heading 3 2 2 39 7 3" xfId="17061"/>
    <cellStyle name="Heading 3 2 2 39 7 3 2" xfId="27251"/>
    <cellStyle name="Heading 3 2 2 39 7 4" xfId="14848"/>
    <cellStyle name="Heading 3 2 2 39 7 4 2" xfId="27252"/>
    <cellStyle name="Heading 3 2 2 39 7 5" xfId="21291"/>
    <cellStyle name="Heading 3 2 2 39 8" xfId="12668"/>
    <cellStyle name="Heading 3 2 2 39 8 2" xfId="13476"/>
    <cellStyle name="Heading 3 2 2 39 8 2 2" xfId="17921"/>
    <cellStyle name="Heading 3 2 2 39 8 2 2 2" xfId="27253"/>
    <cellStyle name="Heading 3 2 2 39 8 2 3" xfId="15708"/>
    <cellStyle name="Heading 3 2 2 39 8 2 3 2" xfId="27254"/>
    <cellStyle name="Heading 3 2 2 39 8 2 4" xfId="22151"/>
    <cellStyle name="Heading 3 2 2 39 8 3" xfId="17113"/>
    <cellStyle name="Heading 3 2 2 39 8 3 2" xfId="27255"/>
    <cellStyle name="Heading 3 2 2 39 8 4" xfId="14900"/>
    <cellStyle name="Heading 3 2 2 39 8 4 2" xfId="27256"/>
    <cellStyle name="Heading 3 2 2 39 8 5" xfId="21343"/>
    <cellStyle name="Heading 3 2 2 39 9" xfId="12720"/>
    <cellStyle name="Heading 3 2 2 39 9 2" xfId="13528"/>
    <cellStyle name="Heading 3 2 2 39 9 2 2" xfId="17973"/>
    <cellStyle name="Heading 3 2 2 39 9 2 2 2" xfId="27257"/>
    <cellStyle name="Heading 3 2 2 39 9 2 3" xfId="15760"/>
    <cellStyle name="Heading 3 2 2 39 9 2 3 2" xfId="27258"/>
    <cellStyle name="Heading 3 2 2 39 9 2 4" xfId="22203"/>
    <cellStyle name="Heading 3 2 2 39 9 3" xfId="17165"/>
    <cellStyle name="Heading 3 2 2 39 9 3 2" xfId="27259"/>
    <cellStyle name="Heading 3 2 2 39 9 4" xfId="14952"/>
    <cellStyle name="Heading 3 2 2 39 9 4 2" xfId="27260"/>
    <cellStyle name="Heading 3 2 2 39 9 5" xfId="21395"/>
    <cellStyle name="Heading 3 2 2 4" xfId="12218"/>
    <cellStyle name="Heading 3 2 2 4 10" xfId="12771"/>
    <cellStyle name="Heading 3 2 2 4 10 2" xfId="13579"/>
    <cellStyle name="Heading 3 2 2 4 10 2 2" xfId="18024"/>
    <cellStyle name="Heading 3 2 2 4 10 2 2 2" xfId="27261"/>
    <cellStyle name="Heading 3 2 2 4 10 2 3" xfId="15811"/>
    <cellStyle name="Heading 3 2 2 4 10 2 3 2" xfId="27262"/>
    <cellStyle name="Heading 3 2 2 4 10 2 4" xfId="22254"/>
    <cellStyle name="Heading 3 2 2 4 10 3" xfId="17216"/>
    <cellStyle name="Heading 3 2 2 4 10 3 2" xfId="27263"/>
    <cellStyle name="Heading 3 2 2 4 10 4" xfId="15003"/>
    <cellStyle name="Heading 3 2 2 4 10 4 2" xfId="27264"/>
    <cellStyle name="Heading 3 2 2 4 10 5" xfId="21446"/>
    <cellStyle name="Heading 3 2 2 4 11" xfId="12823"/>
    <cellStyle name="Heading 3 2 2 4 11 2" xfId="13631"/>
    <cellStyle name="Heading 3 2 2 4 11 2 2" xfId="18076"/>
    <cellStyle name="Heading 3 2 2 4 11 2 2 2" xfId="27265"/>
    <cellStyle name="Heading 3 2 2 4 11 2 3" xfId="15863"/>
    <cellStyle name="Heading 3 2 2 4 11 2 3 2" xfId="27266"/>
    <cellStyle name="Heading 3 2 2 4 11 2 4" xfId="22306"/>
    <cellStyle name="Heading 3 2 2 4 11 3" xfId="17268"/>
    <cellStyle name="Heading 3 2 2 4 11 3 2" xfId="27267"/>
    <cellStyle name="Heading 3 2 2 4 11 4" xfId="15055"/>
    <cellStyle name="Heading 3 2 2 4 11 4 2" xfId="27268"/>
    <cellStyle name="Heading 3 2 2 4 11 5" xfId="21498"/>
    <cellStyle name="Heading 3 2 2 4 12" xfId="12875"/>
    <cellStyle name="Heading 3 2 2 4 12 2" xfId="13683"/>
    <cellStyle name="Heading 3 2 2 4 12 2 2" xfId="18128"/>
    <cellStyle name="Heading 3 2 2 4 12 2 2 2" xfId="27269"/>
    <cellStyle name="Heading 3 2 2 4 12 2 3" xfId="15915"/>
    <cellStyle name="Heading 3 2 2 4 12 2 3 2" xfId="27270"/>
    <cellStyle name="Heading 3 2 2 4 12 2 4" xfId="22358"/>
    <cellStyle name="Heading 3 2 2 4 12 3" xfId="17320"/>
    <cellStyle name="Heading 3 2 2 4 12 3 2" xfId="27271"/>
    <cellStyle name="Heading 3 2 2 4 12 4" xfId="15107"/>
    <cellStyle name="Heading 3 2 2 4 12 4 2" xfId="27272"/>
    <cellStyle name="Heading 3 2 2 4 12 5" xfId="21550"/>
    <cellStyle name="Heading 3 2 2 4 13" xfId="12927"/>
    <cellStyle name="Heading 3 2 2 4 13 2" xfId="13735"/>
    <cellStyle name="Heading 3 2 2 4 13 2 2" xfId="18180"/>
    <cellStyle name="Heading 3 2 2 4 13 2 2 2" xfId="27273"/>
    <cellStyle name="Heading 3 2 2 4 13 2 3" xfId="15967"/>
    <cellStyle name="Heading 3 2 2 4 13 2 3 2" xfId="27274"/>
    <cellStyle name="Heading 3 2 2 4 13 2 4" xfId="22410"/>
    <cellStyle name="Heading 3 2 2 4 13 3" xfId="17372"/>
    <cellStyle name="Heading 3 2 2 4 13 3 2" xfId="27275"/>
    <cellStyle name="Heading 3 2 2 4 13 4" xfId="15159"/>
    <cellStyle name="Heading 3 2 2 4 13 4 2" xfId="27276"/>
    <cellStyle name="Heading 3 2 2 4 13 5" xfId="21602"/>
    <cellStyle name="Heading 3 2 2 4 14" xfId="12979"/>
    <cellStyle name="Heading 3 2 2 4 14 2" xfId="13787"/>
    <cellStyle name="Heading 3 2 2 4 14 2 2" xfId="18232"/>
    <cellStyle name="Heading 3 2 2 4 14 2 2 2" xfId="27277"/>
    <cellStyle name="Heading 3 2 2 4 14 2 3" xfId="16019"/>
    <cellStyle name="Heading 3 2 2 4 14 2 3 2" xfId="27278"/>
    <cellStyle name="Heading 3 2 2 4 14 2 4" xfId="22462"/>
    <cellStyle name="Heading 3 2 2 4 14 3" xfId="17424"/>
    <cellStyle name="Heading 3 2 2 4 14 3 2" xfId="27279"/>
    <cellStyle name="Heading 3 2 2 4 14 4" xfId="15211"/>
    <cellStyle name="Heading 3 2 2 4 14 4 2" xfId="27280"/>
    <cellStyle name="Heading 3 2 2 4 14 5" xfId="21654"/>
    <cellStyle name="Heading 3 2 2 4 15" xfId="13031"/>
    <cellStyle name="Heading 3 2 2 4 15 2" xfId="13839"/>
    <cellStyle name="Heading 3 2 2 4 15 2 2" xfId="18284"/>
    <cellStyle name="Heading 3 2 2 4 15 2 2 2" xfId="27281"/>
    <cellStyle name="Heading 3 2 2 4 15 2 3" xfId="16071"/>
    <cellStyle name="Heading 3 2 2 4 15 2 3 2" xfId="27282"/>
    <cellStyle name="Heading 3 2 2 4 15 2 4" xfId="22514"/>
    <cellStyle name="Heading 3 2 2 4 15 3" xfId="17476"/>
    <cellStyle name="Heading 3 2 2 4 15 3 2" xfId="27283"/>
    <cellStyle name="Heading 3 2 2 4 15 4" xfId="15263"/>
    <cellStyle name="Heading 3 2 2 4 15 4 2" xfId="27284"/>
    <cellStyle name="Heading 3 2 2 4 15 5" xfId="21706"/>
    <cellStyle name="Heading 3 2 2 4 16" xfId="13083"/>
    <cellStyle name="Heading 3 2 2 4 16 2" xfId="17528"/>
    <cellStyle name="Heading 3 2 2 4 16 2 2" xfId="27285"/>
    <cellStyle name="Heading 3 2 2 4 16 3" xfId="15315"/>
    <cellStyle name="Heading 3 2 2 4 16 3 2" xfId="27286"/>
    <cellStyle name="Heading 3 2 2 4 16 4" xfId="21758"/>
    <cellStyle name="Heading 3 2 2 4 17" xfId="20957"/>
    <cellStyle name="Heading 3 2 2 4 2" xfId="12279"/>
    <cellStyle name="Heading 3 2 2 4 2 2" xfId="13163"/>
    <cellStyle name="Heading 3 2 2 4 2 2 2" xfId="17608"/>
    <cellStyle name="Heading 3 2 2 4 2 2 2 2" xfId="27287"/>
    <cellStyle name="Heading 3 2 2 4 2 2 3" xfId="15395"/>
    <cellStyle name="Heading 3 2 2 4 2 2 3 2" xfId="27288"/>
    <cellStyle name="Heading 3 2 2 4 2 2 4" xfId="21838"/>
    <cellStyle name="Heading 3 2 2 4 2 3" xfId="16780"/>
    <cellStyle name="Heading 3 2 2 4 2 3 2" xfId="27289"/>
    <cellStyle name="Heading 3 2 2 4 2 4" xfId="14567"/>
    <cellStyle name="Heading 3 2 2 4 2 4 2" xfId="27290"/>
    <cellStyle name="Heading 3 2 2 4 2 5" xfId="21030"/>
    <cellStyle name="Heading 3 2 2 4 3" xfId="12333"/>
    <cellStyle name="Heading 3 2 2 4 3 2" xfId="13215"/>
    <cellStyle name="Heading 3 2 2 4 3 2 2" xfId="17660"/>
    <cellStyle name="Heading 3 2 2 4 3 2 2 2" xfId="27291"/>
    <cellStyle name="Heading 3 2 2 4 3 2 3" xfId="15447"/>
    <cellStyle name="Heading 3 2 2 4 3 2 3 2" xfId="27292"/>
    <cellStyle name="Heading 3 2 2 4 3 2 4" xfId="21890"/>
    <cellStyle name="Heading 3 2 2 4 3 3" xfId="12407"/>
    <cellStyle name="Heading 3 2 2 4 3 3 2" xfId="16852"/>
    <cellStyle name="Heading 3 2 2 4 3 3 2 2" xfId="27294"/>
    <cellStyle name="Heading 3 2 2 4 3 3 3" xfId="14639"/>
    <cellStyle name="Heading 3 2 2 4 3 3 3 2" xfId="27295"/>
    <cellStyle name="Heading 3 2 2 4 3 3 4" xfId="27293"/>
    <cellStyle name="Heading 3 2 2 4 3 4" xfId="21082"/>
    <cellStyle name="Heading 3 2 2 4 4" xfId="12459"/>
    <cellStyle name="Heading 3 2 2 4 4 2" xfId="13267"/>
    <cellStyle name="Heading 3 2 2 4 4 2 2" xfId="17712"/>
    <cellStyle name="Heading 3 2 2 4 4 2 2 2" xfId="27296"/>
    <cellStyle name="Heading 3 2 2 4 4 2 3" xfId="15499"/>
    <cellStyle name="Heading 3 2 2 4 4 2 3 2" xfId="27297"/>
    <cellStyle name="Heading 3 2 2 4 4 2 4" xfId="21942"/>
    <cellStyle name="Heading 3 2 2 4 4 3" xfId="16904"/>
    <cellStyle name="Heading 3 2 2 4 4 3 2" xfId="27298"/>
    <cellStyle name="Heading 3 2 2 4 4 4" xfId="14691"/>
    <cellStyle name="Heading 3 2 2 4 4 4 2" xfId="27299"/>
    <cellStyle name="Heading 3 2 2 4 4 5" xfId="21134"/>
    <cellStyle name="Heading 3 2 2 4 5" xfId="12511"/>
    <cellStyle name="Heading 3 2 2 4 5 2" xfId="13319"/>
    <cellStyle name="Heading 3 2 2 4 5 2 2" xfId="17764"/>
    <cellStyle name="Heading 3 2 2 4 5 2 2 2" xfId="27300"/>
    <cellStyle name="Heading 3 2 2 4 5 2 3" xfId="15551"/>
    <cellStyle name="Heading 3 2 2 4 5 2 3 2" xfId="27301"/>
    <cellStyle name="Heading 3 2 2 4 5 2 4" xfId="21994"/>
    <cellStyle name="Heading 3 2 2 4 5 3" xfId="16956"/>
    <cellStyle name="Heading 3 2 2 4 5 3 2" xfId="27302"/>
    <cellStyle name="Heading 3 2 2 4 5 4" xfId="14743"/>
    <cellStyle name="Heading 3 2 2 4 5 4 2" xfId="27303"/>
    <cellStyle name="Heading 3 2 2 4 5 5" xfId="21186"/>
    <cellStyle name="Heading 3 2 2 4 6" xfId="12563"/>
    <cellStyle name="Heading 3 2 2 4 6 2" xfId="13371"/>
    <cellStyle name="Heading 3 2 2 4 6 2 2" xfId="17816"/>
    <cellStyle name="Heading 3 2 2 4 6 2 2 2" xfId="27304"/>
    <cellStyle name="Heading 3 2 2 4 6 2 3" xfId="15603"/>
    <cellStyle name="Heading 3 2 2 4 6 2 3 2" xfId="27305"/>
    <cellStyle name="Heading 3 2 2 4 6 2 4" xfId="22046"/>
    <cellStyle name="Heading 3 2 2 4 6 3" xfId="17008"/>
    <cellStyle name="Heading 3 2 2 4 6 3 2" xfId="27306"/>
    <cellStyle name="Heading 3 2 2 4 6 4" xfId="14795"/>
    <cellStyle name="Heading 3 2 2 4 6 4 2" xfId="27307"/>
    <cellStyle name="Heading 3 2 2 4 6 5" xfId="21238"/>
    <cellStyle name="Heading 3 2 2 4 7" xfId="12615"/>
    <cellStyle name="Heading 3 2 2 4 7 2" xfId="13423"/>
    <cellStyle name="Heading 3 2 2 4 7 2 2" xfId="17868"/>
    <cellStyle name="Heading 3 2 2 4 7 2 2 2" xfId="27308"/>
    <cellStyle name="Heading 3 2 2 4 7 2 3" xfId="15655"/>
    <cellStyle name="Heading 3 2 2 4 7 2 3 2" xfId="27309"/>
    <cellStyle name="Heading 3 2 2 4 7 2 4" xfId="22098"/>
    <cellStyle name="Heading 3 2 2 4 7 3" xfId="17060"/>
    <cellStyle name="Heading 3 2 2 4 7 3 2" xfId="27310"/>
    <cellStyle name="Heading 3 2 2 4 7 4" xfId="14847"/>
    <cellStyle name="Heading 3 2 2 4 7 4 2" xfId="27311"/>
    <cellStyle name="Heading 3 2 2 4 7 5" xfId="21290"/>
    <cellStyle name="Heading 3 2 2 4 8" xfId="12667"/>
    <cellStyle name="Heading 3 2 2 4 8 2" xfId="13475"/>
    <cellStyle name="Heading 3 2 2 4 8 2 2" xfId="17920"/>
    <cellStyle name="Heading 3 2 2 4 8 2 2 2" xfId="27312"/>
    <cellStyle name="Heading 3 2 2 4 8 2 3" xfId="15707"/>
    <cellStyle name="Heading 3 2 2 4 8 2 3 2" xfId="27313"/>
    <cellStyle name="Heading 3 2 2 4 8 2 4" xfId="22150"/>
    <cellStyle name="Heading 3 2 2 4 8 3" xfId="17112"/>
    <cellStyle name="Heading 3 2 2 4 8 3 2" xfId="27314"/>
    <cellStyle name="Heading 3 2 2 4 8 4" xfId="14899"/>
    <cellStyle name="Heading 3 2 2 4 8 4 2" xfId="27315"/>
    <cellStyle name="Heading 3 2 2 4 8 5" xfId="21342"/>
    <cellStyle name="Heading 3 2 2 4 9" xfId="12719"/>
    <cellStyle name="Heading 3 2 2 4 9 2" xfId="13527"/>
    <cellStyle name="Heading 3 2 2 4 9 2 2" xfId="17972"/>
    <cellStyle name="Heading 3 2 2 4 9 2 2 2" xfId="27316"/>
    <cellStyle name="Heading 3 2 2 4 9 2 3" xfId="15759"/>
    <cellStyle name="Heading 3 2 2 4 9 2 3 2" xfId="27317"/>
    <cellStyle name="Heading 3 2 2 4 9 2 4" xfId="22202"/>
    <cellStyle name="Heading 3 2 2 4 9 3" xfId="17164"/>
    <cellStyle name="Heading 3 2 2 4 9 3 2" xfId="27318"/>
    <cellStyle name="Heading 3 2 2 4 9 4" xfId="14951"/>
    <cellStyle name="Heading 3 2 2 4 9 4 2" xfId="27319"/>
    <cellStyle name="Heading 3 2 2 4 9 5" xfId="21394"/>
    <cellStyle name="Heading 3 2 2 40" xfId="12205"/>
    <cellStyle name="Heading 3 2 2 40 10" xfId="12758"/>
    <cellStyle name="Heading 3 2 2 40 10 2" xfId="13566"/>
    <cellStyle name="Heading 3 2 2 40 10 2 2" xfId="18011"/>
    <cellStyle name="Heading 3 2 2 40 10 2 2 2" xfId="27320"/>
    <cellStyle name="Heading 3 2 2 40 10 2 3" xfId="15798"/>
    <cellStyle name="Heading 3 2 2 40 10 2 3 2" xfId="27321"/>
    <cellStyle name="Heading 3 2 2 40 10 2 4" xfId="22241"/>
    <cellStyle name="Heading 3 2 2 40 10 3" xfId="17203"/>
    <cellStyle name="Heading 3 2 2 40 10 3 2" xfId="27322"/>
    <cellStyle name="Heading 3 2 2 40 10 4" xfId="14990"/>
    <cellStyle name="Heading 3 2 2 40 10 4 2" xfId="27323"/>
    <cellStyle name="Heading 3 2 2 40 10 5" xfId="21433"/>
    <cellStyle name="Heading 3 2 2 40 11" xfId="12810"/>
    <cellStyle name="Heading 3 2 2 40 11 2" xfId="13618"/>
    <cellStyle name="Heading 3 2 2 40 11 2 2" xfId="18063"/>
    <cellStyle name="Heading 3 2 2 40 11 2 2 2" xfId="27324"/>
    <cellStyle name="Heading 3 2 2 40 11 2 3" xfId="15850"/>
    <cellStyle name="Heading 3 2 2 40 11 2 3 2" xfId="27325"/>
    <cellStyle name="Heading 3 2 2 40 11 2 4" xfId="22293"/>
    <cellStyle name="Heading 3 2 2 40 11 3" xfId="17255"/>
    <cellStyle name="Heading 3 2 2 40 11 3 2" xfId="27326"/>
    <cellStyle name="Heading 3 2 2 40 11 4" xfId="15042"/>
    <cellStyle name="Heading 3 2 2 40 11 4 2" xfId="27327"/>
    <cellStyle name="Heading 3 2 2 40 11 5" xfId="21485"/>
    <cellStyle name="Heading 3 2 2 40 12" xfId="12862"/>
    <cellStyle name="Heading 3 2 2 40 12 2" xfId="13670"/>
    <cellStyle name="Heading 3 2 2 40 12 2 2" xfId="18115"/>
    <cellStyle name="Heading 3 2 2 40 12 2 2 2" xfId="27328"/>
    <cellStyle name="Heading 3 2 2 40 12 2 3" xfId="15902"/>
    <cellStyle name="Heading 3 2 2 40 12 2 3 2" xfId="27329"/>
    <cellStyle name="Heading 3 2 2 40 12 2 4" xfId="22345"/>
    <cellStyle name="Heading 3 2 2 40 12 3" xfId="17307"/>
    <cellStyle name="Heading 3 2 2 40 12 3 2" xfId="27330"/>
    <cellStyle name="Heading 3 2 2 40 12 4" xfId="15094"/>
    <cellStyle name="Heading 3 2 2 40 12 4 2" xfId="27331"/>
    <cellStyle name="Heading 3 2 2 40 12 5" xfId="21537"/>
    <cellStyle name="Heading 3 2 2 40 13" xfId="12914"/>
    <cellStyle name="Heading 3 2 2 40 13 2" xfId="13722"/>
    <cellStyle name="Heading 3 2 2 40 13 2 2" xfId="18167"/>
    <cellStyle name="Heading 3 2 2 40 13 2 2 2" xfId="27332"/>
    <cellStyle name="Heading 3 2 2 40 13 2 3" xfId="15954"/>
    <cellStyle name="Heading 3 2 2 40 13 2 3 2" xfId="27333"/>
    <cellStyle name="Heading 3 2 2 40 13 2 4" xfId="22397"/>
    <cellStyle name="Heading 3 2 2 40 13 3" xfId="17359"/>
    <cellStyle name="Heading 3 2 2 40 13 3 2" xfId="27334"/>
    <cellStyle name="Heading 3 2 2 40 13 4" xfId="15146"/>
    <cellStyle name="Heading 3 2 2 40 13 4 2" xfId="27335"/>
    <cellStyle name="Heading 3 2 2 40 13 5" xfId="21589"/>
    <cellStyle name="Heading 3 2 2 40 14" xfId="12966"/>
    <cellStyle name="Heading 3 2 2 40 14 2" xfId="13774"/>
    <cellStyle name="Heading 3 2 2 40 14 2 2" xfId="18219"/>
    <cellStyle name="Heading 3 2 2 40 14 2 2 2" xfId="27336"/>
    <cellStyle name="Heading 3 2 2 40 14 2 3" xfId="16006"/>
    <cellStyle name="Heading 3 2 2 40 14 2 3 2" xfId="27337"/>
    <cellStyle name="Heading 3 2 2 40 14 2 4" xfId="22449"/>
    <cellStyle name="Heading 3 2 2 40 14 3" xfId="17411"/>
    <cellStyle name="Heading 3 2 2 40 14 3 2" xfId="27338"/>
    <cellStyle name="Heading 3 2 2 40 14 4" xfId="15198"/>
    <cellStyle name="Heading 3 2 2 40 14 4 2" xfId="27339"/>
    <cellStyle name="Heading 3 2 2 40 14 5" xfId="21641"/>
    <cellStyle name="Heading 3 2 2 40 15" xfId="13018"/>
    <cellStyle name="Heading 3 2 2 40 15 2" xfId="13826"/>
    <cellStyle name="Heading 3 2 2 40 15 2 2" xfId="18271"/>
    <cellStyle name="Heading 3 2 2 40 15 2 2 2" xfId="27340"/>
    <cellStyle name="Heading 3 2 2 40 15 2 3" xfId="16058"/>
    <cellStyle name="Heading 3 2 2 40 15 2 3 2" xfId="27341"/>
    <cellStyle name="Heading 3 2 2 40 15 2 4" xfId="22501"/>
    <cellStyle name="Heading 3 2 2 40 15 3" xfId="17463"/>
    <cellStyle name="Heading 3 2 2 40 15 3 2" xfId="27342"/>
    <cellStyle name="Heading 3 2 2 40 15 4" xfId="15250"/>
    <cellStyle name="Heading 3 2 2 40 15 4 2" xfId="27343"/>
    <cellStyle name="Heading 3 2 2 40 15 5" xfId="21693"/>
    <cellStyle name="Heading 3 2 2 40 16" xfId="13070"/>
    <cellStyle name="Heading 3 2 2 40 16 2" xfId="17515"/>
    <cellStyle name="Heading 3 2 2 40 16 2 2" xfId="27344"/>
    <cellStyle name="Heading 3 2 2 40 16 3" xfId="15302"/>
    <cellStyle name="Heading 3 2 2 40 16 3 2" xfId="27345"/>
    <cellStyle name="Heading 3 2 2 40 16 4" xfId="21745"/>
    <cellStyle name="Heading 3 2 2 40 17" xfId="20944"/>
    <cellStyle name="Heading 3 2 2 40 2" xfId="12266"/>
    <cellStyle name="Heading 3 2 2 40 2 2" xfId="13150"/>
    <cellStyle name="Heading 3 2 2 40 2 2 2" xfId="17595"/>
    <cellStyle name="Heading 3 2 2 40 2 2 2 2" xfId="27346"/>
    <cellStyle name="Heading 3 2 2 40 2 2 3" xfId="15382"/>
    <cellStyle name="Heading 3 2 2 40 2 2 3 2" xfId="27347"/>
    <cellStyle name="Heading 3 2 2 40 2 2 4" xfId="21825"/>
    <cellStyle name="Heading 3 2 2 40 2 3" xfId="16767"/>
    <cellStyle name="Heading 3 2 2 40 2 3 2" xfId="27348"/>
    <cellStyle name="Heading 3 2 2 40 2 4" xfId="14554"/>
    <cellStyle name="Heading 3 2 2 40 2 4 2" xfId="27349"/>
    <cellStyle name="Heading 3 2 2 40 2 5" xfId="21017"/>
    <cellStyle name="Heading 3 2 2 40 3" xfId="12320"/>
    <cellStyle name="Heading 3 2 2 40 3 2" xfId="13202"/>
    <cellStyle name="Heading 3 2 2 40 3 2 2" xfId="17647"/>
    <cellStyle name="Heading 3 2 2 40 3 2 2 2" xfId="27350"/>
    <cellStyle name="Heading 3 2 2 40 3 2 3" xfId="15434"/>
    <cellStyle name="Heading 3 2 2 40 3 2 3 2" xfId="27351"/>
    <cellStyle name="Heading 3 2 2 40 3 2 4" xfId="21877"/>
    <cellStyle name="Heading 3 2 2 40 3 3" xfId="12394"/>
    <cellStyle name="Heading 3 2 2 40 3 3 2" xfId="16839"/>
    <cellStyle name="Heading 3 2 2 40 3 3 2 2" xfId="27353"/>
    <cellStyle name="Heading 3 2 2 40 3 3 3" xfId="14626"/>
    <cellStyle name="Heading 3 2 2 40 3 3 3 2" xfId="27354"/>
    <cellStyle name="Heading 3 2 2 40 3 3 4" xfId="27352"/>
    <cellStyle name="Heading 3 2 2 40 3 4" xfId="21069"/>
    <cellStyle name="Heading 3 2 2 40 4" xfId="12446"/>
    <cellStyle name="Heading 3 2 2 40 4 2" xfId="13254"/>
    <cellStyle name="Heading 3 2 2 40 4 2 2" xfId="17699"/>
    <cellStyle name="Heading 3 2 2 40 4 2 2 2" xfId="27355"/>
    <cellStyle name="Heading 3 2 2 40 4 2 3" xfId="15486"/>
    <cellStyle name="Heading 3 2 2 40 4 2 3 2" xfId="27356"/>
    <cellStyle name="Heading 3 2 2 40 4 2 4" xfId="21929"/>
    <cellStyle name="Heading 3 2 2 40 4 3" xfId="16891"/>
    <cellStyle name="Heading 3 2 2 40 4 3 2" xfId="27357"/>
    <cellStyle name="Heading 3 2 2 40 4 4" xfId="14678"/>
    <cellStyle name="Heading 3 2 2 40 4 4 2" xfId="27358"/>
    <cellStyle name="Heading 3 2 2 40 4 5" xfId="21121"/>
    <cellStyle name="Heading 3 2 2 40 5" xfId="12498"/>
    <cellStyle name="Heading 3 2 2 40 5 2" xfId="13306"/>
    <cellStyle name="Heading 3 2 2 40 5 2 2" xfId="17751"/>
    <cellStyle name="Heading 3 2 2 40 5 2 2 2" xfId="27359"/>
    <cellStyle name="Heading 3 2 2 40 5 2 3" xfId="15538"/>
    <cellStyle name="Heading 3 2 2 40 5 2 3 2" xfId="27360"/>
    <cellStyle name="Heading 3 2 2 40 5 2 4" xfId="21981"/>
    <cellStyle name="Heading 3 2 2 40 5 3" xfId="16943"/>
    <cellStyle name="Heading 3 2 2 40 5 3 2" xfId="27361"/>
    <cellStyle name="Heading 3 2 2 40 5 4" xfId="14730"/>
    <cellStyle name="Heading 3 2 2 40 5 4 2" xfId="27362"/>
    <cellStyle name="Heading 3 2 2 40 5 5" xfId="21173"/>
    <cellStyle name="Heading 3 2 2 40 6" xfId="12550"/>
    <cellStyle name="Heading 3 2 2 40 6 2" xfId="13358"/>
    <cellStyle name="Heading 3 2 2 40 6 2 2" xfId="17803"/>
    <cellStyle name="Heading 3 2 2 40 6 2 2 2" xfId="27363"/>
    <cellStyle name="Heading 3 2 2 40 6 2 3" xfId="15590"/>
    <cellStyle name="Heading 3 2 2 40 6 2 3 2" xfId="27364"/>
    <cellStyle name="Heading 3 2 2 40 6 2 4" xfId="22033"/>
    <cellStyle name="Heading 3 2 2 40 6 3" xfId="16995"/>
    <cellStyle name="Heading 3 2 2 40 6 3 2" xfId="27365"/>
    <cellStyle name="Heading 3 2 2 40 6 4" xfId="14782"/>
    <cellStyle name="Heading 3 2 2 40 6 4 2" xfId="27366"/>
    <cellStyle name="Heading 3 2 2 40 6 5" xfId="21225"/>
    <cellStyle name="Heading 3 2 2 40 7" xfId="12602"/>
    <cellStyle name="Heading 3 2 2 40 7 2" xfId="13410"/>
    <cellStyle name="Heading 3 2 2 40 7 2 2" xfId="17855"/>
    <cellStyle name="Heading 3 2 2 40 7 2 2 2" xfId="27367"/>
    <cellStyle name="Heading 3 2 2 40 7 2 3" xfId="15642"/>
    <cellStyle name="Heading 3 2 2 40 7 2 3 2" xfId="27368"/>
    <cellStyle name="Heading 3 2 2 40 7 2 4" xfId="22085"/>
    <cellStyle name="Heading 3 2 2 40 7 3" xfId="17047"/>
    <cellStyle name="Heading 3 2 2 40 7 3 2" xfId="27369"/>
    <cellStyle name="Heading 3 2 2 40 7 4" xfId="14834"/>
    <cellStyle name="Heading 3 2 2 40 7 4 2" xfId="27370"/>
    <cellStyle name="Heading 3 2 2 40 7 5" xfId="21277"/>
    <cellStyle name="Heading 3 2 2 40 8" xfId="12654"/>
    <cellStyle name="Heading 3 2 2 40 8 2" xfId="13462"/>
    <cellStyle name="Heading 3 2 2 40 8 2 2" xfId="17907"/>
    <cellStyle name="Heading 3 2 2 40 8 2 2 2" xfId="27371"/>
    <cellStyle name="Heading 3 2 2 40 8 2 3" xfId="15694"/>
    <cellStyle name="Heading 3 2 2 40 8 2 3 2" xfId="27372"/>
    <cellStyle name="Heading 3 2 2 40 8 2 4" xfId="22137"/>
    <cellStyle name="Heading 3 2 2 40 8 3" xfId="17099"/>
    <cellStyle name="Heading 3 2 2 40 8 3 2" xfId="27373"/>
    <cellStyle name="Heading 3 2 2 40 8 4" xfId="14886"/>
    <cellStyle name="Heading 3 2 2 40 8 4 2" xfId="27374"/>
    <cellStyle name="Heading 3 2 2 40 8 5" xfId="21329"/>
    <cellStyle name="Heading 3 2 2 40 9" xfId="12706"/>
    <cellStyle name="Heading 3 2 2 40 9 2" xfId="13514"/>
    <cellStyle name="Heading 3 2 2 40 9 2 2" xfId="17959"/>
    <cellStyle name="Heading 3 2 2 40 9 2 2 2" xfId="27375"/>
    <cellStyle name="Heading 3 2 2 40 9 2 3" xfId="15746"/>
    <cellStyle name="Heading 3 2 2 40 9 2 3 2" xfId="27376"/>
    <cellStyle name="Heading 3 2 2 40 9 2 4" xfId="22189"/>
    <cellStyle name="Heading 3 2 2 40 9 3" xfId="17151"/>
    <cellStyle name="Heading 3 2 2 40 9 3 2" xfId="27377"/>
    <cellStyle name="Heading 3 2 2 40 9 4" xfId="14938"/>
    <cellStyle name="Heading 3 2 2 40 9 4 2" xfId="27378"/>
    <cellStyle name="Heading 3 2 2 40 9 5" xfId="21381"/>
    <cellStyle name="Heading 3 2 2 41" xfId="12235"/>
    <cellStyle name="Heading 3 2 2 41 10" xfId="12788"/>
    <cellStyle name="Heading 3 2 2 41 10 2" xfId="13596"/>
    <cellStyle name="Heading 3 2 2 41 10 2 2" xfId="18041"/>
    <cellStyle name="Heading 3 2 2 41 10 2 2 2" xfId="27379"/>
    <cellStyle name="Heading 3 2 2 41 10 2 3" xfId="15828"/>
    <cellStyle name="Heading 3 2 2 41 10 2 3 2" xfId="27380"/>
    <cellStyle name="Heading 3 2 2 41 10 2 4" xfId="22271"/>
    <cellStyle name="Heading 3 2 2 41 10 3" xfId="17233"/>
    <cellStyle name="Heading 3 2 2 41 10 3 2" xfId="27381"/>
    <cellStyle name="Heading 3 2 2 41 10 4" xfId="15020"/>
    <cellStyle name="Heading 3 2 2 41 10 4 2" xfId="27382"/>
    <cellStyle name="Heading 3 2 2 41 10 5" xfId="21463"/>
    <cellStyle name="Heading 3 2 2 41 11" xfId="12840"/>
    <cellStyle name="Heading 3 2 2 41 11 2" xfId="13648"/>
    <cellStyle name="Heading 3 2 2 41 11 2 2" xfId="18093"/>
    <cellStyle name="Heading 3 2 2 41 11 2 2 2" xfId="27383"/>
    <cellStyle name="Heading 3 2 2 41 11 2 3" xfId="15880"/>
    <cellStyle name="Heading 3 2 2 41 11 2 3 2" xfId="27384"/>
    <cellStyle name="Heading 3 2 2 41 11 2 4" xfId="22323"/>
    <cellStyle name="Heading 3 2 2 41 11 3" xfId="17285"/>
    <cellStyle name="Heading 3 2 2 41 11 3 2" xfId="27385"/>
    <cellStyle name="Heading 3 2 2 41 11 4" xfId="15072"/>
    <cellStyle name="Heading 3 2 2 41 11 4 2" xfId="27386"/>
    <cellStyle name="Heading 3 2 2 41 11 5" xfId="21515"/>
    <cellStyle name="Heading 3 2 2 41 12" xfId="12892"/>
    <cellStyle name="Heading 3 2 2 41 12 2" xfId="13700"/>
    <cellStyle name="Heading 3 2 2 41 12 2 2" xfId="18145"/>
    <cellStyle name="Heading 3 2 2 41 12 2 2 2" xfId="27387"/>
    <cellStyle name="Heading 3 2 2 41 12 2 3" xfId="15932"/>
    <cellStyle name="Heading 3 2 2 41 12 2 3 2" xfId="27388"/>
    <cellStyle name="Heading 3 2 2 41 12 2 4" xfId="22375"/>
    <cellStyle name="Heading 3 2 2 41 12 3" xfId="17337"/>
    <cellStyle name="Heading 3 2 2 41 12 3 2" xfId="27389"/>
    <cellStyle name="Heading 3 2 2 41 12 4" xfId="15124"/>
    <cellStyle name="Heading 3 2 2 41 12 4 2" xfId="27390"/>
    <cellStyle name="Heading 3 2 2 41 12 5" xfId="21567"/>
    <cellStyle name="Heading 3 2 2 41 13" xfId="12944"/>
    <cellStyle name="Heading 3 2 2 41 13 2" xfId="13752"/>
    <cellStyle name="Heading 3 2 2 41 13 2 2" xfId="18197"/>
    <cellStyle name="Heading 3 2 2 41 13 2 2 2" xfId="27391"/>
    <cellStyle name="Heading 3 2 2 41 13 2 3" xfId="15984"/>
    <cellStyle name="Heading 3 2 2 41 13 2 3 2" xfId="27392"/>
    <cellStyle name="Heading 3 2 2 41 13 2 4" xfId="22427"/>
    <cellStyle name="Heading 3 2 2 41 13 3" xfId="17389"/>
    <cellStyle name="Heading 3 2 2 41 13 3 2" xfId="27393"/>
    <cellStyle name="Heading 3 2 2 41 13 4" xfId="15176"/>
    <cellStyle name="Heading 3 2 2 41 13 4 2" xfId="27394"/>
    <cellStyle name="Heading 3 2 2 41 13 5" xfId="21619"/>
    <cellStyle name="Heading 3 2 2 41 14" xfId="12996"/>
    <cellStyle name="Heading 3 2 2 41 14 2" xfId="13804"/>
    <cellStyle name="Heading 3 2 2 41 14 2 2" xfId="18249"/>
    <cellStyle name="Heading 3 2 2 41 14 2 2 2" xfId="27395"/>
    <cellStyle name="Heading 3 2 2 41 14 2 3" xfId="16036"/>
    <cellStyle name="Heading 3 2 2 41 14 2 3 2" xfId="27396"/>
    <cellStyle name="Heading 3 2 2 41 14 2 4" xfId="22479"/>
    <cellStyle name="Heading 3 2 2 41 14 3" xfId="17441"/>
    <cellStyle name="Heading 3 2 2 41 14 3 2" xfId="27397"/>
    <cellStyle name="Heading 3 2 2 41 14 4" xfId="15228"/>
    <cellStyle name="Heading 3 2 2 41 14 4 2" xfId="27398"/>
    <cellStyle name="Heading 3 2 2 41 14 5" xfId="21671"/>
    <cellStyle name="Heading 3 2 2 41 15" xfId="13048"/>
    <cellStyle name="Heading 3 2 2 41 15 2" xfId="13856"/>
    <cellStyle name="Heading 3 2 2 41 15 2 2" xfId="18301"/>
    <cellStyle name="Heading 3 2 2 41 15 2 2 2" xfId="27399"/>
    <cellStyle name="Heading 3 2 2 41 15 2 3" xfId="16088"/>
    <cellStyle name="Heading 3 2 2 41 15 2 3 2" xfId="27400"/>
    <cellStyle name="Heading 3 2 2 41 15 2 4" xfId="22531"/>
    <cellStyle name="Heading 3 2 2 41 15 3" xfId="17493"/>
    <cellStyle name="Heading 3 2 2 41 15 3 2" xfId="27401"/>
    <cellStyle name="Heading 3 2 2 41 15 4" xfId="15280"/>
    <cellStyle name="Heading 3 2 2 41 15 4 2" xfId="27402"/>
    <cellStyle name="Heading 3 2 2 41 15 5" xfId="21723"/>
    <cellStyle name="Heading 3 2 2 41 16" xfId="13100"/>
    <cellStyle name="Heading 3 2 2 41 16 2" xfId="17545"/>
    <cellStyle name="Heading 3 2 2 41 16 2 2" xfId="27403"/>
    <cellStyle name="Heading 3 2 2 41 16 3" xfId="15332"/>
    <cellStyle name="Heading 3 2 2 41 16 3 2" xfId="27404"/>
    <cellStyle name="Heading 3 2 2 41 16 4" xfId="21775"/>
    <cellStyle name="Heading 3 2 2 41 17" xfId="20974"/>
    <cellStyle name="Heading 3 2 2 41 2" xfId="12296"/>
    <cellStyle name="Heading 3 2 2 41 2 2" xfId="13180"/>
    <cellStyle name="Heading 3 2 2 41 2 2 2" xfId="17625"/>
    <cellStyle name="Heading 3 2 2 41 2 2 2 2" xfId="27405"/>
    <cellStyle name="Heading 3 2 2 41 2 2 3" xfId="15412"/>
    <cellStyle name="Heading 3 2 2 41 2 2 3 2" xfId="27406"/>
    <cellStyle name="Heading 3 2 2 41 2 2 4" xfId="21855"/>
    <cellStyle name="Heading 3 2 2 41 2 3" xfId="16797"/>
    <cellStyle name="Heading 3 2 2 41 2 3 2" xfId="27407"/>
    <cellStyle name="Heading 3 2 2 41 2 4" xfId="14584"/>
    <cellStyle name="Heading 3 2 2 41 2 4 2" xfId="27408"/>
    <cellStyle name="Heading 3 2 2 41 2 5" xfId="21047"/>
    <cellStyle name="Heading 3 2 2 41 3" xfId="12350"/>
    <cellStyle name="Heading 3 2 2 41 3 2" xfId="13232"/>
    <cellStyle name="Heading 3 2 2 41 3 2 2" xfId="17677"/>
    <cellStyle name="Heading 3 2 2 41 3 2 2 2" xfId="27409"/>
    <cellStyle name="Heading 3 2 2 41 3 2 3" xfId="15464"/>
    <cellStyle name="Heading 3 2 2 41 3 2 3 2" xfId="27410"/>
    <cellStyle name="Heading 3 2 2 41 3 2 4" xfId="21907"/>
    <cellStyle name="Heading 3 2 2 41 3 3" xfId="12424"/>
    <cellStyle name="Heading 3 2 2 41 3 3 2" xfId="16869"/>
    <cellStyle name="Heading 3 2 2 41 3 3 2 2" xfId="27412"/>
    <cellStyle name="Heading 3 2 2 41 3 3 3" xfId="14656"/>
    <cellStyle name="Heading 3 2 2 41 3 3 3 2" xfId="27413"/>
    <cellStyle name="Heading 3 2 2 41 3 3 4" xfId="27411"/>
    <cellStyle name="Heading 3 2 2 41 3 4" xfId="21099"/>
    <cellStyle name="Heading 3 2 2 41 4" xfId="12476"/>
    <cellStyle name="Heading 3 2 2 41 4 2" xfId="13284"/>
    <cellStyle name="Heading 3 2 2 41 4 2 2" xfId="17729"/>
    <cellStyle name="Heading 3 2 2 41 4 2 2 2" xfId="27414"/>
    <cellStyle name="Heading 3 2 2 41 4 2 3" xfId="15516"/>
    <cellStyle name="Heading 3 2 2 41 4 2 3 2" xfId="27415"/>
    <cellStyle name="Heading 3 2 2 41 4 2 4" xfId="21959"/>
    <cellStyle name="Heading 3 2 2 41 4 3" xfId="16921"/>
    <cellStyle name="Heading 3 2 2 41 4 3 2" xfId="27416"/>
    <cellStyle name="Heading 3 2 2 41 4 4" xfId="14708"/>
    <cellStyle name="Heading 3 2 2 41 4 4 2" xfId="27417"/>
    <cellStyle name="Heading 3 2 2 41 4 5" xfId="21151"/>
    <cellStyle name="Heading 3 2 2 41 5" xfId="12528"/>
    <cellStyle name="Heading 3 2 2 41 5 2" xfId="13336"/>
    <cellStyle name="Heading 3 2 2 41 5 2 2" xfId="17781"/>
    <cellStyle name="Heading 3 2 2 41 5 2 2 2" xfId="27418"/>
    <cellStyle name="Heading 3 2 2 41 5 2 3" xfId="15568"/>
    <cellStyle name="Heading 3 2 2 41 5 2 3 2" xfId="27419"/>
    <cellStyle name="Heading 3 2 2 41 5 2 4" xfId="22011"/>
    <cellStyle name="Heading 3 2 2 41 5 3" xfId="16973"/>
    <cellStyle name="Heading 3 2 2 41 5 3 2" xfId="27420"/>
    <cellStyle name="Heading 3 2 2 41 5 4" xfId="14760"/>
    <cellStyle name="Heading 3 2 2 41 5 4 2" xfId="27421"/>
    <cellStyle name="Heading 3 2 2 41 5 5" xfId="21203"/>
    <cellStyle name="Heading 3 2 2 41 6" xfId="12580"/>
    <cellStyle name="Heading 3 2 2 41 6 2" xfId="13388"/>
    <cellStyle name="Heading 3 2 2 41 6 2 2" xfId="17833"/>
    <cellStyle name="Heading 3 2 2 41 6 2 2 2" xfId="27422"/>
    <cellStyle name="Heading 3 2 2 41 6 2 3" xfId="15620"/>
    <cellStyle name="Heading 3 2 2 41 6 2 3 2" xfId="27423"/>
    <cellStyle name="Heading 3 2 2 41 6 2 4" xfId="22063"/>
    <cellStyle name="Heading 3 2 2 41 6 3" xfId="17025"/>
    <cellStyle name="Heading 3 2 2 41 6 3 2" xfId="27424"/>
    <cellStyle name="Heading 3 2 2 41 6 4" xfId="14812"/>
    <cellStyle name="Heading 3 2 2 41 6 4 2" xfId="27425"/>
    <cellStyle name="Heading 3 2 2 41 6 5" xfId="21255"/>
    <cellStyle name="Heading 3 2 2 41 7" xfId="12632"/>
    <cellStyle name="Heading 3 2 2 41 7 2" xfId="13440"/>
    <cellStyle name="Heading 3 2 2 41 7 2 2" xfId="17885"/>
    <cellStyle name="Heading 3 2 2 41 7 2 2 2" xfId="27426"/>
    <cellStyle name="Heading 3 2 2 41 7 2 3" xfId="15672"/>
    <cellStyle name="Heading 3 2 2 41 7 2 3 2" xfId="27427"/>
    <cellStyle name="Heading 3 2 2 41 7 2 4" xfId="22115"/>
    <cellStyle name="Heading 3 2 2 41 7 3" xfId="17077"/>
    <cellStyle name="Heading 3 2 2 41 7 3 2" xfId="27428"/>
    <cellStyle name="Heading 3 2 2 41 7 4" xfId="14864"/>
    <cellStyle name="Heading 3 2 2 41 7 4 2" xfId="27429"/>
    <cellStyle name="Heading 3 2 2 41 7 5" xfId="21307"/>
    <cellStyle name="Heading 3 2 2 41 8" xfId="12684"/>
    <cellStyle name="Heading 3 2 2 41 8 2" xfId="13492"/>
    <cellStyle name="Heading 3 2 2 41 8 2 2" xfId="17937"/>
    <cellStyle name="Heading 3 2 2 41 8 2 2 2" xfId="27430"/>
    <cellStyle name="Heading 3 2 2 41 8 2 3" xfId="15724"/>
    <cellStyle name="Heading 3 2 2 41 8 2 3 2" xfId="27431"/>
    <cellStyle name="Heading 3 2 2 41 8 2 4" xfId="22167"/>
    <cellStyle name="Heading 3 2 2 41 8 3" xfId="17129"/>
    <cellStyle name="Heading 3 2 2 41 8 3 2" xfId="27432"/>
    <cellStyle name="Heading 3 2 2 41 8 4" xfId="14916"/>
    <cellStyle name="Heading 3 2 2 41 8 4 2" xfId="27433"/>
    <cellStyle name="Heading 3 2 2 41 8 5" xfId="21359"/>
    <cellStyle name="Heading 3 2 2 41 9" xfId="12736"/>
    <cellStyle name="Heading 3 2 2 41 9 2" xfId="13544"/>
    <cellStyle name="Heading 3 2 2 41 9 2 2" xfId="17989"/>
    <cellStyle name="Heading 3 2 2 41 9 2 2 2" xfId="27434"/>
    <cellStyle name="Heading 3 2 2 41 9 2 3" xfId="15776"/>
    <cellStyle name="Heading 3 2 2 41 9 2 3 2" xfId="27435"/>
    <cellStyle name="Heading 3 2 2 41 9 2 4" xfId="22219"/>
    <cellStyle name="Heading 3 2 2 41 9 3" xfId="17181"/>
    <cellStyle name="Heading 3 2 2 41 9 3 2" xfId="27436"/>
    <cellStyle name="Heading 3 2 2 41 9 4" xfId="14968"/>
    <cellStyle name="Heading 3 2 2 41 9 4 2" xfId="27437"/>
    <cellStyle name="Heading 3 2 2 41 9 5" xfId="21411"/>
    <cellStyle name="Heading 3 2 2 42" xfId="12230"/>
    <cellStyle name="Heading 3 2 2 42 10" xfId="12783"/>
    <cellStyle name="Heading 3 2 2 42 10 2" xfId="13591"/>
    <cellStyle name="Heading 3 2 2 42 10 2 2" xfId="18036"/>
    <cellStyle name="Heading 3 2 2 42 10 2 2 2" xfId="27438"/>
    <cellStyle name="Heading 3 2 2 42 10 2 3" xfId="15823"/>
    <cellStyle name="Heading 3 2 2 42 10 2 3 2" xfId="27439"/>
    <cellStyle name="Heading 3 2 2 42 10 2 4" xfId="22266"/>
    <cellStyle name="Heading 3 2 2 42 10 3" xfId="17228"/>
    <cellStyle name="Heading 3 2 2 42 10 3 2" xfId="27440"/>
    <cellStyle name="Heading 3 2 2 42 10 4" xfId="15015"/>
    <cellStyle name="Heading 3 2 2 42 10 4 2" xfId="27441"/>
    <cellStyle name="Heading 3 2 2 42 10 5" xfId="21458"/>
    <cellStyle name="Heading 3 2 2 42 11" xfId="12835"/>
    <cellStyle name="Heading 3 2 2 42 11 2" xfId="13643"/>
    <cellStyle name="Heading 3 2 2 42 11 2 2" xfId="18088"/>
    <cellStyle name="Heading 3 2 2 42 11 2 2 2" xfId="27442"/>
    <cellStyle name="Heading 3 2 2 42 11 2 3" xfId="15875"/>
    <cellStyle name="Heading 3 2 2 42 11 2 3 2" xfId="27443"/>
    <cellStyle name="Heading 3 2 2 42 11 2 4" xfId="22318"/>
    <cellStyle name="Heading 3 2 2 42 11 3" xfId="17280"/>
    <cellStyle name="Heading 3 2 2 42 11 3 2" xfId="27444"/>
    <cellStyle name="Heading 3 2 2 42 11 4" xfId="15067"/>
    <cellStyle name="Heading 3 2 2 42 11 4 2" xfId="27445"/>
    <cellStyle name="Heading 3 2 2 42 11 5" xfId="21510"/>
    <cellStyle name="Heading 3 2 2 42 12" xfId="12887"/>
    <cellStyle name="Heading 3 2 2 42 12 2" xfId="13695"/>
    <cellStyle name="Heading 3 2 2 42 12 2 2" xfId="18140"/>
    <cellStyle name="Heading 3 2 2 42 12 2 2 2" xfId="27446"/>
    <cellStyle name="Heading 3 2 2 42 12 2 3" xfId="15927"/>
    <cellStyle name="Heading 3 2 2 42 12 2 3 2" xfId="27447"/>
    <cellStyle name="Heading 3 2 2 42 12 2 4" xfId="22370"/>
    <cellStyle name="Heading 3 2 2 42 12 3" xfId="17332"/>
    <cellStyle name="Heading 3 2 2 42 12 3 2" xfId="27448"/>
    <cellStyle name="Heading 3 2 2 42 12 4" xfId="15119"/>
    <cellStyle name="Heading 3 2 2 42 12 4 2" xfId="27449"/>
    <cellStyle name="Heading 3 2 2 42 12 5" xfId="21562"/>
    <cellStyle name="Heading 3 2 2 42 13" xfId="12939"/>
    <cellStyle name="Heading 3 2 2 42 13 2" xfId="13747"/>
    <cellStyle name="Heading 3 2 2 42 13 2 2" xfId="18192"/>
    <cellStyle name="Heading 3 2 2 42 13 2 2 2" xfId="27450"/>
    <cellStyle name="Heading 3 2 2 42 13 2 3" xfId="15979"/>
    <cellStyle name="Heading 3 2 2 42 13 2 3 2" xfId="27451"/>
    <cellStyle name="Heading 3 2 2 42 13 2 4" xfId="22422"/>
    <cellStyle name="Heading 3 2 2 42 13 3" xfId="17384"/>
    <cellStyle name="Heading 3 2 2 42 13 3 2" xfId="27452"/>
    <cellStyle name="Heading 3 2 2 42 13 4" xfId="15171"/>
    <cellStyle name="Heading 3 2 2 42 13 4 2" xfId="27453"/>
    <cellStyle name="Heading 3 2 2 42 13 5" xfId="21614"/>
    <cellStyle name="Heading 3 2 2 42 14" xfId="12991"/>
    <cellStyle name="Heading 3 2 2 42 14 2" xfId="13799"/>
    <cellStyle name="Heading 3 2 2 42 14 2 2" xfId="18244"/>
    <cellStyle name="Heading 3 2 2 42 14 2 2 2" xfId="27454"/>
    <cellStyle name="Heading 3 2 2 42 14 2 3" xfId="16031"/>
    <cellStyle name="Heading 3 2 2 42 14 2 3 2" xfId="27455"/>
    <cellStyle name="Heading 3 2 2 42 14 2 4" xfId="22474"/>
    <cellStyle name="Heading 3 2 2 42 14 3" xfId="17436"/>
    <cellStyle name="Heading 3 2 2 42 14 3 2" xfId="27456"/>
    <cellStyle name="Heading 3 2 2 42 14 4" xfId="15223"/>
    <cellStyle name="Heading 3 2 2 42 14 4 2" xfId="27457"/>
    <cellStyle name="Heading 3 2 2 42 14 5" xfId="21666"/>
    <cellStyle name="Heading 3 2 2 42 15" xfId="13043"/>
    <cellStyle name="Heading 3 2 2 42 15 2" xfId="13851"/>
    <cellStyle name="Heading 3 2 2 42 15 2 2" xfId="18296"/>
    <cellStyle name="Heading 3 2 2 42 15 2 2 2" xfId="27458"/>
    <cellStyle name="Heading 3 2 2 42 15 2 3" xfId="16083"/>
    <cellStyle name="Heading 3 2 2 42 15 2 3 2" xfId="27459"/>
    <cellStyle name="Heading 3 2 2 42 15 2 4" xfId="22526"/>
    <cellStyle name="Heading 3 2 2 42 15 3" xfId="17488"/>
    <cellStyle name="Heading 3 2 2 42 15 3 2" xfId="27460"/>
    <cellStyle name="Heading 3 2 2 42 15 4" xfId="15275"/>
    <cellStyle name="Heading 3 2 2 42 15 4 2" xfId="27461"/>
    <cellStyle name="Heading 3 2 2 42 15 5" xfId="21718"/>
    <cellStyle name="Heading 3 2 2 42 16" xfId="13095"/>
    <cellStyle name="Heading 3 2 2 42 16 2" xfId="17540"/>
    <cellStyle name="Heading 3 2 2 42 16 2 2" xfId="27462"/>
    <cellStyle name="Heading 3 2 2 42 16 3" xfId="15327"/>
    <cellStyle name="Heading 3 2 2 42 16 3 2" xfId="27463"/>
    <cellStyle name="Heading 3 2 2 42 16 4" xfId="21770"/>
    <cellStyle name="Heading 3 2 2 42 17" xfId="20969"/>
    <cellStyle name="Heading 3 2 2 42 2" xfId="12291"/>
    <cellStyle name="Heading 3 2 2 42 2 2" xfId="13175"/>
    <cellStyle name="Heading 3 2 2 42 2 2 2" xfId="17620"/>
    <cellStyle name="Heading 3 2 2 42 2 2 2 2" xfId="27464"/>
    <cellStyle name="Heading 3 2 2 42 2 2 3" xfId="15407"/>
    <cellStyle name="Heading 3 2 2 42 2 2 3 2" xfId="27465"/>
    <cellStyle name="Heading 3 2 2 42 2 2 4" xfId="21850"/>
    <cellStyle name="Heading 3 2 2 42 2 3" xfId="16792"/>
    <cellStyle name="Heading 3 2 2 42 2 3 2" xfId="27466"/>
    <cellStyle name="Heading 3 2 2 42 2 4" xfId="14579"/>
    <cellStyle name="Heading 3 2 2 42 2 4 2" xfId="27467"/>
    <cellStyle name="Heading 3 2 2 42 2 5" xfId="21042"/>
    <cellStyle name="Heading 3 2 2 42 3" xfId="12345"/>
    <cellStyle name="Heading 3 2 2 42 3 2" xfId="13227"/>
    <cellStyle name="Heading 3 2 2 42 3 2 2" xfId="17672"/>
    <cellStyle name="Heading 3 2 2 42 3 2 2 2" xfId="27468"/>
    <cellStyle name="Heading 3 2 2 42 3 2 3" xfId="15459"/>
    <cellStyle name="Heading 3 2 2 42 3 2 3 2" xfId="27469"/>
    <cellStyle name="Heading 3 2 2 42 3 2 4" xfId="21902"/>
    <cellStyle name="Heading 3 2 2 42 3 3" xfId="12419"/>
    <cellStyle name="Heading 3 2 2 42 3 3 2" xfId="16864"/>
    <cellStyle name="Heading 3 2 2 42 3 3 2 2" xfId="27471"/>
    <cellStyle name="Heading 3 2 2 42 3 3 3" xfId="14651"/>
    <cellStyle name="Heading 3 2 2 42 3 3 3 2" xfId="27472"/>
    <cellStyle name="Heading 3 2 2 42 3 3 4" xfId="27470"/>
    <cellStyle name="Heading 3 2 2 42 3 4" xfId="21094"/>
    <cellStyle name="Heading 3 2 2 42 4" xfId="12471"/>
    <cellStyle name="Heading 3 2 2 42 4 2" xfId="13279"/>
    <cellStyle name="Heading 3 2 2 42 4 2 2" xfId="17724"/>
    <cellStyle name="Heading 3 2 2 42 4 2 2 2" xfId="27473"/>
    <cellStyle name="Heading 3 2 2 42 4 2 3" xfId="15511"/>
    <cellStyle name="Heading 3 2 2 42 4 2 3 2" xfId="27474"/>
    <cellStyle name="Heading 3 2 2 42 4 2 4" xfId="21954"/>
    <cellStyle name="Heading 3 2 2 42 4 3" xfId="16916"/>
    <cellStyle name="Heading 3 2 2 42 4 3 2" xfId="27475"/>
    <cellStyle name="Heading 3 2 2 42 4 4" xfId="14703"/>
    <cellStyle name="Heading 3 2 2 42 4 4 2" xfId="27476"/>
    <cellStyle name="Heading 3 2 2 42 4 5" xfId="21146"/>
    <cellStyle name="Heading 3 2 2 42 5" xfId="12523"/>
    <cellStyle name="Heading 3 2 2 42 5 2" xfId="13331"/>
    <cellStyle name="Heading 3 2 2 42 5 2 2" xfId="17776"/>
    <cellStyle name="Heading 3 2 2 42 5 2 2 2" xfId="27477"/>
    <cellStyle name="Heading 3 2 2 42 5 2 3" xfId="15563"/>
    <cellStyle name="Heading 3 2 2 42 5 2 3 2" xfId="27478"/>
    <cellStyle name="Heading 3 2 2 42 5 2 4" xfId="22006"/>
    <cellStyle name="Heading 3 2 2 42 5 3" xfId="16968"/>
    <cellStyle name="Heading 3 2 2 42 5 3 2" xfId="27479"/>
    <cellStyle name="Heading 3 2 2 42 5 4" xfId="14755"/>
    <cellStyle name="Heading 3 2 2 42 5 4 2" xfId="27480"/>
    <cellStyle name="Heading 3 2 2 42 5 5" xfId="21198"/>
    <cellStyle name="Heading 3 2 2 42 6" xfId="12575"/>
    <cellStyle name="Heading 3 2 2 42 6 2" xfId="13383"/>
    <cellStyle name="Heading 3 2 2 42 6 2 2" xfId="17828"/>
    <cellStyle name="Heading 3 2 2 42 6 2 2 2" xfId="27481"/>
    <cellStyle name="Heading 3 2 2 42 6 2 3" xfId="15615"/>
    <cellStyle name="Heading 3 2 2 42 6 2 3 2" xfId="27482"/>
    <cellStyle name="Heading 3 2 2 42 6 2 4" xfId="22058"/>
    <cellStyle name="Heading 3 2 2 42 6 3" xfId="17020"/>
    <cellStyle name="Heading 3 2 2 42 6 3 2" xfId="27483"/>
    <cellStyle name="Heading 3 2 2 42 6 4" xfId="14807"/>
    <cellStyle name="Heading 3 2 2 42 6 4 2" xfId="27484"/>
    <cellStyle name="Heading 3 2 2 42 6 5" xfId="21250"/>
    <cellStyle name="Heading 3 2 2 42 7" xfId="12627"/>
    <cellStyle name="Heading 3 2 2 42 7 2" xfId="13435"/>
    <cellStyle name="Heading 3 2 2 42 7 2 2" xfId="17880"/>
    <cellStyle name="Heading 3 2 2 42 7 2 2 2" xfId="27485"/>
    <cellStyle name="Heading 3 2 2 42 7 2 3" xfId="15667"/>
    <cellStyle name="Heading 3 2 2 42 7 2 3 2" xfId="27486"/>
    <cellStyle name="Heading 3 2 2 42 7 2 4" xfId="22110"/>
    <cellStyle name="Heading 3 2 2 42 7 3" xfId="17072"/>
    <cellStyle name="Heading 3 2 2 42 7 3 2" xfId="27487"/>
    <cellStyle name="Heading 3 2 2 42 7 4" xfId="14859"/>
    <cellStyle name="Heading 3 2 2 42 7 4 2" xfId="27488"/>
    <cellStyle name="Heading 3 2 2 42 7 5" xfId="21302"/>
    <cellStyle name="Heading 3 2 2 42 8" xfId="12679"/>
    <cellStyle name="Heading 3 2 2 42 8 2" xfId="13487"/>
    <cellStyle name="Heading 3 2 2 42 8 2 2" xfId="17932"/>
    <cellStyle name="Heading 3 2 2 42 8 2 2 2" xfId="27489"/>
    <cellStyle name="Heading 3 2 2 42 8 2 3" xfId="15719"/>
    <cellStyle name="Heading 3 2 2 42 8 2 3 2" xfId="27490"/>
    <cellStyle name="Heading 3 2 2 42 8 2 4" xfId="22162"/>
    <cellStyle name="Heading 3 2 2 42 8 3" xfId="17124"/>
    <cellStyle name="Heading 3 2 2 42 8 3 2" xfId="27491"/>
    <cellStyle name="Heading 3 2 2 42 8 4" xfId="14911"/>
    <cellStyle name="Heading 3 2 2 42 8 4 2" xfId="27492"/>
    <cellStyle name="Heading 3 2 2 42 8 5" xfId="21354"/>
    <cellStyle name="Heading 3 2 2 42 9" xfId="12731"/>
    <cellStyle name="Heading 3 2 2 42 9 2" xfId="13539"/>
    <cellStyle name="Heading 3 2 2 42 9 2 2" xfId="17984"/>
    <cellStyle name="Heading 3 2 2 42 9 2 2 2" xfId="27493"/>
    <cellStyle name="Heading 3 2 2 42 9 2 3" xfId="15771"/>
    <cellStyle name="Heading 3 2 2 42 9 2 3 2" xfId="27494"/>
    <cellStyle name="Heading 3 2 2 42 9 2 4" xfId="22214"/>
    <cellStyle name="Heading 3 2 2 42 9 3" xfId="17176"/>
    <cellStyle name="Heading 3 2 2 42 9 3 2" xfId="27495"/>
    <cellStyle name="Heading 3 2 2 42 9 4" xfId="14963"/>
    <cellStyle name="Heading 3 2 2 42 9 4 2" xfId="27496"/>
    <cellStyle name="Heading 3 2 2 42 9 5" xfId="21406"/>
    <cellStyle name="Heading 3 2 2 43" xfId="12217"/>
    <cellStyle name="Heading 3 2 2 43 10" xfId="12770"/>
    <cellStyle name="Heading 3 2 2 43 10 2" xfId="13578"/>
    <cellStyle name="Heading 3 2 2 43 10 2 2" xfId="18023"/>
    <cellStyle name="Heading 3 2 2 43 10 2 2 2" xfId="27497"/>
    <cellStyle name="Heading 3 2 2 43 10 2 3" xfId="15810"/>
    <cellStyle name="Heading 3 2 2 43 10 2 3 2" xfId="27498"/>
    <cellStyle name="Heading 3 2 2 43 10 2 4" xfId="22253"/>
    <cellStyle name="Heading 3 2 2 43 10 3" xfId="17215"/>
    <cellStyle name="Heading 3 2 2 43 10 3 2" xfId="27499"/>
    <cellStyle name="Heading 3 2 2 43 10 4" xfId="15002"/>
    <cellStyle name="Heading 3 2 2 43 10 4 2" xfId="27500"/>
    <cellStyle name="Heading 3 2 2 43 10 5" xfId="21445"/>
    <cellStyle name="Heading 3 2 2 43 11" xfId="12822"/>
    <cellStyle name="Heading 3 2 2 43 11 2" xfId="13630"/>
    <cellStyle name="Heading 3 2 2 43 11 2 2" xfId="18075"/>
    <cellStyle name="Heading 3 2 2 43 11 2 2 2" xfId="27501"/>
    <cellStyle name="Heading 3 2 2 43 11 2 3" xfId="15862"/>
    <cellStyle name="Heading 3 2 2 43 11 2 3 2" xfId="27502"/>
    <cellStyle name="Heading 3 2 2 43 11 2 4" xfId="22305"/>
    <cellStyle name="Heading 3 2 2 43 11 3" xfId="17267"/>
    <cellStyle name="Heading 3 2 2 43 11 3 2" xfId="27503"/>
    <cellStyle name="Heading 3 2 2 43 11 4" xfId="15054"/>
    <cellStyle name="Heading 3 2 2 43 11 4 2" xfId="27504"/>
    <cellStyle name="Heading 3 2 2 43 11 5" xfId="21497"/>
    <cellStyle name="Heading 3 2 2 43 12" xfId="12874"/>
    <cellStyle name="Heading 3 2 2 43 12 2" xfId="13682"/>
    <cellStyle name="Heading 3 2 2 43 12 2 2" xfId="18127"/>
    <cellStyle name="Heading 3 2 2 43 12 2 2 2" xfId="27505"/>
    <cellStyle name="Heading 3 2 2 43 12 2 3" xfId="15914"/>
    <cellStyle name="Heading 3 2 2 43 12 2 3 2" xfId="27506"/>
    <cellStyle name="Heading 3 2 2 43 12 2 4" xfId="22357"/>
    <cellStyle name="Heading 3 2 2 43 12 3" xfId="17319"/>
    <cellStyle name="Heading 3 2 2 43 12 3 2" xfId="27507"/>
    <cellStyle name="Heading 3 2 2 43 12 4" xfId="15106"/>
    <cellStyle name="Heading 3 2 2 43 12 4 2" xfId="27508"/>
    <cellStyle name="Heading 3 2 2 43 12 5" xfId="21549"/>
    <cellStyle name="Heading 3 2 2 43 13" xfId="12926"/>
    <cellStyle name="Heading 3 2 2 43 13 2" xfId="13734"/>
    <cellStyle name="Heading 3 2 2 43 13 2 2" xfId="18179"/>
    <cellStyle name="Heading 3 2 2 43 13 2 2 2" xfId="27509"/>
    <cellStyle name="Heading 3 2 2 43 13 2 3" xfId="15966"/>
    <cellStyle name="Heading 3 2 2 43 13 2 3 2" xfId="27510"/>
    <cellStyle name="Heading 3 2 2 43 13 2 4" xfId="22409"/>
    <cellStyle name="Heading 3 2 2 43 13 3" xfId="17371"/>
    <cellStyle name="Heading 3 2 2 43 13 3 2" xfId="27511"/>
    <cellStyle name="Heading 3 2 2 43 13 4" xfId="15158"/>
    <cellStyle name="Heading 3 2 2 43 13 4 2" xfId="27512"/>
    <cellStyle name="Heading 3 2 2 43 13 5" xfId="21601"/>
    <cellStyle name="Heading 3 2 2 43 14" xfId="12978"/>
    <cellStyle name="Heading 3 2 2 43 14 2" xfId="13786"/>
    <cellStyle name="Heading 3 2 2 43 14 2 2" xfId="18231"/>
    <cellStyle name="Heading 3 2 2 43 14 2 2 2" xfId="27513"/>
    <cellStyle name="Heading 3 2 2 43 14 2 3" xfId="16018"/>
    <cellStyle name="Heading 3 2 2 43 14 2 3 2" xfId="27514"/>
    <cellStyle name="Heading 3 2 2 43 14 2 4" xfId="22461"/>
    <cellStyle name="Heading 3 2 2 43 14 3" xfId="17423"/>
    <cellStyle name="Heading 3 2 2 43 14 3 2" xfId="27515"/>
    <cellStyle name="Heading 3 2 2 43 14 4" xfId="15210"/>
    <cellStyle name="Heading 3 2 2 43 14 4 2" xfId="27516"/>
    <cellStyle name="Heading 3 2 2 43 14 5" xfId="21653"/>
    <cellStyle name="Heading 3 2 2 43 15" xfId="13030"/>
    <cellStyle name="Heading 3 2 2 43 15 2" xfId="13838"/>
    <cellStyle name="Heading 3 2 2 43 15 2 2" xfId="18283"/>
    <cellStyle name="Heading 3 2 2 43 15 2 2 2" xfId="27517"/>
    <cellStyle name="Heading 3 2 2 43 15 2 3" xfId="16070"/>
    <cellStyle name="Heading 3 2 2 43 15 2 3 2" xfId="27518"/>
    <cellStyle name="Heading 3 2 2 43 15 2 4" xfId="22513"/>
    <cellStyle name="Heading 3 2 2 43 15 3" xfId="17475"/>
    <cellStyle name="Heading 3 2 2 43 15 3 2" xfId="27519"/>
    <cellStyle name="Heading 3 2 2 43 15 4" xfId="15262"/>
    <cellStyle name="Heading 3 2 2 43 15 4 2" xfId="27520"/>
    <cellStyle name="Heading 3 2 2 43 15 5" xfId="21705"/>
    <cellStyle name="Heading 3 2 2 43 16" xfId="13082"/>
    <cellStyle name="Heading 3 2 2 43 16 2" xfId="17527"/>
    <cellStyle name="Heading 3 2 2 43 16 2 2" xfId="27521"/>
    <cellStyle name="Heading 3 2 2 43 16 3" xfId="15314"/>
    <cellStyle name="Heading 3 2 2 43 16 3 2" xfId="27522"/>
    <cellStyle name="Heading 3 2 2 43 16 4" xfId="21757"/>
    <cellStyle name="Heading 3 2 2 43 17" xfId="20956"/>
    <cellStyle name="Heading 3 2 2 43 2" xfId="12278"/>
    <cellStyle name="Heading 3 2 2 43 2 2" xfId="13162"/>
    <cellStyle name="Heading 3 2 2 43 2 2 2" xfId="17607"/>
    <cellStyle name="Heading 3 2 2 43 2 2 2 2" xfId="27523"/>
    <cellStyle name="Heading 3 2 2 43 2 2 3" xfId="15394"/>
    <cellStyle name="Heading 3 2 2 43 2 2 3 2" xfId="27524"/>
    <cellStyle name="Heading 3 2 2 43 2 2 4" xfId="21837"/>
    <cellStyle name="Heading 3 2 2 43 2 3" xfId="16779"/>
    <cellStyle name="Heading 3 2 2 43 2 3 2" xfId="27525"/>
    <cellStyle name="Heading 3 2 2 43 2 4" xfId="14566"/>
    <cellStyle name="Heading 3 2 2 43 2 4 2" xfId="27526"/>
    <cellStyle name="Heading 3 2 2 43 2 5" xfId="21029"/>
    <cellStyle name="Heading 3 2 2 43 3" xfId="12332"/>
    <cellStyle name="Heading 3 2 2 43 3 2" xfId="13214"/>
    <cellStyle name="Heading 3 2 2 43 3 2 2" xfId="17659"/>
    <cellStyle name="Heading 3 2 2 43 3 2 2 2" xfId="27527"/>
    <cellStyle name="Heading 3 2 2 43 3 2 3" xfId="15446"/>
    <cellStyle name="Heading 3 2 2 43 3 2 3 2" xfId="27528"/>
    <cellStyle name="Heading 3 2 2 43 3 2 4" xfId="21889"/>
    <cellStyle name="Heading 3 2 2 43 3 3" xfId="12406"/>
    <cellStyle name="Heading 3 2 2 43 3 3 2" xfId="16851"/>
    <cellStyle name="Heading 3 2 2 43 3 3 2 2" xfId="27530"/>
    <cellStyle name="Heading 3 2 2 43 3 3 3" xfId="14638"/>
    <cellStyle name="Heading 3 2 2 43 3 3 3 2" xfId="27531"/>
    <cellStyle name="Heading 3 2 2 43 3 3 4" xfId="27529"/>
    <cellStyle name="Heading 3 2 2 43 3 4" xfId="21081"/>
    <cellStyle name="Heading 3 2 2 43 4" xfId="12458"/>
    <cellStyle name="Heading 3 2 2 43 4 2" xfId="13266"/>
    <cellStyle name="Heading 3 2 2 43 4 2 2" xfId="17711"/>
    <cellStyle name="Heading 3 2 2 43 4 2 2 2" xfId="27532"/>
    <cellStyle name="Heading 3 2 2 43 4 2 3" xfId="15498"/>
    <cellStyle name="Heading 3 2 2 43 4 2 3 2" xfId="27533"/>
    <cellStyle name="Heading 3 2 2 43 4 2 4" xfId="21941"/>
    <cellStyle name="Heading 3 2 2 43 4 3" xfId="16903"/>
    <cellStyle name="Heading 3 2 2 43 4 3 2" xfId="27534"/>
    <cellStyle name="Heading 3 2 2 43 4 4" xfId="14690"/>
    <cellStyle name="Heading 3 2 2 43 4 4 2" xfId="27535"/>
    <cellStyle name="Heading 3 2 2 43 4 5" xfId="21133"/>
    <cellStyle name="Heading 3 2 2 43 5" xfId="12510"/>
    <cellStyle name="Heading 3 2 2 43 5 2" xfId="13318"/>
    <cellStyle name="Heading 3 2 2 43 5 2 2" xfId="17763"/>
    <cellStyle name="Heading 3 2 2 43 5 2 2 2" xfId="27536"/>
    <cellStyle name="Heading 3 2 2 43 5 2 3" xfId="15550"/>
    <cellStyle name="Heading 3 2 2 43 5 2 3 2" xfId="27537"/>
    <cellStyle name="Heading 3 2 2 43 5 2 4" xfId="21993"/>
    <cellStyle name="Heading 3 2 2 43 5 3" xfId="16955"/>
    <cellStyle name="Heading 3 2 2 43 5 3 2" xfId="27538"/>
    <cellStyle name="Heading 3 2 2 43 5 4" xfId="14742"/>
    <cellStyle name="Heading 3 2 2 43 5 4 2" xfId="27539"/>
    <cellStyle name="Heading 3 2 2 43 5 5" xfId="21185"/>
    <cellStyle name="Heading 3 2 2 43 6" xfId="12562"/>
    <cellStyle name="Heading 3 2 2 43 6 2" xfId="13370"/>
    <cellStyle name="Heading 3 2 2 43 6 2 2" xfId="17815"/>
    <cellStyle name="Heading 3 2 2 43 6 2 2 2" xfId="27540"/>
    <cellStyle name="Heading 3 2 2 43 6 2 3" xfId="15602"/>
    <cellStyle name="Heading 3 2 2 43 6 2 3 2" xfId="27541"/>
    <cellStyle name="Heading 3 2 2 43 6 2 4" xfId="22045"/>
    <cellStyle name="Heading 3 2 2 43 6 3" xfId="17007"/>
    <cellStyle name="Heading 3 2 2 43 6 3 2" xfId="27542"/>
    <cellStyle name="Heading 3 2 2 43 6 4" xfId="14794"/>
    <cellStyle name="Heading 3 2 2 43 6 4 2" xfId="27543"/>
    <cellStyle name="Heading 3 2 2 43 6 5" xfId="21237"/>
    <cellStyle name="Heading 3 2 2 43 7" xfId="12614"/>
    <cellStyle name="Heading 3 2 2 43 7 2" xfId="13422"/>
    <cellStyle name="Heading 3 2 2 43 7 2 2" xfId="17867"/>
    <cellStyle name="Heading 3 2 2 43 7 2 2 2" xfId="27544"/>
    <cellStyle name="Heading 3 2 2 43 7 2 3" xfId="15654"/>
    <cellStyle name="Heading 3 2 2 43 7 2 3 2" xfId="27545"/>
    <cellStyle name="Heading 3 2 2 43 7 2 4" xfId="22097"/>
    <cellStyle name="Heading 3 2 2 43 7 3" xfId="17059"/>
    <cellStyle name="Heading 3 2 2 43 7 3 2" xfId="27546"/>
    <cellStyle name="Heading 3 2 2 43 7 4" xfId="14846"/>
    <cellStyle name="Heading 3 2 2 43 7 4 2" xfId="27547"/>
    <cellStyle name="Heading 3 2 2 43 7 5" xfId="21289"/>
    <cellStyle name="Heading 3 2 2 43 8" xfId="12666"/>
    <cellStyle name="Heading 3 2 2 43 8 2" xfId="13474"/>
    <cellStyle name="Heading 3 2 2 43 8 2 2" xfId="17919"/>
    <cellStyle name="Heading 3 2 2 43 8 2 2 2" xfId="27548"/>
    <cellStyle name="Heading 3 2 2 43 8 2 3" xfId="15706"/>
    <cellStyle name="Heading 3 2 2 43 8 2 3 2" xfId="27549"/>
    <cellStyle name="Heading 3 2 2 43 8 2 4" xfId="22149"/>
    <cellStyle name="Heading 3 2 2 43 8 3" xfId="17111"/>
    <cellStyle name="Heading 3 2 2 43 8 3 2" xfId="27550"/>
    <cellStyle name="Heading 3 2 2 43 8 4" xfId="14898"/>
    <cellStyle name="Heading 3 2 2 43 8 4 2" xfId="27551"/>
    <cellStyle name="Heading 3 2 2 43 8 5" xfId="21341"/>
    <cellStyle name="Heading 3 2 2 43 9" xfId="12718"/>
    <cellStyle name="Heading 3 2 2 43 9 2" xfId="13526"/>
    <cellStyle name="Heading 3 2 2 43 9 2 2" xfId="17971"/>
    <cellStyle name="Heading 3 2 2 43 9 2 2 2" xfId="27552"/>
    <cellStyle name="Heading 3 2 2 43 9 2 3" xfId="15758"/>
    <cellStyle name="Heading 3 2 2 43 9 2 3 2" xfId="27553"/>
    <cellStyle name="Heading 3 2 2 43 9 2 4" xfId="22201"/>
    <cellStyle name="Heading 3 2 2 43 9 3" xfId="17163"/>
    <cellStyle name="Heading 3 2 2 43 9 3 2" xfId="27554"/>
    <cellStyle name="Heading 3 2 2 43 9 4" xfId="14950"/>
    <cellStyle name="Heading 3 2 2 43 9 4 2" xfId="27555"/>
    <cellStyle name="Heading 3 2 2 43 9 5" xfId="21393"/>
    <cellStyle name="Heading 3 2 2 44" xfId="12238"/>
    <cellStyle name="Heading 3 2 2 44 10" xfId="12791"/>
    <cellStyle name="Heading 3 2 2 44 10 2" xfId="13599"/>
    <cellStyle name="Heading 3 2 2 44 10 2 2" xfId="18044"/>
    <cellStyle name="Heading 3 2 2 44 10 2 2 2" xfId="27556"/>
    <cellStyle name="Heading 3 2 2 44 10 2 3" xfId="15831"/>
    <cellStyle name="Heading 3 2 2 44 10 2 3 2" xfId="27557"/>
    <cellStyle name="Heading 3 2 2 44 10 2 4" xfId="22274"/>
    <cellStyle name="Heading 3 2 2 44 10 3" xfId="17236"/>
    <cellStyle name="Heading 3 2 2 44 10 3 2" xfId="27558"/>
    <cellStyle name="Heading 3 2 2 44 10 4" xfId="15023"/>
    <cellStyle name="Heading 3 2 2 44 10 4 2" xfId="27559"/>
    <cellStyle name="Heading 3 2 2 44 10 5" xfId="21466"/>
    <cellStyle name="Heading 3 2 2 44 11" xfId="12843"/>
    <cellStyle name="Heading 3 2 2 44 11 2" xfId="13651"/>
    <cellStyle name="Heading 3 2 2 44 11 2 2" xfId="18096"/>
    <cellStyle name="Heading 3 2 2 44 11 2 2 2" xfId="27560"/>
    <cellStyle name="Heading 3 2 2 44 11 2 3" xfId="15883"/>
    <cellStyle name="Heading 3 2 2 44 11 2 3 2" xfId="27561"/>
    <cellStyle name="Heading 3 2 2 44 11 2 4" xfId="22326"/>
    <cellStyle name="Heading 3 2 2 44 11 3" xfId="17288"/>
    <cellStyle name="Heading 3 2 2 44 11 3 2" xfId="27562"/>
    <cellStyle name="Heading 3 2 2 44 11 4" xfId="15075"/>
    <cellStyle name="Heading 3 2 2 44 11 4 2" xfId="27563"/>
    <cellStyle name="Heading 3 2 2 44 11 5" xfId="21518"/>
    <cellStyle name="Heading 3 2 2 44 12" xfId="12895"/>
    <cellStyle name="Heading 3 2 2 44 12 2" xfId="13703"/>
    <cellStyle name="Heading 3 2 2 44 12 2 2" xfId="18148"/>
    <cellStyle name="Heading 3 2 2 44 12 2 2 2" xfId="27564"/>
    <cellStyle name="Heading 3 2 2 44 12 2 3" xfId="15935"/>
    <cellStyle name="Heading 3 2 2 44 12 2 3 2" xfId="27565"/>
    <cellStyle name="Heading 3 2 2 44 12 2 4" xfId="22378"/>
    <cellStyle name="Heading 3 2 2 44 12 3" xfId="17340"/>
    <cellStyle name="Heading 3 2 2 44 12 3 2" xfId="27566"/>
    <cellStyle name="Heading 3 2 2 44 12 4" xfId="15127"/>
    <cellStyle name="Heading 3 2 2 44 12 4 2" xfId="27567"/>
    <cellStyle name="Heading 3 2 2 44 12 5" xfId="21570"/>
    <cellStyle name="Heading 3 2 2 44 13" xfId="12947"/>
    <cellStyle name="Heading 3 2 2 44 13 2" xfId="13755"/>
    <cellStyle name="Heading 3 2 2 44 13 2 2" xfId="18200"/>
    <cellStyle name="Heading 3 2 2 44 13 2 2 2" xfId="27568"/>
    <cellStyle name="Heading 3 2 2 44 13 2 3" xfId="15987"/>
    <cellStyle name="Heading 3 2 2 44 13 2 3 2" xfId="27569"/>
    <cellStyle name="Heading 3 2 2 44 13 2 4" xfId="22430"/>
    <cellStyle name="Heading 3 2 2 44 13 3" xfId="17392"/>
    <cellStyle name="Heading 3 2 2 44 13 3 2" xfId="27570"/>
    <cellStyle name="Heading 3 2 2 44 13 4" xfId="15179"/>
    <cellStyle name="Heading 3 2 2 44 13 4 2" xfId="27571"/>
    <cellStyle name="Heading 3 2 2 44 13 5" xfId="21622"/>
    <cellStyle name="Heading 3 2 2 44 14" xfId="12999"/>
    <cellStyle name="Heading 3 2 2 44 14 2" xfId="13807"/>
    <cellStyle name="Heading 3 2 2 44 14 2 2" xfId="18252"/>
    <cellStyle name="Heading 3 2 2 44 14 2 2 2" xfId="27572"/>
    <cellStyle name="Heading 3 2 2 44 14 2 3" xfId="16039"/>
    <cellStyle name="Heading 3 2 2 44 14 2 3 2" xfId="27573"/>
    <cellStyle name="Heading 3 2 2 44 14 2 4" xfId="22482"/>
    <cellStyle name="Heading 3 2 2 44 14 3" xfId="17444"/>
    <cellStyle name="Heading 3 2 2 44 14 3 2" xfId="27574"/>
    <cellStyle name="Heading 3 2 2 44 14 4" xfId="15231"/>
    <cellStyle name="Heading 3 2 2 44 14 4 2" xfId="27575"/>
    <cellStyle name="Heading 3 2 2 44 14 5" xfId="21674"/>
    <cellStyle name="Heading 3 2 2 44 15" xfId="13051"/>
    <cellStyle name="Heading 3 2 2 44 15 2" xfId="13859"/>
    <cellStyle name="Heading 3 2 2 44 15 2 2" xfId="18304"/>
    <cellStyle name="Heading 3 2 2 44 15 2 2 2" xfId="27576"/>
    <cellStyle name="Heading 3 2 2 44 15 2 3" xfId="16091"/>
    <cellStyle name="Heading 3 2 2 44 15 2 3 2" xfId="27577"/>
    <cellStyle name="Heading 3 2 2 44 15 2 4" xfId="22534"/>
    <cellStyle name="Heading 3 2 2 44 15 3" xfId="17496"/>
    <cellStyle name="Heading 3 2 2 44 15 3 2" xfId="27578"/>
    <cellStyle name="Heading 3 2 2 44 15 4" xfId="15283"/>
    <cellStyle name="Heading 3 2 2 44 15 4 2" xfId="27579"/>
    <cellStyle name="Heading 3 2 2 44 15 5" xfId="21726"/>
    <cellStyle name="Heading 3 2 2 44 16" xfId="13103"/>
    <cellStyle name="Heading 3 2 2 44 16 2" xfId="17548"/>
    <cellStyle name="Heading 3 2 2 44 16 2 2" xfId="27580"/>
    <cellStyle name="Heading 3 2 2 44 16 3" xfId="15335"/>
    <cellStyle name="Heading 3 2 2 44 16 3 2" xfId="27581"/>
    <cellStyle name="Heading 3 2 2 44 16 4" xfId="21778"/>
    <cellStyle name="Heading 3 2 2 44 17" xfId="20977"/>
    <cellStyle name="Heading 3 2 2 44 2" xfId="12299"/>
    <cellStyle name="Heading 3 2 2 44 2 2" xfId="13183"/>
    <cellStyle name="Heading 3 2 2 44 2 2 2" xfId="17628"/>
    <cellStyle name="Heading 3 2 2 44 2 2 2 2" xfId="27582"/>
    <cellStyle name="Heading 3 2 2 44 2 2 3" xfId="15415"/>
    <cellStyle name="Heading 3 2 2 44 2 2 3 2" xfId="27583"/>
    <cellStyle name="Heading 3 2 2 44 2 2 4" xfId="21858"/>
    <cellStyle name="Heading 3 2 2 44 2 3" xfId="16800"/>
    <cellStyle name="Heading 3 2 2 44 2 3 2" xfId="27584"/>
    <cellStyle name="Heading 3 2 2 44 2 4" xfId="14587"/>
    <cellStyle name="Heading 3 2 2 44 2 4 2" xfId="27585"/>
    <cellStyle name="Heading 3 2 2 44 2 5" xfId="21050"/>
    <cellStyle name="Heading 3 2 2 44 3" xfId="12353"/>
    <cellStyle name="Heading 3 2 2 44 3 2" xfId="13235"/>
    <cellStyle name="Heading 3 2 2 44 3 2 2" xfId="17680"/>
    <cellStyle name="Heading 3 2 2 44 3 2 2 2" xfId="27586"/>
    <cellStyle name="Heading 3 2 2 44 3 2 3" xfId="15467"/>
    <cellStyle name="Heading 3 2 2 44 3 2 3 2" xfId="27587"/>
    <cellStyle name="Heading 3 2 2 44 3 2 4" xfId="21910"/>
    <cellStyle name="Heading 3 2 2 44 3 3" xfId="12427"/>
    <cellStyle name="Heading 3 2 2 44 3 3 2" xfId="16872"/>
    <cellStyle name="Heading 3 2 2 44 3 3 2 2" xfId="27589"/>
    <cellStyle name="Heading 3 2 2 44 3 3 3" xfId="14659"/>
    <cellStyle name="Heading 3 2 2 44 3 3 3 2" xfId="27590"/>
    <cellStyle name="Heading 3 2 2 44 3 3 4" xfId="27588"/>
    <cellStyle name="Heading 3 2 2 44 3 4" xfId="21102"/>
    <cellStyle name="Heading 3 2 2 44 4" xfId="12479"/>
    <cellStyle name="Heading 3 2 2 44 4 2" xfId="13287"/>
    <cellStyle name="Heading 3 2 2 44 4 2 2" xfId="17732"/>
    <cellStyle name="Heading 3 2 2 44 4 2 2 2" xfId="27591"/>
    <cellStyle name="Heading 3 2 2 44 4 2 3" xfId="15519"/>
    <cellStyle name="Heading 3 2 2 44 4 2 3 2" xfId="27592"/>
    <cellStyle name="Heading 3 2 2 44 4 2 4" xfId="21962"/>
    <cellStyle name="Heading 3 2 2 44 4 3" xfId="16924"/>
    <cellStyle name="Heading 3 2 2 44 4 3 2" xfId="27593"/>
    <cellStyle name="Heading 3 2 2 44 4 4" xfId="14711"/>
    <cellStyle name="Heading 3 2 2 44 4 4 2" xfId="27594"/>
    <cellStyle name="Heading 3 2 2 44 4 5" xfId="21154"/>
    <cellStyle name="Heading 3 2 2 44 5" xfId="12531"/>
    <cellStyle name="Heading 3 2 2 44 5 2" xfId="13339"/>
    <cellStyle name="Heading 3 2 2 44 5 2 2" xfId="17784"/>
    <cellStyle name="Heading 3 2 2 44 5 2 2 2" xfId="27595"/>
    <cellStyle name="Heading 3 2 2 44 5 2 3" xfId="15571"/>
    <cellStyle name="Heading 3 2 2 44 5 2 3 2" xfId="27596"/>
    <cellStyle name="Heading 3 2 2 44 5 2 4" xfId="22014"/>
    <cellStyle name="Heading 3 2 2 44 5 3" xfId="16976"/>
    <cellStyle name="Heading 3 2 2 44 5 3 2" xfId="27597"/>
    <cellStyle name="Heading 3 2 2 44 5 4" xfId="14763"/>
    <cellStyle name="Heading 3 2 2 44 5 4 2" xfId="27598"/>
    <cellStyle name="Heading 3 2 2 44 5 5" xfId="21206"/>
    <cellStyle name="Heading 3 2 2 44 6" xfId="12583"/>
    <cellStyle name="Heading 3 2 2 44 6 2" xfId="13391"/>
    <cellStyle name="Heading 3 2 2 44 6 2 2" xfId="17836"/>
    <cellStyle name="Heading 3 2 2 44 6 2 2 2" xfId="27599"/>
    <cellStyle name="Heading 3 2 2 44 6 2 3" xfId="15623"/>
    <cellStyle name="Heading 3 2 2 44 6 2 3 2" xfId="27600"/>
    <cellStyle name="Heading 3 2 2 44 6 2 4" xfId="22066"/>
    <cellStyle name="Heading 3 2 2 44 6 3" xfId="17028"/>
    <cellStyle name="Heading 3 2 2 44 6 3 2" xfId="27601"/>
    <cellStyle name="Heading 3 2 2 44 6 4" xfId="14815"/>
    <cellStyle name="Heading 3 2 2 44 6 4 2" xfId="27602"/>
    <cellStyle name="Heading 3 2 2 44 6 5" xfId="21258"/>
    <cellStyle name="Heading 3 2 2 44 7" xfId="12635"/>
    <cellStyle name="Heading 3 2 2 44 7 2" xfId="13443"/>
    <cellStyle name="Heading 3 2 2 44 7 2 2" xfId="17888"/>
    <cellStyle name="Heading 3 2 2 44 7 2 2 2" xfId="27603"/>
    <cellStyle name="Heading 3 2 2 44 7 2 3" xfId="15675"/>
    <cellStyle name="Heading 3 2 2 44 7 2 3 2" xfId="27604"/>
    <cellStyle name="Heading 3 2 2 44 7 2 4" xfId="22118"/>
    <cellStyle name="Heading 3 2 2 44 7 3" xfId="17080"/>
    <cellStyle name="Heading 3 2 2 44 7 3 2" xfId="27605"/>
    <cellStyle name="Heading 3 2 2 44 7 4" xfId="14867"/>
    <cellStyle name="Heading 3 2 2 44 7 4 2" xfId="27606"/>
    <cellStyle name="Heading 3 2 2 44 7 5" xfId="21310"/>
    <cellStyle name="Heading 3 2 2 44 8" xfId="12687"/>
    <cellStyle name="Heading 3 2 2 44 8 2" xfId="13495"/>
    <cellStyle name="Heading 3 2 2 44 8 2 2" xfId="17940"/>
    <cellStyle name="Heading 3 2 2 44 8 2 2 2" xfId="27607"/>
    <cellStyle name="Heading 3 2 2 44 8 2 3" xfId="15727"/>
    <cellStyle name="Heading 3 2 2 44 8 2 3 2" xfId="27608"/>
    <cellStyle name="Heading 3 2 2 44 8 2 4" xfId="22170"/>
    <cellStyle name="Heading 3 2 2 44 8 3" xfId="17132"/>
    <cellStyle name="Heading 3 2 2 44 8 3 2" xfId="27609"/>
    <cellStyle name="Heading 3 2 2 44 8 4" xfId="14919"/>
    <cellStyle name="Heading 3 2 2 44 8 4 2" xfId="27610"/>
    <cellStyle name="Heading 3 2 2 44 8 5" xfId="21362"/>
    <cellStyle name="Heading 3 2 2 44 9" xfId="12739"/>
    <cellStyle name="Heading 3 2 2 44 9 2" xfId="13547"/>
    <cellStyle name="Heading 3 2 2 44 9 2 2" xfId="17992"/>
    <cellStyle name="Heading 3 2 2 44 9 2 2 2" xfId="27611"/>
    <cellStyle name="Heading 3 2 2 44 9 2 3" xfId="15779"/>
    <cellStyle name="Heading 3 2 2 44 9 2 3 2" xfId="27612"/>
    <cellStyle name="Heading 3 2 2 44 9 2 4" xfId="22222"/>
    <cellStyle name="Heading 3 2 2 44 9 3" xfId="17184"/>
    <cellStyle name="Heading 3 2 2 44 9 3 2" xfId="27613"/>
    <cellStyle name="Heading 3 2 2 44 9 4" xfId="14971"/>
    <cellStyle name="Heading 3 2 2 44 9 4 2" xfId="27614"/>
    <cellStyle name="Heading 3 2 2 44 9 5" xfId="21414"/>
    <cellStyle name="Heading 3 2 2 45" xfId="12240"/>
    <cellStyle name="Heading 3 2 2 45 10" xfId="12793"/>
    <cellStyle name="Heading 3 2 2 45 10 2" xfId="13601"/>
    <cellStyle name="Heading 3 2 2 45 10 2 2" xfId="18046"/>
    <cellStyle name="Heading 3 2 2 45 10 2 2 2" xfId="27615"/>
    <cellStyle name="Heading 3 2 2 45 10 2 3" xfId="15833"/>
    <cellStyle name="Heading 3 2 2 45 10 2 3 2" xfId="27616"/>
    <cellStyle name="Heading 3 2 2 45 10 2 4" xfId="22276"/>
    <cellStyle name="Heading 3 2 2 45 10 3" xfId="17238"/>
    <cellStyle name="Heading 3 2 2 45 10 3 2" xfId="27617"/>
    <cellStyle name="Heading 3 2 2 45 10 4" xfId="15025"/>
    <cellStyle name="Heading 3 2 2 45 10 4 2" xfId="27618"/>
    <cellStyle name="Heading 3 2 2 45 10 5" xfId="21468"/>
    <cellStyle name="Heading 3 2 2 45 11" xfId="12845"/>
    <cellStyle name="Heading 3 2 2 45 11 2" xfId="13653"/>
    <cellStyle name="Heading 3 2 2 45 11 2 2" xfId="18098"/>
    <cellStyle name="Heading 3 2 2 45 11 2 2 2" xfId="27619"/>
    <cellStyle name="Heading 3 2 2 45 11 2 3" xfId="15885"/>
    <cellStyle name="Heading 3 2 2 45 11 2 3 2" xfId="27620"/>
    <cellStyle name="Heading 3 2 2 45 11 2 4" xfId="22328"/>
    <cellStyle name="Heading 3 2 2 45 11 3" xfId="17290"/>
    <cellStyle name="Heading 3 2 2 45 11 3 2" xfId="27621"/>
    <cellStyle name="Heading 3 2 2 45 11 4" xfId="15077"/>
    <cellStyle name="Heading 3 2 2 45 11 4 2" xfId="27622"/>
    <cellStyle name="Heading 3 2 2 45 11 5" xfId="21520"/>
    <cellStyle name="Heading 3 2 2 45 12" xfId="12897"/>
    <cellStyle name="Heading 3 2 2 45 12 2" xfId="13705"/>
    <cellStyle name="Heading 3 2 2 45 12 2 2" xfId="18150"/>
    <cellStyle name="Heading 3 2 2 45 12 2 2 2" xfId="27623"/>
    <cellStyle name="Heading 3 2 2 45 12 2 3" xfId="15937"/>
    <cellStyle name="Heading 3 2 2 45 12 2 3 2" xfId="27624"/>
    <cellStyle name="Heading 3 2 2 45 12 2 4" xfId="22380"/>
    <cellStyle name="Heading 3 2 2 45 12 3" xfId="17342"/>
    <cellStyle name="Heading 3 2 2 45 12 3 2" xfId="27625"/>
    <cellStyle name="Heading 3 2 2 45 12 4" xfId="15129"/>
    <cellStyle name="Heading 3 2 2 45 12 4 2" xfId="27626"/>
    <cellStyle name="Heading 3 2 2 45 12 5" xfId="21572"/>
    <cellStyle name="Heading 3 2 2 45 13" xfId="12949"/>
    <cellStyle name="Heading 3 2 2 45 13 2" xfId="13757"/>
    <cellStyle name="Heading 3 2 2 45 13 2 2" xfId="18202"/>
    <cellStyle name="Heading 3 2 2 45 13 2 2 2" xfId="27627"/>
    <cellStyle name="Heading 3 2 2 45 13 2 3" xfId="15989"/>
    <cellStyle name="Heading 3 2 2 45 13 2 3 2" xfId="27628"/>
    <cellStyle name="Heading 3 2 2 45 13 2 4" xfId="22432"/>
    <cellStyle name="Heading 3 2 2 45 13 3" xfId="17394"/>
    <cellStyle name="Heading 3 2 2 45 13 3 2" xfId="27629"/>
    <cellStyle name="Heading 3 2 2 45 13 4" xfId="15181"/>
    <cellStyle name="Heading 3 2 2 45 13 4 2" xfId="27630"/>
    <cellStyle name="Heading 3 2 2 45 13 5" xfId="21624"/>
    <cellStyle name="Heading 3 2 2 45 14" xfId="13001"/>
    <cellStyle name="Heading 3 2 2 45 14 2" xfId="13809"/>
    <cellStyle name="Heading 3 2 2 45 14 2 2" xfId="18254"/>
    <cellStyle name="Heading 3 2 2 45 14 2 2 2" xfId="27631"/>
    <cellStyle name="Heading 3 2 2 45 14 2 3" xfId="16041"/>
    <cellStyle name="Heading 3 2 2 45 14 2 3 2" xfId="27632"/>
    <cellStyle name="Heading 3 2 2 45 14 2 4" xfId="22484"/>
    <cellStyle name="Heading 3 2 2 45 14 3" xfId="17446"/>
    <cellStyle name="Heading 3 2 2 45 14 3 2" xfId="27633"/>
    <cellStyle name="Heading 3 2 2 45 14 4" xfId="15233"/>
    <cellStyle name="Heading 3 2 2 45 14 4 2" xfId="27634"/>
    <cellStyle name="Heading 3 2 2 45 14 5" xfId="21676"/>
    <cellStyle name="Heading 3 2 2 45 15" xfId="13053"/>
    <cellStyle name="Heading 3 2 2 45 15 2" xfId="13861"/>
    <cellStyle name="Heading 3 2 2 45 15 2 2" xfId="18306"/>
    <cellStyle name="Heading 3 2 2 45 15 2 2 2" xfId="27635"/>
    <cellStyle name="Heading 3 2 2 45 15 2 3" xfId="16093"/>
    <cellStyle name="Heading 3 2 2 45 15 2 3 2" xfId="27636"/>
    <cellStyle name="Heading 3 2 2 45 15 2 4" xfId="22536"/>
    <cellStyle name="Heading 3 2 2 45 15 3" xfId="17498"/>
    <cellStyle name="Heading 3 2 2 45 15 3 2" xfId="27637"/>
    <cellStyle name="Heading 3 2 2 45 15 4" xfId="15285"/>
    <cellStyle name="Heading 3 2 2 45 15 4 2" xfId="27638"/>
    <cellStyle name="Heading 3 2 2 45 15 5" xfId="21728"/>
    <cellStyle name="Heading 3 2 2 45 16" xfId="13105"/>
    <cellStyle name="Heading 3 2 2 45 16 2" xfId="17550"/>
    <cellStyle name="Heading 3 2 2 45 16 2 2" xfId="27639"/>
    <cellStyle name="Heading 3 2 2 45 16 3" xfId="15337"/>
    <cellStyle name="Heading 3 2 2 45 16 3 2" xfId="27640"/>
    <cellStyle name="Heading 3 2 2 45 16 4" xfId="21780"/>
    <cellStyle name="Heading 3 2 2 45 17" xfId="20979"/>
    <cellStyle name="Heading 3 2 2 45 2" xfId="12301"/>
    <cellStyle name="Heading 3 2 2 45 2 2" xfId="13185"/>
    <cellStyle name="Heading 3 2 2 45 2 2 2" xfId="17630"/>
    <cellStyle name="Heading 3 2 2 45 2 2 2 2" xfId="27641"/>
    <cellStyle name="Heading 3 2 2 45 2 2 3" xfId="15417"/>
    <cellStyle name="Heading 3 2 2 45 2 2 3 2" xfId="27642"/>
    <cellStyle name="Heading 3 2 2 45 2 2 4" xfId="21860"/>
    <cellStyle name="Heading 3 2 2 45 2 3" xfId="16802"/>
    <cellStyle name="Heading 3 2 2 45 2 3 2" xfId="27643"/>
    <cellStyle name="Heading 3 2 2 45 2 4" xfId="14589"/>
    <cellStyle name="Heading 3 2 2 45 2 4 2" xfId="27644"/>
    <cellStyle name="Heading 3 2 2 45 2 5" xfId="21052"/>
    <cellStyle name="Heading 3 2 2 45 3" xfId="12355"/>
    <cellStyle name="Heading 3 2 2 45 3 2" xfId="13237"/>
    <cellStyle name="Heading 3 2 2 45 3 2 2" xfId="17682"/>
    <cellStyle name="Heading 3 2 2 45 3 2 2 2" xfId="27645"/>
    <cellStyle name="Heading 3 2 2 45 3 2 3" xfId="15469"/>
    <cellStyle name="Heading 3 2 2 45 3 2 3 2" xfId="27646"/>
    <cellStyle name="Heading 3 2 2 45 3 2 4" xfId="21912"/>
    <cellStyle name="Heading 3 2 2 45 3 3" xfId="12429"/>
    <cellStyle name="Heading 3 2 2 45 3 3 2" xfId="16874"/>
    <cellStyle name="Heading 3 2 2 45 3 3 2 2" xfId="27648"/>
    <cellStyle name="Heading 3 2 2 45 3 3 3" xfId="14661"/>
    <cellStyle name="Heading 3 2 2 45 3 3 3 2" xfId="27649"/>
    <cellStyle name="Heading 3 2 2 45 3 3 4" xfId="27647"/>
    <cellStyle name="Heading 3 2 2 45 3 4" xfId="21104"/>
    <cellStyle name="Heading 3 2 2 45 4" xfId="12481"/>
    <cellStyle name="Heading 3 2 2 45 4 2" xfId="13289"/>
    <cellStyle name="Heading 3 2 2 45 4 2 2" xfId="17734"/>
    <cellStyle name="Heading 3 2 2 45 4 2 2 2" xfId="27650"/>
    <cellStyle name="Heading 3 2 2 45 4 2 3" xfId="15521"/>
    <cellStyle name="Heading 3 2 2 45 4 2 3 2" xfId="27651"/>
    <cellStyle name="Heading 3 2 2 45 4 2 4" xfId="21964"/>
    <cellStyle name="Heading 3 2 2 45 4 3" xfId="16926"/>
    <cellStyle name="Heading 3 2 2 45 4 3 2" xfId="27652"/>
    <cellStyle name="Heading 3 2 2 45 4 4" xfId="14713"/>
    <cellStyle name="Heading 3 2 2 45 4 4 2" xfId="27653"/>
    <cellStyle name="Heading 3 2 2 45 4 5" xfId="21156"/>
    <cellStyle name="Heading 3 2 2 45 5" xfId="12533"/>
    <cellStyle name="Heading 3 2 2 45 5 2" xfId="13341"/>
    <cellStyle name="Heading 3 2 2 45 5 2 2" xfId="17786"/>
    <cellStyle name="Heading 3 2 2 45 5 2 2 2" xfId="27654"/>
    <cellStyle name="Heading 3 2 2 45 5 2 3" xfId="15573"/>
    <cellStyle name="Heading 3 2 2 45 5 2 3 2" xfId="27655"/>
    <cellStyle name="Heading 3 2 2 45 5 2 4" xfId="22016"/>
    <cellStyle name="Heading 3 2 2 45 5 3" xfId="16978"/>
    <cellStyle name="Heading 3 2 2 45 5 3 2" xfId="27656"/>
    <cellStyle name="Heading 3 2 2 45 5 4" xfId="14765"/>
    <cellStyle name="Heading 3 2 2 45 5 4 2" xfId="27657"/>
    <cellStyle name="Heading 3 2 2 45 5 5" xfId="21208"/>
    <cellStyle name="Heading 3 2 2 45 6" xfId="12585"/>
    <cellStyle name="Heading 3 2 2 45 6 2" xfId="13393"/>
    <cellStyle name="Heading 3 2 2 45 6 2 2" xfId="17838"/>
    <cellStyle name="Heading 3 2 2 45 6 2 2 2" xfId="27658"/>
    <cellStyle name="Heading 3 2 2 45 6 2 3" xfId="15625"/>
    <cellStyle name="Heading 3 2 2 45 6 2 3 2" xfId="27659"/>
    <cellStyle name="Heading 3 2 2 45 6 2 4" xfId="22068"/>
    <cellStyle name="Heading 3 2 2 45 6 3" xfId="17030"/>
    <cellStyle name="Heading 3 2 2 45 6 3 2" xfId="27660"/>
    <cellStyle name="Heading 3 2 2 45 6 4" xfId="14817"/>
    <cellStyle name="Heading 3 2 2 45 6 4 2" xfId="27661"/>
    <cellStyle name="Heading 3 2 2 45 6 5" xfId="21260"/>
    <cellStyle name="Heading 3 2 2 45 7" xfId="12637"/>
    <cellStyle name="Heading 3 2 2 45 7 2" xfId="13445"/>
    <cellStyle name="Heading 3 2 2 45 7 2 2" xfId="17890"/>
    <cellStyle name="Heading 3 2 2 45 7 2 2 2" xfId="27662"/>
    <cellStyle name="Heading 3 2 2 45 7 2 3" xfId="15677"/>
    <cellStyle name="Heading 3 2 2 45 7 2 3 2" xfId="27663"/>
    <cellStyle name="Heading 3 2 2 45 7 2 4" xfId="22120"/>
    <cellStyle name="Heading 3 2 2 45 7 3" xfId="17082"/>
    <cellStyle name="Heading 3 2 2 45 7 3 2" xfId="27664"/>
    <cellStyle name="Heading 3 2 2 45 7 4" xfId="14869"/>
    <cellStyle name="Heading 3 2 2 45 7 4 2" xfId="27665"/>
    <cellStyle name="Heading 3 2 2 45 7 5" xfId="21312"/>
    <cellStyle name="Heading 3 2 2 45 8" xfId="12689"/>
    <cellStyle name="Heading 3 2 2 45 8 2" xfId="13497"/>
    <cellStyle name="Heading 3 2 2 45 8 2 2" xfId="17942"/>
    <cellStyle name="Heading 3 2 2 45 8 2 2 2" xfId="27666"/>
    <cellStyle name="Heading 3 2 2 45 8 2 3" xfId="15729"/>
    <cellStyle name="Heading 3 2 2 45 8 2 3 2" xfId="27667"/>
    <cellStyle name="Heading 3 2 2 45 8 2 4" xfId="22172"/>
    <cellStyle name="Heading 3 2 2 45 8 3" xfId="17134"/>
    <cellStyle name="Heading 3 2 2 45 8 3 2" xfId="27668"/>
    <cellStyle name="Heading 3 2 2 45 8 4" xfId="14921"/>
    <cellStyle name="Heading 3 2 2 45 8 4 2" xfId="27669"/>
    <cellStyle name="Heading 3 2 2 45 8 5" xfId="21364"/>
    <cellStyle name="Heading 3 2 2 45 9" xfId="12741"/>
    <cellStyle name="Heading 3 2 2 45 9 2" xfId="13549"/>
    <cellStyle name="Heading 3 2 2 45 9 2 2" xfId="17994"/>
    <cellStyle name="Heading 3 2 2 45 9 2 2 2" xfId="27670"/>
    <cellStyle name="Heading 3 2 2 45 9 2 3" xfId="15781"/>
    <cellStyle name="Heading 3 2 2 45 9 2 3 2" xfId="27671"/>
    <cellStyle name="Heading 3 2 2 45 9 2 4" xfId="22224"/>
    <cellStyle name="Heading 3 2 2 45 9 3" xfId="17186"/>
    <cellStyle name="Heading 3 2 2 45 9 3 2" xfId="27672"/>
    <cellStyle name="Heading 3 2 2 45 9 4" xfId="14973"/>
    <cellStyle name="Heading 3 2 2 45 9 4 2" xfId="27673"/>
    <cellStyle name="Heading 3 2 2 45 9 5" xfId="21416"/>
    <cellStyle name="Heading 3 2 2 46" xfId="12242"/>
    <cellStyle name="Heading 3 2 2 46 10" xfId="12795"/>
    <cellStyle name="Heading 3 2 2 46 10 2" xfId="13603"/>
    <cellStyle name="Heading 3 2 2 46 10 2 2" xfId="18048"/>
    <cellStyle name="Heading 3 2 2 46 10 2 2 2" xfId="27674"/>
    <cellStyle name="Heading 3 2 2 46 10 2 3" xfId="15835"/>
    <cellStyle name="Heading 3 2 2 46 10 2 3 2" xfId="27675"/>
    <cellStyle name="Heading 3 2 2 46 10 2 4" xfId="22278"/>
    <cellStyle name="Heading 3 2 2 46 10 3" xfId="17240"/>
    <cellStyle name="Heading 3 2 2 46 10 3 2" xfId="27676"/>
    <cellStyle name="Heading 3 2 2 46 10 4" xfId="15027"/>
    <cellStyle name="Heading 3 2 2 46 10 4 2" xfId="27677"/>
    <cellStyle name="Heading 3 2 2 46 10 5" xfId="21470"/>
    <cellStyle name="Heading 3 2 2 46 11" xfId="12847"/>
    <cellStyle name="Heading 3 2 2 46 11 2" xfId="13655"/>
    <cellStyle name="Heading 3 2 2 46 11 2 2" xfId="18100"/>
    <cellStyle name="Heading 3 2 2 46 11 2 2 2" xfId="27678"/>
    <cellStyle name="Heading 3 2 2 46 11 2 3" xfId="15887"/>
    <cellStyle name="Heading 3 2 2 46 11 2 3 2" xfId="27679"/>
    <cellStyle name="Heading 3 2 2 46 11 2 4" xfId="22330"/>
    <cellStyle name="Heading 3 2 2 46 11 3" xfId="17292"/>
    <cellStyle name="Heading 3 2 2 46 11 3 2" xfId="27680"/>
    <cellStyle name="Heading 3 2 2 46 11 4" xfId="15079"/>
    <cellStyle name="Heading 3 2 2 46 11 4 2" xfId="27681"/>
    <cellStyle name="Heading 3 2 2 46 11 5" xfId="21522"/>
    <cellStyle name="Heading 3 2 2 46 12" xfId="12899"/>
    <cellStyle name="Heading 3 2 2 46 12 2" xfId="13707"/>
    <cellStyle name="Heading 3 2 2 46 12 2 2" xfId="18152"/>
    <cellStyle name="Heading 3 2 2 46 12 2 2 2" xfId="27682"/>
    <cellStyle name="Heading 3 2 2 46 12 2 3" xfId="15939"/>
    <cellStyle name="Heading 3 2 2 46 12 2 3 2" xfId="27683"/>
    <cellStyle name="Heading 3 2 2 46 12 2 4" xfId="22382"/>
    <cellStyle name="Heading 3 2 2 46 12 3" xfId="17344"/>
    <cellStyle name="Heading 3 2 2 46 12 3 2" xfId="27684"/>
    <cellStyle name="Heading 3 2 2 46 12 4" xfId="15131"/>
    <cellStyle name="Heading 3 2 2 46 12 4 2" xfId="27685"/>
    <cellStyle name="Heading 3 2 2 46 12 5" xfId="21574"/>
    <cellStyle name="Heading 3 2 2 46 13" xfId="12951"/>
    <cellStyle name="Heading 3 2 2 46 13 2" xfId="13759"/>
    <cellStyle name="Heading 3 2 2 46 13 2 2" xfId="18204"/>
    <cellStyle name="Heading 3 2 2 46 13 2 2 2" xfId="27686"/>
    <cellStyle name="Heading 3 2 2 46 13 2 3" xfId="15991"/>
    <cellStyle name="Heading 3 2 2 46 13 2 3 2" xfId="27687"/>
    <cellStyle name="Heading 3 2 2 46 13 2 4" xfId="22434"/>
    <cellStyle name="Heading 3 2 2 46 13 3" xfId="17396"/>
    <cellStyle name="Heading 3 2 2 46 13 3 2" xfId="27688"/>
    <cellStyle name="Heading 3 2 2 46 13 4" xfId="15183"/>
    <cellStyle name="Heading 3 2 2 46 13 4 2" xfId="27689"/>
    <cellStyle name="Heading 3 2 2 46 13 5" xfId="21626"/>
    <cellStyle name="Heading 3 2 2 46 14" xfId="13003"/>
    <cellStyle name="Heading 3 2 2 46 14 2" xfId="13811"/>
    <cellStyle name="Heading 3 2 2 46 14 2 2" xfId="18256"/>
    <cellStyle name="Heading 3 2 2 46 14 2 2 2" xfId="27690"/>
    <cellStyle name="Heading 3 2 2 46 14 2 3" xfId="16043"/>
    <cellStyle name="Heading 3 2 2 46 14 2 3 2" xfId="27691"/>
    <cellStyle name="Heading 3 2 2 46 14 2 4" xfId="22486"/>
    <cellStyle name="Heading 3 2 2 46 14 3" xfId="17448"/>
    <cellStyle name="Heading 3 2 2 46 14 3 2" xfId="27692"/>
    <cellStyle name="Heading 3 2 2 46 14 4" xfId="15235"/>
    <cellStyle name="Heading 3 2 2 46 14 4 2" xfId="27693"/>
    <cellStyle name="Heading 3 2 2 46 14 5" xfId="21678"/>
    <cellStyle name="Heading 3 2 2 46 15" xfId="13055"/>
    <cellStyle name="Heading 3 2 2 46 15 2" xfId="13863"/>
    <cellStyle name="Heading 3 2 2 46 15 2 2" xfId="18308"/>
    <cellStyle name="Heading 3 2 2 46 15 2 2 2" xfId="27694"/>
    <cellStyle name="Heading 3 2 2 46 15 2 3" xfId="16095"/>
    <cellStyle name="Heading 3 2 2 46 15 2 3 2" xfId="27695"/>
    <cellStyle name="Heading 3 2 2 46 15 2 4" xfId="22538"/>
    <cellStyle name="Heading 3 2 2 46 15 3" xfId="17500"/>
    <cellStyle name="Heading 3 2 2 46 15 3 2" xfId="27696"/>
    <cellStyle name="Heading 3 2 2 46 15 4" xfId="15287"/>
    <cellStyle name="Heading 3 2 2 46 15 4 2" xfId="27697"/>
    <cellStyle name="Heading 3 2 2 46 15 5" xfId="21730"/>
    <cellStyle name="Heading 3 2 2 46 16" xfId="13107"/>
    <cellStyle name="Heading 3 2 2 46 16 2" xfId="17552"/>
    <cellStyle name="Heading 3 2 2 46 16 2 2" xfId="27698"/>
    <cellStyle name="Heading 3 2 2 46 16 3" xfId="15339"/>
    <cellStyle name="Heading 3 2 2 46 16 3 2" xfId="27699"/>
    <cellStyle name="Heading 3 2 2 46 16 4" xfId="21782"/>
    <cellStyle name="Heading 3 2 2 46 17" xfId="20981"/>
    <cellStyle name="Heading 3 2 2 46 2" xfId="12303"/>
    <cellStyle name="Heading 3 2 2 46 2 2" xfId="13187"/>
    <cellStyle name="Heading 3 2 2 46 2 2 2" xfId="17632"/>
    <cellStyle name="Heading 3 2 2 46 2 2 2 2" xfId="27700"/>
    <cellStyle name="Heading 3 2 2 46 2 2 3" xfId="15419"/>
    <cellStyle name="Heading 3 2 2 46 2 2 3 2" xfId="27701"/>
    <cellStyle name="Heading 3 2 2 46 2 2 4" xfId="21862"/>
    <cellStyle name="Heading 3 2 2 46 2 3" xfId="16804"/>
    <cellStyle name="Heading 3 2 2 46 2 3 2" xfId="27702"/>
    <cellStyle name="Heading 3 2 2 46 2 4" xfId="14591"/>
    <cellStyle name="Heading 3 2 2 46 2 4 2" xfId="27703"/>
    <cellStyle name="Heading 3 2 2 46 2 5" xfId="21054"/>
    <cellStyle name="Heading 3 2 2 46 3" xfId="12357"/>
    <cellStyle name="Heading 3 2 2 46 3 2" xfId="13239"/>
    <cellStyle name="Heading 3 2 2 46 3 2 2" xfId="17684"/>
    <cellStyle name="Heading 3 2 2 46 3 2 2 2" xfId="27704"/>
    <cellStyle name="Heading 3 2 2 46 3 2 3" xfId="15471"/>
    <cellStyle name="Heading 3 2 2 46 3 2 3 2" xfId="27705"/>
    <cellStyle name="Heading 3 2 2 46 3 2 4" xfId="21914"/>
    <cellStyle name="Heading 3 2 2 46 3 3" xfId="12431"/>
    <cellStyle name="Heading 3 2 2 46 3 3 2" xfId="16876"/>
    <cellStyle name="Heading 3 2 2 46 3 3 2 2" xfId="27707"/>
    <cellStyle name="Heading 3 2 2 46 3 3 3" xfId="14663"/>
    <cellStyle name="Heading 3 2 2 46 3 3 3 2" xfId="27708"/>
    <cellStyle name="Heading 3 2 2 46 3 3 4" xfId="27706"/>
    <cellStyle name="Heading 3 2 2 46 3 4" xfId="21106"/>
    <cellStyle name="Heading 3 2 2 46 4" xfId="12483"/>
    <cellStyle name="Heading 3 2 2 46 4 2" xfId="13291"/>
    <cellStyle name="Heading 3 2 2 46 4 2 2" xfId="17736"/>
    <cellStyle name="Heading 3 2 2 46 4 2 2 2" xfId="27709"/>
    <cellStyle name="Heading 3 2 2 46 4 2 3" xfId="15523"/>
    <cellStyle name="Heading 3 2 2 46 4 2 3 2" xfId="27710"/>
    <cellStyle name="Heading 3 2 2 46 4 2 4" xfId="21966"/>
    <cellStyle name="Heading 3 2 2 46 4 3" xfId="16928"/>
    <cellStyle name="Heading 3 2 2 46 4 3 2" xfId="27711"/>
    <cellStyle name="Heading 3 2 2 46 4 4" xfId="14715"/>
    <cellStyle name="Heading 3 2 2 46 4 4 2" xfId="27712"/>
    <cellStyle name="Heading 3 2 2 46 4 5" xfId="21158"/>
    <cellStyle name="Heading 3 2 2 46 5" xfId="12535"/>
    <cellStyle name="Heading 3 2 2 46 5 2" xfId="13343"/>
    <cellStyle name="Heading 3 2 2 46 5 2 2" xfId="17788"/>
    <cellStyle name="Heading 3 2 2 46 5 2 2 2" xfId="27713"/>
    <cellStyle name="Heading 3 2 2 46 5 2 3" xfId="15575"/>
    <cellStyle name="Heading 3 2 2 46 5 2 3 2" xfId="27714"/>
    <cellStyle name="Heading 3 2 2 46 5 2 4" xfId="22018"/>
    <cellStyle name="Heading 3 2 2 46 5 3" xfId="16980"/>
    <cellStyle name="Heading 3 2 2 46 5 3 2" xfId="27715"/>
    <cellStyle name="Heading 3 2 2 46 5 4" xfId="14767"/>
    <cellStyle name="Heading 3 2 2 46 5 4 2" xfId="27716"/>
    <cellStyle name="Heading 3 2 2 46 5 5" xfId="21210"/>
    <cellStyle name="Heading 3 2 2 46 6" xfId="12587"/>
    <cellStyle name="Heading 3 2 2 46 6 2" xfId="13395"/>
    <cellStyle name="Heading 3 2 2 46 6 2 2" xfId="17840"/>
    <cellStyle name="Heading 3 2 2 46 6 2 2 2" xfId="27717"/>
    <cellStyle name="Heading 3 2 2 46 6 2 3" xfId="15627"/>
    <cellStyle name="Heading 3 2 2 46 6 2 3 2" xfId="27718"/>
    <cellStyle name="Heading 3 2 2 46 6 2 4" xfId="22070"/>
    <cellStyle name="Heading 3 2 2 46 6 3" xfId="17032"/>
    <cellStyle name="Heading 3 2 2 46 6 3 2" xfId="27719"/>
    <cellStyle name="Heading 3 2 2 46 6 4" xfId="14819"/>
    <cellStyle name="Heading 3 2 2 46 6 4 2" xfId="27720"/>
    <cellStyle name="Heading 3 2 2 46 6 5" xfId="21262"/>
    <cellStyle name="Heading 3 2 2 46 7" xfId="12639"/>
    <cellStyle name="Heading 3 2 2 46 7 2" xfId="13447"/>
    <cellStyle name="Heading 3 2 2 46 7 2 2" xfId="17892"/>
    <cellStyle name="Heading 3 2 2 46 7 2 2 2" xfId="27721"/>
    <cellStyle name="Heading 3 2 2 46 7 2 3" xfId="15679"/>
    <cellStyle name="Heading 3 2 2 46 7 2 3 2" xfId="27722"/>
    <cellStyle name="Heading 3 2 2 46 7 2 4" xfId="22122"/>
    <cellStyle name="Heading 3 2 2 46 7 3" xfId="17084"/>
    <cellStyle name="Heading 3 2 2 46 7 3 2" xfId="27723"/>
    <cellStyle name="Heading 3 2 2 46 7 4" xfId="14871"/>
    <cellStyle name="Heading 3 2 2 46 7 4 2" xfId="27724"/>
    <cellStyle name="Heading 3 2 2 46 7 5" xfId="21314"/>
    <cellStyle name="Heading 3 2 2 46 8" xfId="12691"/>
    <cellStyle name="Heading 3 2 2 46 8 2" xfId="13499"/>
    <cellStyle name="Heading 3 2 2 46 8 2 2" xfId="17944"/>
    <cellStyle name="Heading 3 2 2 46 8 2 2 2" xfId="27725"/>
    <cellStyle name="Heading 3 2 2 46 8 2 3" xfId="15731"/>
    <cellStyle name="Heading 3 2 2 46 8 2 3 2" xfId="27726"/>
    <cellStyle name="Heading 3 2 2 46 8 2 4" xfId="22174"/>
    <cellStyle name="Heading 3 2 2 46 8 3" xfId="17136"/>
    <cellStyle name="Heading 3 2 2 46 8 3 2" xfId="27727"/>
    <cellStyle name="Heading 3 2 2 46 8 4" xfId="14923"/>
    <cellStyle name="Heading 3 2 2 46 8 4 2" xfId="27728"/>
    <cellStyle name="Heading 3 2 2 46 8 5" xfId="21366"/>
    <cellStyle name="Heading 3 2 2 46 9" xfId="12743"/>
    <cellStyle name="Heading 3 2 2 46 9 2" xfId="13551"/>
    <cellStyle name="Heading 3 2 2 46 9 2 2" xfId="17996"/>
    <cellStyle name="Heading 3 2 2 46 9 2 2 2" xfId="27729"/>
    <cellStyle name="Heading 3 2 2 46 9 2 3" xfId="15783"/>
    <cellStyle name="Heading 3 2 2 46 9 2 3 2" xfId="27730"/>
    <cellStyle name="Heading 3 2 2 46 9 2 4" xfId="22226"/>
    <cellStyle name="Heading 3 2 2 46 9 3" xfId="17188"/>
    <cellStyle name="Heading 3 2 2 46 9 3 2" xfId="27731"/>
    <cellStyle name="Heading 3 2 2 46 9 4" xfId="14975"/>
    <cellStyle name="Heading 3 2 2 46 9 4 2" xfId="27732"/>
    <cellStyle name="Heading 3 2 2 46 9 5" xfId="21418"/>
    <cellStyle name="Heading 3 2 2 47" xfId="12239"/>
    <cellStyle name="Heading 3 2 2 47 10" xfId="12792"/>
    <cellStyle name="Heading 3 2 2 47 10 2" xfId="13600"/>
    <cellStyle name="Heading 3 2 2 47 10 2 2" xfId="18045"/>
    <cellStyle name="Heading 3 2 2 47 10 2 2 2" xfId="27733"/>
    <cellStyle name="Heading 3 2 2 47 10 2 3" xfId="15832"/>
    <cellStyle name="Heading 3 2 2 47 10 2 3 2" xfId="27734"/>
    <cellStyle name="Heading 3 2 2 47 10 2 4" xfId="22275"/>
    <cellStyle name="Heading 3 2 2 47 10 3" xfId="17237"/>
    <cellStyle name="Heading 3 2 2 47 10 3 2" xfId="27735"/>
    <cellStyle name="Heading 3 2 2 47 10 4" xfId="15024"/>
    <cellStyle name="Heading 3 2 2 47 10 4 2" xfId="27736"/>
    <cellStyle name="Heading 3 2 2 47 10 5" xfId="21467"/>
    <cellStyle name="Heading 3 2 2 47 11" xfId="12844"/>
    <cellStyle name="Heading 3 2 2 47 11 2" xfId="13652"/>
    <cellStyle name="Heading 3 2 2 47 11 2 2" xfId="18097"/>
    <cellStyle name="Heading 3 2 2 47 11 2 2 2" xfId="27737"/>
    <cellStyle name="Heading 3 2 2 47 11 2 3" xfId="15884"/>
    <cellStyle name="Heading 3 2 2 47 11 2 3 2" xfId="27738"/>
    <cellStyle name="Heading 3 2 2 47 11 2 4" xfId="22327"/>
    <cellStyle name="Heading 3 2 2 47 11 3" xfId="17289"/>
    <cellStyle name="Heading 3 2 2 47 11 3 2" xfId="27739"/>
    <cellStyle name="Heading 3 2 2 47 11 4" xfId="15076"/>
    <cellStyle name="Heading 3 2 2 47 11 4 2" xfId="27740"/>
    <cellStyle name="Heading 3 2 2 47 11 5" xfId="21519"/>
    <cellStyle name="Heading 3 2 2 47 12" xfId="12896"/>
    <cellStyle name="Heading 3 2 2 47 12 2" xfId="13704"/>
    <cellStyle name="Heading 3 2 2 47 12 2 2" xfId="18149"/>
    <cellStyle name="Heading 3 2 2 47 12 2 2 2" xfId="27741"/>
    <cellStyle name="Heading 3 2 2 47 12 2 3" xfId="15936"/>
    <cellStyle name="Heading 3 2 2 47 12 2 3 2" xfId="27742"/>
    <cellStyle name="Heading 3 2 2 47 12 2 4" xfId="22379"/>
    <cellStyle name="Heading 3 2 2 47 12 3" xfId="17341"/>
    <cellStyle name="Heading 3 2 2 47 12 3 2" xfId="27743"/>
    <cellStyle name="Heading 3 2 2 47 12 4" xfId="15128"/>
    <cellStyle name="Heading 3 2 2 47 12 4 2" xfId="27744"/>
    <cellStyle name="Heading 3 2 2 47 12 5" xfId="21571"/>
    <cellStyle name="Heading 3 2 2 47 13" xfId="12948"/>
    <cellStyle name="Heading 3 2 2 47 13 2" xfId="13756"/>
    <cellStyle name="Heading 3 2 2 47 13 2 2" xfId="18201"/>
    <cellStyle name="Heading 3 2 2 47 13 2 2 2" xfId="27745"/>
    <cellStyle name="Heading 3 2 2 47 13 2 3" xfId="15988"/>
    <cellStyle name="Heading 3 2 2 47 13 2 3 2" xfId="27746"/>
    <cellStyle name="Heading 3 2 2 47 13 2 4" xfId="22431"/>
    <cellStyle name="Heading 3 2 2 47 13 3" xfId="17393"/>
    <cellStyle name="Heading 3 2 2 47 13 3 2" xfId="27747"/>
    <cellStyle name="Heading 3 2 2 47 13 4" xfId="15180"/>
    <cellStyle name="Heading 3 2 2 47 13 4 2" xfId="27748"/>
    <cellStyle name="Heading 3 2 2 47 13 5" xfId="21623"/>
    <cellStyle name="Heading 3 2 2 47 14" xfId="13000"/>
    <cellStyle name="Heading 3 2 2 47 14 2" xfId="13808"/>
    <cellStyle name="Heading 3 2 2 47 14 2 2" xfId="18253"/>
    <cellStyle name="Heading 3 2 2 47 14 2 2 2" xfId="27749"/>
    <cellStyle name="Heading 3 2 2 47 14 2 3" xfId="16040"/>
    <cellStyle name="Heading 3 2 2 47 14 2 3 2" xfId="27750"/>
    <cellStyle name="Heading 3 2 2 47 14 2 4" xfId="22483"/>
    <cellStyle name="Heading 3 2 2 47 14 3" xfId="17445"/>
    <cellStyle name="Heading 3 2 2 47 14 3 2" xfId="27751"/>
    <cellStyle name="Heading 3 2 2 47 14 4" xfId="15232"/>
    <cellStyle name="Heading 3 2 2 47 14 4 2" xfId="27752"/>
    <cellStyle name="Heading 3 2 2 47 14 5" xfId="21675"/>
    <cellStyle name="Heading 3 2 2 47 15" xfId="13052"/>
    <cellStyle name="Heading 3 2 2 47 15 2" xfId="13860"/>
    <cellStyle name="Heading 3 2 2 47 15 2 2" xfId="18305"/>
    <cellStyle name="Heading 3 2 2 47 15 2 2 2" xfId="27753"/>
    <cellStyle name="Heading 3 2 2 47 15 2 3" xfId="16092"/>
    <cellStyle name="Heading 3 2 2 47 15 2 3 2" xfId="27754"/>
    <cellStyle name="Heading 3 2 2 47 15 2 4" xfId="22535"/>
    <cellStyle name="Heading 3 2 2 47 15 3" xfId="17497"/>
    <cellStyle name="Heading 3 2 2 47 15 3 2" xfId="27755"/>
    <cellStyle name="Heading 3 2 2 47 15 4" xfId="15284"/>
    <cellStyle name="Heading 3 2 2 47 15 4 2" xfId="27756"/>
    <cellStyle name="Heading 3 2 2 47 15 5" xfId="21727"/>
    <cellStyle name="Heading 3 2 2 47 16" xfId="13104"/>
    <cellStyle name="Heading 3 2 2 47 16 2" xfId="17549"/>
    <cellStyle name="Heading 3 2 2 47 16 2 2" xfId="27757"/>
    <cellStyle name="Heading 3 2 2 47 16 3" xfId="15336"/>
    <cellStyle name="Heading 3 2 2 47 16 3 2" xfId="27758"/>
    <cellStyle name="Heading 3 2 2 47 16 4" xfId="21779"/>
    <cellStyle name="Heading 3 2 2 47 17" xfId="20978"/>
    <cellStyle name="Heading 3 2 2 47 2" xfId="12300"/>
    <cellStyle name="Heading 3 2 2 47 2 2" xfId="13184"/>
    <cellStyle name="Heading 3 2 2 47 2 2 2" xfId="17629"/>
    <cellStyle name="Heading 3 2 2 47 2 2 2 2" xfId="27759"/>
    <cellStyle name="Heading 3 2 2 47 2 2 3" xfId="15416"/>
    <cellStyle name="Heading 3 2 2 47 2 2 3 2" xfId="27760"/>
    <cellStyle name="Heading 3 2 2 47 2 2 4" xfId="21859"/>
    <cellStyle name="Heading 3 2 2 47 2 3" xfId="16801"/>
    <cellStyle name="Heading 3 2 2 47 2 3 2" xfId="27761"/>
    <cellStyle name="Heading 3 2 2 47 2 4" xfId="14588"/>
    <cellStyle name="Heading 3 2 2 47 2 4 2" xfId="27762"/>
    <cellStyle name="Heading 3 2 2 47 2 5" xfId="21051"/>
    <cellStyle name="Heading 3 2 2 47 3" xfId="12354"/>
    <cellStyle name="Heading 3 2 2 47 3 2" xfId="13236"/>
    <cellStyle name="Heading 3 2 2 47 3 2 2" xfId="17681"/>
    <cellStyle name="Heading 3 2 2 47 3 2 2 2" xfId="27763"/>
    <cellStyle name="Heading 3 2 2 47 3 2 3" xfId="15468"/>
    <cellStyle name="Heading 3 2 2 47 3 2 3 2" xfId="27764"/>
    <cellStyle name="Heading 3 2 2 47 3 2 4" xfId="21911"/>
    <cellStyle name="Heading 3 2 2 47 3 3" xfId="12428"/>
    <cellStyle name="Heading 3 2 2 47 3 3 2" xfId="16873"/>
    <cellStyle name="Heading 3 2 2 47 3 3 2 2" xfId="27766"/>
    <cellStyle name="Heading 3 2 2 47 3 3 3" xfId="14660"/>
    <cellStyle name="Heading 3 2 2 47 3 3 3 2" xfId="27767"/>
    <cellStyle name="Heading 3 2 2 47 3 3 4" xfId="27765"/>
    <cellStyle name="Heading 3 2 2 47 3 4" xfId="21103"/>
    <cellStyle name="Heading 3 2 2 47 4" xfId="12480"/>
    <cellStyle name="Heading 3 2 2 47 4 2" xfId="13288"/>
    <cellStyle name="Heading 3 2 2 47 4 2 2" xfId="17733"/>
    <cellStyle name="Heading 3 2 2 47 4 2 2 2" xfId="27768"/>
    <cellStyle name="Heading 3 2 2 47 4 2 3" xfId="15520"/>
    <cellStyle name="Heading 3 2 2 47 4 2 3 2" xfId="27769"/>
    <cellStyle name="Heading 3 2 2 47 4 2 4" xfId="21963"/>
    <cellStyle name="Heading 3 2 2 47 4 3" xfId="16925"/>
    <cellStyle name="Heading 3 2 2 47 4 3 2" xfId="27770"/>
    <cellStyle name="Heading 3 2 2 47 4 4" xfId="14712"/>
    <cellStyle name="Heading 3 2 2 47 4 4 2" xfId="27771"/>
    <cellStyle name="Heading 3 2 2 47 4 5" xfId="21155"/>
    <cellStyle name="Heading 3 2 2 47 5" xfId="12532"/>
    <cellStyle name="Heading 3 2 2 47 5 2" xfId="13340"/>
    <cellStyle name="Heading 3 2 2 47 5 2 2" xfId="17785"/>
    <cellStyle name="Heading 3 2 2 47 5 2 2 2" xfId="27772"/>
    <cellStyle name="Heading 3 2 2 47 5 2 3" xfId="15572"/>
    <cellStyle name="Heading 3 2 2 47 5 2 3 2" xfId="27773"/>
    <cellStyle name="Heading 3 2 2 47 5 2 4" xfId="22015"/>
    <cellStyle name="Heading 3 2 2 47 5 3" xfId="16977"/>
    <cellStyle name="Heading 3 2 2 47 5 3 2" xfId="27774"/>
    <cellStyle name="Heading 3 2 2 47 5 4" xfId="14764"/>
    <cellStyle name="Heading 3 2 2 47 5 4 2" xfId="27775"/>
    <cellStyle name="Heading 3 2 2 47 5 5" xfId="21207"/>
    <cellStyle name="Heading 3 2 2 47 6" xfId="12584"/>
    <cellStyle name="Heading 3 2 2 47 6 2" xfId="13392"/>
    <cellStyle name="Heading 3 2 2 47 6 2 2" xfId="17837"/>
    <cellStyle name="Heading 3 2 2 47 6 2 2 2" xfId="27776"/>
    <cellStyle name="Heading 3 2 2 47 6 2 3" xfId="15624"/>
    <cellStyle name="Heading 3 2 2 47 6 2 3 2" xfId="27777"/>
    <cellStyle name="Heading 3 2 2 47 6 2 4" xfId="22067"/>
    <cellStyle name="Heading 3 2 2 47 6 3" xfId="17029"/>
    <cellStyle name="Heading 3 2 2 47 6 3 2" xfId="27778"/>
    <cellStyle name="Heading 3 2 2 47 6 4" xfId="14816"/>
    <cellStyle name="Heading 3 2 2 47 6 4 2" xfId="27779"/>
    <cellStyle name="Heading 3 2 2 47 6 5" xfId="21259"/>
    <cellStyle name="Heading 3 2 2 47 7" xfId="12636"/>
    <cellStyle name="Heading 3 2 2 47 7 2" xfId="13444"/>
    <cellStyle name="Heading 3 2 2 47 7 2 2" xfId="17889"/>
    <cellStyle name="Heading 3 2 2 47 7 2 2 2" xfId="27780"/>
    <cellStyle name="Heading 3 2 2 47 7 2 3" xfId="15676"/>
    <cellStyle name="Heading 3 2 2 47 7 2 3 2" xfId="27781"/>
    <cellStyle name="Heading 3 2 2 47 7 2 4" xfId="22119"/>
    <cellStyle name="Heading 3 2 2 47 7 3" xfId="17081"/>
    <cellStyle name="Heading 3 2 2 47 7 3 2" xfId="27782"/>
    <cellStyle name="Heading 3 2 2 47 7 4" xfId="14868"/>
    <cellStyle name="Heading 3 2 2 47 7 4 2" xfId="27783"/>
    <cellStyle name="Heading 3 2 2 47 7 5" xfId="21311"/>
    <cellStyle name="Heading 3 2 2 47 8" xfId="12688"/>
    <cellStyle name="Heading 3 2 2 47 8 2" xfId="13496"/>
    <cellStyle name="Heading 3 2 2 47 8 2 2" xfId="17941"/>
    <cellStyle name="Heading 3 2 2 47 8 2 2 2" xfId="27784"/>
    <cellStyle name="Heading 3 2 2 47 8 2 3" xfId="15728"/>
    <cellStyle name="Heading 3 2 2 47 8 2 3 2" xfId="27785"/>
    <cellStyle name="Heading 3 2 2 47 8 2 4" xfId="22171"/>
    <cellStyle name="Heading 3 2 2 47 8 3" xfId="17133"/>
    <cellStyle name="Heading 3 2 2 47 8 3 2" xfId="27786"/>
    <cellStyle name="Heading 3 2 2 47 8 4" xfId="14920"/>
    <cellStyle name="Heading 3 2 2 47 8 4 2" xfId="27787"/>
    <cellStyle name="Heading 3 2 2 47 8 5" xfId="21363"/>
    <cellStyle name="Heading 3 2 2 47 9" xfId="12740"/>
    <cellStyle name="Heading 3 2 2 47 9 2" xfId="13548"/>
    <cellStyle name="Heading 3 2 2 47 9 2 2" xfId="17993"/>
    <cellStyle name="Heading 3 2 2 47 9 2 2 2" xfId="27788"/>
    <cellStyle name="Heading 3 2 2 47 9 2 3" xfId="15780"/>
    <cellStyle name="Heading 3 2 2 47 9 2 3 2" xfId="27789"/>
    <cellStyle name="Heading 3 2 2 47 9 2 4" xfId="22223"/>
    <cellStyle name="Heading 3 2 2 47 9 3" xfId="17185"/>
    <cellStyle name="Heading 3 2 2 47 9 3 2" xfId="27790"/>
    <cellStyle name="Heading 3 2 2 47 9 4" xfId="14972"/>
    <cellStyle name="Heading 3 2 2 47 9 4 2" xfId="27791"/>
    <cellStyle name="Heading 3 2 2 47 9 5" xfId="21415"/>
    <cellStyle name="Heading 3 2 2 48" xfId="12245"/>
    <cellStyle name="Heading 3 2 2 48 10" xfId="12798"/>
    <cellStyle name="Heading 3 2 2 48 10 2" xfId="13606"/>
    <cellStyle name="Heading 3 2 2 48 10 2 2" xfId="18051"/>
    <cellStyle name="Heading 3 2 2 48 10 2 2 2" xfId="27792"/>
    <cellStyle name="Heading 3 2 2 48 10 2 3" xfId="15838"/>
    <cellStyle name="Heading 3 2 2 48 10 2 3 2" xfId="27793"/>
    <cellStyle name="Heading 3 2 2 48 10 2 4" xfId="22281"/>
    <cellStyle name="Heading 3 2 2 48 10 3" xfId="17243"/>
    <cellStyle name="Heading 3 2 2 48 10 3 2" xfId="27794"/>
    <cellStyle name="Heading 3 2 2 48 10 4" xfId="15030"/>
    <cellStyle name="Heading 3 2 2 48 10 4 2" xfId="27795"/>
    <cellStyle name="Heading 3 2 2 48 10 5" xfId="21473"/>
    <cellStyle name="Heading 3 2 2 48 11" xfId="12850"/>
    <cellStyle name="Heading 3 2 2 48 11 2" xfId="13658"/>
    <cellStyle name="Heading 3 2 2 48 11 2 2" xfId="18103"/>
    <cellStyle name="Heading 3 2 2 48 11 2 2 2" xfId="27796"/>
    <cellStyle name="Heading 3 2 2 48 11 2 3" xfId="15890"/>
    <cellStyle name="Heading 3 2 2 48 11 2 3 2" xfId="27797"/>
    <cellStyle name="Heading 3 2 2 48 11 2 4" xfId="22333"/>
    <cellStyle name="Heading 3 2 2 48 11 3" xfId="17295"/>
    <cellStyle name="Heading 3 2 2 48 11 3 2" xfId="27798"/>
    <cellStyle name="Heading 3 2 2 48 11 4" xfId="15082"/>
    <cellStyle name="Heading 3 2 2 48 11 4 2" xfId="27799"/>
    <cellStyle name="Heading 3 2 2 48 11 5" xfId="21525"/>
    <cellStyle name="Heading 3 2 2 48 12" xfId="12902"/>
    <cellStyle name="Heading 3 2 2 48 12 2" xfId="13710"/>
    <cellStyle name="Heading 3 2 2 48 12 2 2" xfId="18155"/>
    <cellStyle name="Heading 3 2 2 48 12 2 2 2" xfId="27800"/>
    <cellStyle name="Heading 3 2 2 48 12 2 3" xfId="15942"/>
    <cellStyle name="Heading 3 2 2 48 12 2 3 2" xfId="27801"/>
    <cellStyle name="Heading 3 2 2 48 12 2 4" xfId="22385"/>
    <cellStyle name="Heading 3 2 2 48 12 3" xfId="17347"/>
    <cellStyle name="Heading 3 2 2 48 12 3 2" xfId="27802"/>
    <cellStyle name="Heading 3 2 2 48 12 4" xfId="15134"/>
    <cellStyle name="Heading 3 2 2 48 12 4 2" xfId="27803"/>
    <cellStyle name="Heading 3 2 2 48 12 5" xfId="21577"/>
    <cellStyle name="Heading 3 2 2 48 13" xfId="12954"/>
    <cellStyle name="Heading 3 2 2 48 13 2" xfId="13762"/>
    <cellStyle name="Heading 3 2 2 48 13 2 2" xfId="18207"/>
    <cellStyle name="Heading 3 2 2 48 13 2 2 2" xfId="27804"/>
    <cellStyle name="Heading 3 2 2 48 13 2 3" xfId="15994"/>
    <cellStyle name="Heading 3 2 2 48 13 2 3 2" xfId="27805"/>
    <cellStyle name="Heading 3 2 2 48 13 2 4" xfId="22437"/>
    <cellStyle name="Heading 3 2 2 48 13 3" xfId="17399"/>
    <cellStyle name="Heading 3 2 2 48 13 3 2" xfId="27806"/>
    <cellStyle name="Heading 3 2 2 48 13 4" xfId="15186"/>
    <cellStyle name="Heading 3 2 2 48 13 4 2" xfId="27807"/>
    <cellStyle name="Heading 3 2 2 48 13 5" xfId="21629"/>
    <cellStyle name="Heading 3 2 2 48 14" xfId="13006"/>
    <cellStyle name="Heading 3 2 2 48 14 2" xfId="13814"/>
    <cellStyle name="Heading 3 2 2 48 14 2 2" xfId="18259"/>
    <cellStyle name="Heading 3 2 2 48 14 2 2 2" xfId="27808"/>
    <cellStyle name="Heading 3 2 2 48 14 2 3" xfId="16046"/>
    <cellStyle name="Heading 3 2 2 48 14 2 3 2" xfId="27809"/>
    <cellStyle name="Heading 3 2 2 48 14 2 4" xfId="22489"/>
    <cellStyle name="Heading 3 2 2 48 14 3" xfId="17451"/>
    <cellStyle name="Heading 3 2 2 48 14 3 2" xfId="27810"/>
    <cellStyle name="Heading 3 2 2 48 14 4" xfId="15238"/>
    <cellStyle name="Heading 3 2 2 48 14 4 2" xfId="27811"/>
    <cellStyle name="Heading 3 2 2 48 14 5" xfId="21681"/>
    <cellStyle name="Heading 3 2 2 48 15" xfId="13058"/>
    <cellStyle name="Heading 3 2 2 48 15 2" xfId="13866"/>
    <cellStyle name="Heading 3 2 2 48 15 2 2" xfId="18311"/>
    <cellStyle name="Heading 3 2 2 48 15 2 2 2" xfId="27812"/>
    <cellStyle name="Heading 3 2 2 48 15 2 3" xfId="16098"/>
    <cellStyle name="Heading 3 2 2 48 15 2 3 2" xfId="27813"/>
    <cellStyle name="Heading 3 2 2 48 15 2 4" xfId="22541"/>
    <cellStyle name="Heading 3 2 2 48 15 3" xfId="17503"/>
    <cellStyle name="Heading 3 2 2 48 15 3 2" xfId="27814"/>
    <cellStyle name="Heading 3 2 2 48 15 4" xfId="15290"/>
    <cellStyle name="Heading 3 2 2 48 15 4 2" xfId="27815"/>
    <cellStyle name="Heading 3 2 2 48 15 5" xfId="21733"/>
    <cellStyle name="Heading 3 2 2 48 16" xfId="13110"/>
    <cellStyle name="Heading 3 2 2 48 16 2" xfId="17555"/>
    <cellStyle name="Heading 3 2 2 48 16 2 2" xfId="27816"/>
    <cellStyle name="Heading 3 2 2 48 16 3" xfId="15342"/>
    <cellStyle name="Heading 3 2 2 48 16 3 2" xfId="27817"/>
    <cellStyle name="Heading 3 2 2 48 16 4" xfId="21785"/>
    <cellStyle name="Heading 3 2 2 48 17" xfId="20984"/>
    <cellStyle name="Heading 3 2 2 48 2" xfId="12306"/>
    <cellStyle name="Heading 3 2 2 48 2 2" xfId="13190"/>
    <cellStyle name="Heading 3 2 2 48 2 2 2" xfId="17635"/>
    <cellStyle name="Heading 3 2 2 48 2 2 2 2" xfId="27818"/>
    <cellStyle name="Heading 3 2 2 48 2 2 3" xfId="15422"/>
    <cellStyle name="Heading 3 2 2 48 2 2 3 2" xfId="27819"/>
    <cellStyle name="Heading 3 2 2 48 2 2 4" xfId="21865"/>
    <cellStyle name="Heading 3 2 2 48 2 3" xfId="16807"/>
    <cellStyle name="Heading 3 2 2 48 2 3 2" xfId="27820"/>
    <cellStyle name="Heading 3 2 2 48 2 4" xfId="14594"/>
    <cellStyle name="Heading 3 2 2 48 2 4 2" xfId="27821"/>
    <cellStyle name="Heading 3 2 2 48 2 5" xfId="21057"/>
    <cellStyle name="Heading 3 2 2 48 3" xfId="12360"/>
    <cellStyle name="Heading 3 2 2 48 3 2" xfId="13242"/>
    <cellStyle name="Heading 3 2 2 48 3 2 2" xfId="17687"/>
    <cellStyle name="Heading 3 2 2 48 3 2 2 2" xfId="27822"/>
    <cellStyle name="Heading 3 2 2 48 3 2 3" xfId="15474"/>
    <cellStyle name="Heading 3 2 2 48 3 2 3 2" xfId="27823"/>
    <cellStyle name="Heading 3 2 2 48 3 2 4" xfId="21917"/>
    <cellStyle name="Heading 3 2 2 48 3 3" xfId="12434"/>
    <cellStyle name="Heading 3 2 2 48 3 3 2" xfId="16879"/>
    <cellStyle name="Heading 3 2 2 48 3 3 2 2" xfId="27825"/>
    <cellStyle name="Heading 3 2 2 48 3 3 3" xfId="14666"/>
    <cellStyle name="Heading 3 2 2 48 3 3 3 2" xfId="27826"/>
    <cellStyle name="Heading 3 2 2 48 3 3 4" xfId="27824"/>
    <cellStyle name="Heading 3 2 2 48 3 4" xfId="21109"/>
    <cellStyle name="Heading 3 2 2 48 4" xfId="12486"/>
    <cellStyle name="Heading 3 2 2 48 4 2" xfId="13294"/>
    <cellStyle name="Heading 3 2 2 48 4 2 2" xfId="17739"/>
    <cellStyle name="Heading 3 2 2 48 4 2 2 2" xfId="27827"/>
    <cellStyle name="Heading 3 2 2 48 4 2 3" xfId="15526"/>
    <cellStyle name="Heading 3 2 2 48 4 2 3 2" xfId="27828"/>
    <cellStyle name="Heading 3 2 2 48 4 2 4" xfId="21969"/>
    <cellStyle name="Heading 3 2 2 48 4 3" xfId="16931"/>
    <cellStyle name="Heading 3 2 2 48 4 3 2" xfId="27829"/>
    <cellStyle name="Heading 3 2 2 48 4 4" xfId="14718"/>
    <cellStyle name="Heading 3 2 2 48 4 4 2" xfId="27830"/>
    <cellStyle name="Heading 3 2 2 48 4 5" xfId="21161"/>
    <cellStyle name="Heading 3 2 2 48 5" xfId="12538"/>
    <cellStyle name="Heading 3 2 2 48 5 2" xfId="13346"/>
    <cellStyle name="Heading 3 2 2 48 5 2 2" xfId="17791"/>
    <cellStyle name="Heading 3 2 2 48 5 2 2 2" xfId="27831"/>
    <cellStyle name="Heading 3 2 2 48 5 2 3" xfId="15578"/>
    <cellStyle name="Heading 3 2 2 48 5 2 3 2" xfId="27832"/>
    <cellStyle name="Heading 3 2 2 48 5 2 4" xfId="22021"/>
    <cellStyle name="Heading 3 2 2 48 5 3" xfId="16983"/>
    <cellStyle name="Heading 3 2 2 48 5 3 2" xfId="27833"/>
    <cellStyle name="Heading 3 2 2 48 5 4" xfId="14770"/>
    <cellStyle name="Heading 3 2 2 48 5 4 2" xfId="27834"/>
    <cellStyle name="Heading 3 2 2 48 5 5" xfId="21213"/>
    <cellStyle name="Heading 3 2 2 48 6" xfId="12590"/>
    <cellStyle name="Heading 3 2 2 48 6 2" xfId="13398"/>
    <cellStyle name="Heading 3 2 2 48 6 2 2" xfId="17843"/>
    <cellStyle name="Heading 3 2 2 48 6 2 2 2" xfId="27835"/>
    <cellStyle name="Heading 3 2 2 48 6 2 3" xfId="15630"/>
    <cellStyle name="Heading 3 2 2 48 6 2 3 2" xfId="27836"/>
    <cellStyle name="Heading 3 2 2 48 6 2 4" xfId="22073"/>
    <cellStyle name="Heading 3 2 2 48 6 3" xfId="17035"/>
    <cellStyle name="Heading 3 2 2 48 6 3 2" xfId="27837"/>
    <cellStyle name="Heading 3 2 2 48 6 4" xfId="14822"/>
    <cellStyle name="Heading 3 2 2 48 6 4 2" xfId="27838"/>
    <cellStyle name="Heading 3 2 2 48 6 5" xfId="21265"/>
    <cellStyle name="Heading 3 2 2 48 7" xfId="12642"/>
    <cellStyle name="Heading 3 2 2 48 7 2" xfId="13450"/>
    <cellStyle name="Heading 3 2 2 48 7 2 2" xfId="17895"/>
    <cellStyle name="Heading 3 2 2 48 7 2 2 2" xfId="27839"/>
    <cellStyle name="Heading 3 2 2 48 7 2 3" xfId="15682"/>
    <cellStyle name="Heading 3 2 2 48 7 2 3 2" xfId="27840"/>
    <cellStyle name="Heading 3 2 2 48 7 2 4" xfId="22125"/>
    <cellStyle name="Heading 3 2 2 48 7 3" xfId="17087"/>
    <cellStyle name="Heading 3 2 2 48 7 3 2" xfId="27841"/>
    <cellStyle name="Heading 3 2 2 48 7 4" xfId="14874"/>
    <cellStyle name="Heading 3 2 2 48 7 4 2" xfId="27842"/>
    <cellStyle name="Heading 3 2 2 48 7 5" xfId="21317"/>
    <cellStyle name="Heading 3 2 2 48 8" xfId="12694"/>
    <cellStyle name="Heading 3 2 2 48 8 2" xfId="13502"/>
    <cellStyle name="Heading 3 2 2 48 8 2 2" xfId="17947"/>
    <cellStyle name="Heading 3 2 2 48 8 2 2 2" xfId="27843"/>
    <cellStyle name="Heading 3 2 2 48 8 2 3" xfId="15734"/>
    <cellStyle name="Heading 3 2 2 48 8 2 3 2" xfId="27844"/>
    <cellStyle name="Heading 3 2 2 48 8 2 4" xfId="22177"/>
    <cellStyle name="Heading 3 2 2 48 8 3" xfId="17139"/>
    <cellStyle name="Heading 3 2 2 48 8 3 2" xfId="27845"/>
    <cellStyle name="Heading 3 2 2 48 8 4" xfId="14926"/>
    <cellStyle name="Heading 3 2 2 48 8 4 2" xfId="27846"/>
    <cellStyle name="Heading 3 2 2 48 8 5" xfId="21369"/>
    <cellStyle name="Heading 3 2 2 48 9" xfId="12746"/>
    <cellStyle name="Heading 3 2 2 48 9 2" xfId="13554"/>
    <cellStyle name="Heading 3 2 2 48 9 2 2" xfId="17999"/>
    <cellStyle name="Heading 3 2 2 48 9 2 2 2" xfId="27847"/>
    <cellStyle name="Heading 3 2 2 48 9 2 3" xfId="15786"/>
    <cellStyle name="Heading 3 2 2 48 9 2 3 2" xfId="27848"/>
    <cellStyle name="Heading 3 2 2 48 9 2 4" xfId="22229"/>
    <cellStyle name="Heading 3 2 2 48 9 3" xfId="17191"/>
    <cellStyle name="Heading 3 2 2 48 9 3 2" xfId="27849"/>
    <cellStyle name="Heading 3 2 2 48 9 4" xfId="14978"/>
    <cellStyle name="Heading 3 2 2 48 9 4 2" xfId="27850"/>
    <cellStyle name="Heading 3 2 2 48 9 5" xfId="21421"/>
    <cellStyle name="Heading 3 2 2 49" xfId="12244"/>
    <cellStyle name="Heading 3 2 2 49 10" xfId="12797"/>
    <cellStyle name="Heading 3 2 2 49 10 2" xfId="13605"/>
    <cellStyle name="Heading 3 2 2 49 10 2 2" xfId="18050"/>
    <cellStyle name="Heading 3 2 2 49 10 2 2 2" xfId="27851"/>
    <cellStyle name="Heading 3 2 2 49 10 2 3" xfId="15837"/>
    <cellStyle name="Heading 3 2 2 49 10 2 3 2" xfId="27852"/>
    <cellStyle name="Heading 3 2 2 49 10 2 4" xfId="22280"/>
    <cellStyle name="Heading 3 2 2 49 10 3" xfId="17242"/>
    <cellStyle name="Heading 3 2 2 49 10 3 2" xfId="27853"/>
    <cellStyle name="Heading 3 2 2 49 10 4" xfId="15029"/>
    <cellStyle name="Heading 3 2 2 49 10 4 2" xfId="27854"/>
    <cellStyle name="Heading 3 2 2 49 10 5" xfId="21472"/>
    <cellStyle name="Heading 3 2 2 49 11" xfId="12849"/>
    <cellStyle name="Heading 3 2 2 49 11 2" xfId="13657"/>
    <cellStyle name="Heading 3 2 2 49 11 2 2" xfId="18102"/>
    <cellStyle name="Heading 3 2 2 49 11 2 2 2" xfId="27855"/>
    <cellStyle name="Heading 3 2 2 49 11 2 3" xfId="15889"/>
    <cellStyle name="Heading 3 2 2 49 11 2 3 2" xfId="27856"/>
    <cellStyle name="Heading 3 2 2 49 11 2 4" xfId="22332"/>
    <cellStyle name="Heading 3 2 2 49 11 3" xfId="17294"/>
    <cellStyle name="Heading 3 2 2 49 11 3 2" xfId="27857"/>
    <cellStyle name="Heading 3 2 2 49 11 4" xfId="15081"/>
    <cellStyle name="Heading 3 2 2 49 11 4 2" xfId="27858"/>
    <cellStyle name="Heading 3 2 2 49 11 5" xfId="21524"/>
    <cellStyle name="Heading 3 2 2 49 12" xfId="12901"/>
    <cellStyle name="Heading 3 2 2 49 12 2" xfId="13709"/>
    <cellStyle name="Heading 3 2 2 49 12 2 2" xfId="18154"/>
    <cellStyle name="Heading 3 2 2 49 12 2 2 2" xfId="27859"/>
    <cellStyle name="Heading 3 2 2 49 12 2 3" xfId="15941"/>
    <cellStyle name="Heading 3 2 2 49 12 2 3 2" xfId="27860"/>
    <cellStyle name="Heading 3 2 2 49 12 2 4" xfId="22384"/>
    <cellStyle name="Heading 3 2 2 49 12 3" xfId="17346"/>
    <cellStyle name="Heading 3 2 2 49 12 3 2" xfId="27861"/>
    <cellStyle name="Heading 3 2 2 49 12 4" xfId="15133"/>
    <cellStyle name="Heading 3 2 2 49 12 4 2" xfId="27862"/>
    <cellStyle name="Heading 3 2 2 49 12 5" xfId="21576"/>
    <cellStyle name="Heading 3 2 2 49 13" xfId="12953"/>
    <cellStyle name="Heading 3 2 2 49 13 2" xfId="13761"/>
    <cellStyle name="Heading 3 2 2 49 13 2 2" xfId="18206"/>
    <cellStyle name="Heading 3 2 2 49 13 2 2 2" xfId="27863"/>
    <cellStyle name="Heading 3 2 2 49 13 2 3" xfId="15993"/>
    <cellStyle name="Heading 3 2 2 49 13 2 3 2" xfId="27864"/>
    <cellStyle name="Heading 3 2 2 49 13 2 4" xfId="22436"/>
    <cellStyle name="Heading 3 2 2 49 13 3" xfId="17398"/>
    <cellStyle name="Heading 3 2 2 49 13 3 2" xfId="27865"/>
    <cellStyle name="Heading 3 2 2 49 13 4" xfId="15185"/>
    <cellStyle name="Heading 3 2 2 49 13 4 2" xfId="27866"/>
    <cellStyle name="Heading 3 2 2 49 13 5" xfId="21628"/>
    <cellStyle name="Heading 3 2 2 49 14" xfId="13005"/>
    <cellStyle name="Heading 3 2 2 49 14 2" xfId="13813"/>
    <cellStyle name="Heading 3 2 2 49 14 2 2" xfId="18258"/>
    <cellStyle name="Heading 3 2 2 49 14 2 2 2" xfId="27867"/>
    <cellStyle name="Heading 3 2 2 49 14 2 3" xfId="16045"/>
    <cellStyle name="Heading 3 2 2 49 14 2 3 2" xfId="27868"/>
    <cellStyle name="Heading 3 2 2 49 14 2 4" xfId="22488"/>
    <cellStyle name="Heading 3 2 2 49 14 3" xfId="17450"/>
    <cellStyle name="Heading 3 2 2 49 14 3 2" xfId="27869"/>
    <cellStyle name="Heading 3 2 2 49 14 4" xfId="15237"/>
    <cellStyle name="Heading 3 2 2 49 14 4 2" xfId="27870"/>
    <cellStyle name="Heading 3 2 2 49 14 5" xfId="21680"/>
    <cellStyle name="Heading 3 2 2 49 15" xfId="13057"/>
    <cellStyle name="Heading 3 2 2 49 15 2" xfId="13865"/>
    <cellStyle name="Heading 3 2 2 49 15 2 2" xfId="18310"/>
    <cellStyle name="Heading 3 2 2 49 15 2 2 2" xfId="27871"/>
    <cellStyle name="Heading 3 2 2 49 15 2 3" xfId="16097"/>
    <cellStyle name="Heading 3 2 2 49 15 2 3 2" xfId="27872"/>
    <cellStyle name="Heading 3 2 2 49 15 2 4" xfId="22540"/>
    <cellStyle name="Heading 3 2 2 49 15 3" xfId="17502"/>
    <cellStyle name="Heading 3 2 2 49 15 3 2" xfId="27873"/>
    <cellStyle name="Heading 3 2 2 49 15 4" xfId="15289"/>
    <cellStyle name="Heading 3 2 2 49 15 4 2" xfId="27874"/>
    <cellStyle name="Heading 3 2 2 49 15 5" xfId="21732"/>
    <cellStyle name="Heading 3 2 2 49 16" xfId="13109"/>
    <cellStyle name="Heading 3 2 2 49 16 2" xfId="17554"/>
    <cellStyle name="Heading 3 2 2 49 16 2 2" xfId="27875"/>
    <cellStyle name="Heading 3 2 2 49 16 3" xfId="15341"/>
    <cellStyle name="Heading 3 2 2 49 16 3 2" xfId="27876"/>
    <cellStyle name="Heading 3 2 2 49 16 4" xfId="21784"/>
    <cellStyle name="Heading 3 2 2 49 17" xfId="20983"/>
    <cellStyle name="Heading 3 2 2 49 2" xfId="12305"/>
    <cellStyle name="Heading 3 2 2 49 2 2" xfId="13189"/>
    <cellStyle name="Heading 3 2 2 49 2 2 2" xfId="17634"/>
    <cellStyle name="Heading 3 2 2 49 2 2 2 2" xfId="27877"/>
    <cellStyle name="Heading 3 2 2 49 2 2 3" xfId="15421"/>
    <cellStyle name="Heading 3 2 2 49 2 2 3 2" xfId="27878"/>
    <cellStyle name="Heading 3 2 2 49 2 2 4" xfId="21864"/>
    <cellStyle name="Heading 3 2 2 49 2 3" xfId="16806"/>
    <cellStyle name="Heading 3 2 2 49 2 3 2" xfId="27879"/>
    <cellStyle name="Heading 3 2 2 49 2 4" xfId="14593"/>
    <cellStyle name="Heading 3 2 2 49 2 4 2" xfId="27880"/>
    <cellStyle name="Heading 3 2 2 49 2 5" xfId="21056"/>
    <cellStyle name="Heading 3 2 2 49 3" xfId="12359"/>
    <cellStyle name="Heading 3 2 2 49 3 2" xfId="13241"/>
    <cellStyle name="Heading 3 2 2 49 3 2 2" xfId="17686"/>
    <cellStyle name="Heading 3 2 2 49 3 2 2 2" xfId="27881"/>
    <cellStyle name="Heading 3 2 2 49 3 2 3" xfId="15473"/>
    <cellStyle name="Heading 3 2 2 49 3 2 3 2" xfId="27882"/>
    <cellStyle name="Heading 3 2 2 49 3 2 4" xfId="21916"/>
    <cellStyle name="Heading 3 2 2 49 3 3" xfId="12433"/>
    <cellStyle name="Heading 3 2 2 49 3 3 2" xfId="16878"/>
    <cellStyle name="Heading 3 2 2 49 3 3 2 2" xfId="27884"/>
    <cellStyle name="Heading 3 2 2 49 3 3 3" xfId="14665"/>
    <cellStyle name="Heading 3 2 2 49 3 3 3 2" xfId="27885"/>
    <cellStyle name="Heading 3 2 2 49 3 3 4" xfId="27883"/>
    <cellStyle name="Heading 3 2 2 49 3 4" xfId="21108"/>
    <cellStyle name="Heading 3 2 2 49 4" xfId="12485"/>
    <cellStyle name="Heading 3 2 2 49 4 2" xfId="13293"/>
    <cellStyle name="Heading 3 2 2 49 4 2 2" xfId="17738"/>
    <cellStyle name="Heading 3 2 2 49 4 2 2 2" xfId="27886"/>
    <cellStyle name="Heading 3 2 2 49 4 2 3" xfId="15525"/>
    <cellStyle name="Heading 3 2 2 49 4 2 3 2" xfId="27887"/>
    <cellStyle name="Heading 3 2 2 49 4 2 4" xfId="21968"/>
    <cellStyle name="Heading 3 2 2 49 4 3" xfId="16930"/>
    <cellStyle name="Heading 3 2 2 49 4 3 2" xfId="27888"/>
    <cellStyle name="Heading 3 2 2 49 4 4" xfId="14717"/>
    <cellStyle name="Heading 3 2 2 49 4 4 2" xfId="27889"/>
    <cellStyle name="Heading 3 2 2 49 4 5" xfId="21160"/>
    <cellStyle name="Heading 3 2 2 49 5" xfId="12537"/>
    <cellStyle name="Heading 3 2 2 49 5 2" xfId="13345"/>
    <cellStyle name="Heading 3 2 2 49 5 2 2" xfId="17790"/>
    <cellStyle name="Heading 3 2 2 49 5 2 2 2" xfId="27890"/>
    <cellStyle name="Heading 3 2 2 49 5 2 3" xfId="15577"/>
    <cellStyle name="Heading 3 2 2 49 5 2 3 2" xfId="27891"/>
    <cellStyle name="Heading 3 2 2 49 5 2 4" xfId="22020"/>
    <cellStyle name="Heading 3 2 2 49 5 3" xfId="16982"/>
    <cellStyle name="Heading 3 2 2 49 5 3 2" xfId="27892"/>
    <cellStyle name="Heading 3 2 2 49 5 4" xfId="14769"/>
    <cellStyle name="Heading 3 2 2 49 5 4 2" xfId="27893"/>
    <cellStyle name="Heading 3 2 2 49 5 5" xfId="21212"/>
    <cellStyle name="Heading 3 2 2 49 6" xfId="12589"/>
    <cellStyle name="Heading 3 2 2 49 6 2" xfId="13397"/>
    <cellStyle name="Heading 3 2 2 49 6 2 2" xfId="17842"/>
    <cellStyle name="Heading 3 2 2 49 6 2 2 2" xfId="27894"/>
    <cellStyle name="Heading 3 2 2 49 6 2 3" xfId="15629"/>
    <cellStyle name="Heading 3 2 2 49 6 2 3 2" xfId="27895"/>
    <cellStyle name="Heading 3 2 2 49 6 2 4" xfId="22072"/>
    <cellStyle name="Heading 3 2 2 49 6 3" xfId="17034"/>
    <cellStyle name="Heading 3 2 2 49 6 3 2" xfId="27896"/>
    <cellStyle name="Heading 3 2 2 49 6 4" xfId="14821"/>
    <cellStyle name="Heading 3 2 2 49 6 4 2" xfId="27897"/>
    <cellStyle name="Heading 3 2 2 49 6 5" xfId="21264"/>
    <cellStyle name="Heading 3 2 2 49 7" xfId="12641"/>
    <cellStyle name="Heading 3 2 2 49 7 2" xfId="13449"/>
    <cellStyle name="Heading 3 2 2 49 7 2 2" xfId="17894"/>
    <cellStyle name="Heading 3 2 2 49 7 2 2 2" xfId="27898"/>
    <cellStyle name="Heading 3 2 2 49 7 2 3" xfId="15681"/>
    <cellStyle name="Heading 3 2 2 49 7 2 3 2" xfId="27899"/>
    <cellStyle name="Heading 3 2 2 49 7 2 4" xfId="22124"/>
    <cellStyle name="Heading 3 2 2 49 7 3" xfId="17086"/>
    <cellStyle name="Heading 3 2 2 49 7 3 2" xfId="27900"/>
    <cellStyle name="Heading 3 2 2 49 7 4" xfId="14873"/>
    <cellStyle name="Heading 3 2 2 49 7 4 2" xfId="27901"/>
    <cellStyle name="Heading 3 2 2 49 7 5" xfId="21316"/>
    <cellStyle name="Heading 3 2 2 49 8" xfId="12693"/>
    <cellStyle name="Heading 3 2 2 49 8 2" xfId="13501"/>
    <cellStyle name="Heading 3 2 2 49 8 2 2" xfId="17946"/>
    <cellStyle name="Heading 3 2 2 49 8 2 2 2" xfId="27902"/>
    <cellStyle name="Heading 3 2 2 49 8 2 3" xfId="15733"/>
    <cellStyle name="Heading 3 2 2 49 8 2 3 2" xfId="27903"/>
    <cellStyle name="Heading 3 2 2 49 8 2 4" xfId="22176"/>
    <cellStyle name="Heading 3 2 2 49 8 3" xfId="17138"/>
    <cellStyle name="Heading 3 2 2 49 8 3 2" xfId="27904"/>
    <cellStyle name="Heading 3 2 2 49 8 4" xfId="14925"/>
    <cellStyle name="Heading 3 2 2 49 8 4 2" xfId="27905"/>
    <cellStyle name="Heading 3 2 2 49 8 5" xfId="21368"/>
    <cellStyle name="Heading 3 2 2 49 9" xfId="12745"/>
    <cellStyle name="Heading 3 2 2 49 9 2" xfId="13553"/>
    <cellStyle name="Heading 3 2 2 49 9 2 2" xfId="17998"/>
    <cellStyle name="Heading 3 2 2 49 9 2 2 2" xfId="27906"/>
    <cellStyle name="Heading 3 2 2 49 9 2 3" xfId="15785"/>
    <cellStyle name="Heading 3 2 2 49 9 2 3 2" xfId="27907"/>
    <cellStyle name="Heading 3 2 2 49 9 2 4" xfId="22228"/>
    <cellStyle name="Heading 3 2 2 49 9 3" xfId="17190"/>
    <cellStyle name="Heading 3 2 2 49 9 3 2" xfId="27908"/>
    <cellStyle name="Heading 3 2 2 49 9 4" xfId="14977"/>
    <cellStyle name="Heading 3 2 2 49 9 4 2" xfId="27909"/>
    <cellStyle name="Heading 3 2 2 49 9 5" xfId="21420"/>
    <cellStyle name="Heading 3 2 2 5" xfId="12199"/>
    <cellStyle name="Heading 3 2 2 5 10" xfId="12752"/>
    <cellStyle name="Heading 3 2 2 5 10 2" xfId="13560"/>
    <cellStyle name="Heading 3 2 2 5 10 2 2" xfId="18005"/>
    <cellStyle name="Heading 3 2 2 5 10 2 2 2" xfId="27910"/>
    <cellStyle name="Heading 3 2 2 5 10 2 3" xfId="15792"/>
    <cellStyle name="Heading 3 2 2 5 10 2 3 2" xfId="27911"/>
    <cellStyle name="Heading 3 2 2 5 10 2 4" xfId="22235"/>
    <cellStyle name="Heading 3 2 2 5 10 3" xfId="17197"/>
    <cellStyle name="Heading 3 2 2 5 10 3 2" xfId="27912"/>
    <cellStyle name="Heading 3 2 2 5 10 4" xfId="14984"/>
    <cellStyle name="Heading 3 2 2 5 10 4 2" xfId="27913"/>
    <cellStyle name="Heading 3 2 2 5 10 5" xfId="21427"/>
    <cellStyle name="Heading 3 2 2 5 11" xfId="12804"/>
    <cellStyle name="Heading 3 2 2 5 11 2" xfId="13612"/>
    <cellStyle name="Heading 3 2 2 5 11 2 2" xfId="18057"/>
    <cellStyle name="Heading 3 2 2 5 11 2 2 2" xfId="27914"/>
    <cellStyle name="Heading 3 2 2 5 11 2 3" xfId="15844"/>
    <cellStyle name="Heading 3 2 2 5 11 2 3 2" xfId="27915"/>
    <cellStyle name="Heading 3 2 2 5 11 2 4" xfId="22287"/>
    <cellStyle name="Heading 3 2 2 5 11 3" xfId="17249"/>
    <cellStyle name="Heading 3 2 2 5 11 3 2" xfId="27916"/>
    <cellStyle name="Heading 3 2 2 5 11 4" xfId="15036"/>
    <cellStyle name="Heading 3 2 2 5 11 4 2" xfId="27917"/>
    <cellStyle name="Heading 3 2 2 5 11 5" xfId="21479"/>
    <cellStyle name="Heading 3 2 2 5 12" xfId="12856"/>
    <cellStyle name="Heading 3 2 2 5 12 2" xfId="13664"/>
    <cellStyle name="Heading 3 2 2 5 12 2 2" xfId="18109"/>
    <cellStyle name="Heading 3 2 2 5 12 2 2 2" xfId="27918"/>
    <cellStyle name="Heading 3 2 2 5 12 2 3" xfId="15896"/>
    <cellStyle name="Heading 3 2 2 5 12 2 3 2" xfId="27919"/>
    <cellStyle name="Heading 3 2 2 5 12 2 4" xfId="22339"/>
    <cellStyle name="Heading 3 2 2 5 12 3" xfId="17301"/>
    <cellStyle name="Heading 3 2 2 5 12 3 2" xfId="27920"/>
    <cellStyle name="Heading 3 2 2 5 12 4" xfId="15088"/>
    <cellStyle name="Heading 3 2 2 5 12 4 2" xfId="27921"/>
    <cellStyle name="Heading 3 2 2 5 12 5" xfId="21531"/>
    <cellStyle name="Heading 3 2 2 5 13" xfId="12908"/>
    <cellStyle name="Heading 3 2 2 5 13 2" xfId="13716"/>
    <cellStyle name="Heading 3 2 2 5 13 2 2" xfId="18161"/>
    <cellStyle name="Heading 3 2 2 5 13 2 2 2" xfId="27922"/>
    <cellStyle name="Heading 3 2 2 5 13 2 3" xfId="15948"/>
    <cellStyle name="Heading 3 2 2 5 13 2 3 2" xfId="27923"/>
    <cellStyle name="Heading 3 2 2 5 13 2 4" xfId="22391"/>
    <cellStyle name="Heading 3 2 2 5 13 3" xfId="17353"/>
    <cellStyle name="Heading 3 2 2 5 13 3 2" xfId="27924"/>
    <cellStyle name="Heading 3 2 2 5 13 4" xfId="15140"/>
    <cellStyle name="Heading 3 2 2 5 13 4 2" xfId="27925"/>
    <cellStyle name="Heading 3 2 2 5 13 5" xfId="21583"/>
    <cellStyle name="Heading 3 2 2 5 14" xfId="12960"/>
    <cellStyle name="Heading 3 2 2 5 14 2" xfId="13768"/>
    <cellStyle name="Heading 3 2 2 5 14 2 2" xfId="18213"/>
    <cellStyle name="Heading 3 2 2 5 14 2 2 2" xfId="27926"/>
    <cellStyle name="Heading 3 2 2 5 14 2 3" xfId="16000"/>
    <cellStyle name="Heading 3 2 2 5 14 2 3 2" xfId="27927"/>
    <cellStyle name="Heading 3 2 2 5 14 2 4" xfId="22443"/>
    <cellStyle name="Heading 3 2 2 5 14 3" xfId="17405"/>
    <cellStyle name="Heading 3 2 2 5 14 3 2" xfId="27928"/>
    <cellStyle name="Heading 3 2 2 5 14 4" xfId="15192"/>
    <cellStyle name="Heading 3 2 2 5 14 4 2" xfId="27929"/>
    <cellStyle name="Heading 3 2 2 5 14 5" xfId="21635"/>
    <cellStyle name="Heading 3 2 2 5 15" xfId="13012"/>
    <cellStyle name="Heading 3 2 2 5 15 2" xfId="13820"/>
    <cellStyle name="Heading 3 2 2 5 15 2 2" xfId="18265"/>
    <cellStyle name="Heading 3 2 2 5 15 2 2 2" xfId="27930"/>
    <cellStyle name="Heading 3 2 2 5 15 2 3" xfId="16052"/>
    <cellStyle name="Heading 3 2 2 5 15 2 3 2" xfId="27931"/>
    <cellStyle name="Heading 3 2 2 5 15 2 4" xfId="22495"/>
    <cellStyle name="Heading 3 2 2 5 15 3" xfId="17457"/>
    <cellStyle name="Heading 3 2 2 5 15 3 2" xfId="27932"/>
    <cellStyle name="Heading 3 2 2 5 15 4" xfId="15244"/>
    <cellStyle name="Heading 3 2 2 5 15 4 2" xfId="27933"/>
    <cellStyle name="Heading 3 2 2 5 15 5" xfId="21687"/>
    <cellStyle name="Heading 3 2 2 5 16" xfId="13064"/>
    <cellStyle name="Heading 3 2 2 5 16 2" xfId="17509"/>
    <cellStyle name="Heading 3 2 2 5 16 2 2" xfId="27934"/>
    <cellStyle name="Heading 3 2 2 5 16 3" xfId="15296"/>
    <cellStyle name="Heading 3 2 2 5 16 3 2" xfId="27935"/>
    <cellStyle name="Heading 3 2 2 5 16 4" xfId="21739"/>
    <cellStyle name="Heading 3 2 2 5 17" xfId="20938"/>
    <cellStyle name="Heading 3 2 2 5 2" xfId="12260"/>
    <cellStyle name="Heading 3 2 2 5 2 2" xfId="13144"/>
    <cellStyle name="Heading 3 2 2 5 2 2 2" xfId="17589"/>
    <cellStyle name="Heading 3 2 2 5 2 2 2 2" xfId="27936"/>
    <cellStyle name="Heading 3 2 2 5 2 2 3" xfId="15376"/>
    <cellStyle name="Heading 3 2 2 5 2 2 3 2" xfId="27937"/>
    <cellStyle name="Heading 3 2 2 5 2 2 4" xfId="21819"/>
    <cellStyle name="Heading 3 2 2 5 2 3" xfId="16761"/>
    <cellStyle name="Heading 3 2 2 5 2 3 2" xfId="27938"/>
    <cellStyle name="Heading 3 2 2 5 2 4" xfId="14548"/>
    <cellStyle name="Heading 3 2 2 5 2 4 2" xfId="27939"/>
    <cellStyle name="Heading 3 2 2 5 2 5" xfId="21011"/>
    <cellStyle name="Heading 3 2 2 5 3" xfId="12314"/>
    <cellStyle name="Heading 3 2 2 5 3 2" xfId="13196"/>
    <cellStyle name="Heading 3 2 2 5 3 2 2" xfId="17641"/>
    <cellStyle name="Heading 3 2 2 5 3 2 2 2" xfId="27940"/>
    <cellStyle name="Heading 3 2 2 5 3 2 3" xfId="15428"/>
    <cellStyle name="Heading 3 2 2 5 3 2 3 2" xfId="27941"/>
    <cellStyle name="Heading 3 2 2 5 3 2 4" xfId="21871"/>
    <cellStyle name="Heading 3 2 2 5 3 3" xfId="12388"/>
    <cellStyle name="Heading 3 2 2 5 3 3 2" xfId="16833"/>
    <cellStyle name="Heading 3 2 2 5 3 3 2 2" xfId="27943"/>
    <cellStyle name="Heading 3 2 2 5 3 3 3" xfId="14620"/>
    <cellStyle name="Heading 3 2 2 5 3 3 3 2" xfId="27944"/>
    <cellStyle name="Heading 3 2 2 5 3 3 4" xfId="27942"/>
    <cellStyle name="Heading 3 2 2 5 3 4" xfId="21063"/>
    <cellStyle name="Heading 3 2 2 5 4" xfId="12440"/>
    <cellStyle name="Heading 3 2 2 5 4 2" xfId="13248"/>
    <cellStyle name="Heading 3 2 2 5 4 2 2" xfId="17693"/>
    <cellStyle name="Heading 3 2 2 5 4 2 2 2" xfId="27945"/>
    <cellStyle name="Heading 3 2 2 5 4 2 3" xfId="15480"/>
    <cellStyle name="Heading 3 2 2 5 4 2 3 2" xfId="27946"/>
    <cellStyle name="Heading 3 2 2 5 4 2 4" xfId="21923"/>
    <cellStyle name="Heading 3 2 2 5 4 3" xfId="16885"/>
    <cellStyle name="Heading 3 2 2 5 4 3 2" xfId="27947"/>
    <cellStyle name="Heading 3 2 2 5 4 4" xfId="14672"/>
    <cellStyle name="Heading 3 2 2 5 4 4 2" xfId="27948"/>
    <cellStyle name="Heading 3 2 2 5 4 5" xfId="21115"/>
    <cellStyle name="Heading 3 2 2 5 5" xfId="12492"/>
    <cellStyle name="Heading 3 2 2 5 5 2" xfId="13300"/>
    <cellStyle name="Heading 3 2 2 5 5 2 2" xfId="17745"/>
    <cellStyle name="Heading 3 2 2 5 5 2 2 2" xfId="27949"/>
    <cellStyle name="Heading 3 2 2 5 5 2 3" xfId="15532"/>
    <cellStyle name="Heading 3 2 2 5 5 2 3 2" xfId="27950"/>
    <cellStyle name="Heading 3 2 2 5 5 2 4" xfId="21975"/>
    <cellStyle name="Heading 3 2 2 5 5 3" xfId="16937"/>
    <cellStyle name="Heading 3 2 2 5 5 3 2" xfId="27951"/>
    <cellStyle name="Heading 3 2 2 5 5 4" xfId="14724"/>
    <cellStyle name="Heading 3 2 2 5 5 4 2" xfId="27952"/>
    <cellStyle name="Heading 3 2 2 5 5 5" xfId="21167"/>
    <cellStyle name="Heading 3 2 2 5 6" xfId="12544"/>
    <cellStyle name="Heading 3 2 2 5 6 2" xfId="13352"/>
    <cellStyle name="Heading 3 2 2 5 6 2 2" xfId="17797"/>
    <cellStyle name="Heading 3 2 2 5 6 2 2 2" xfId="27953"/>
    <cellStyle name="Heading 3 2 2 5 6 2 3" xfId="15584"/>
    <cellStyle name="Heading 3 2 2 5 6 2 3 2" xfId="27954"/>
    <cellStyle name="Heading 3 2 2 5 6 2 4" xfId="22027"/>
    <cellStyle name="Heading 3 2 2 5 6 3" xfId="16989"/>
    <cellStyle name="Heading 3 2 2 5 6 3 2" xfId="27955"/>
    <cellStyle name="Heading 3 2 2 5 6 4" xfId="14776"/>
    <cellStyle name="Heading 3 2 2 5 6 4 2" xfId="27956"/>
    <cellStyle name="Heading 3 2 2 5 6 5" xfId="21219"/>
    <cellStyle name="Heading 3 2 2 5 7" xfId="12596"/>
    <cellStyle name="Heading 3 2 2 5 7 2" xfId="13404"/>
    <cellStyle name="Heading 3 2 2 5 7 2 2" xfId="17849"/>
    <cellStyle name="Heading 3 2 2 5 7 2 2 2" xfId="27957"/>
    <cellStyle name="Heading 3 2 2 5 7 2 3" xfId="15636"/>
    <cellStyle name="Heading 3 2 2 5 7 2 3 2" xfId="27958"/>
    <cellStyle name="Heading 3 2 2 5 7 2 4" xfId="22079"/>
    <cellStyle name="Heading 3 2 2 5 7 3" xfId="17041"/>
    <cellStyle name="Heading 3 2 2 5 7 3 2" xfId="27959"/>
    <cellStyle name="Heading 3 2 2 5 7 4" xfId="14828"/>
    <cellStyle name="Heading 3 2 2 5 7 4 2" xfId="27960"/>
    <cellStyle name="Heading 3 2 2 5 7 5" xfId="21271"/>
    <cellStyle name="Heading 3 2 2 5 8" xfId="12648"/>
    <cellStyle name="Heading 3 2 2 5 8 2" xfId="13456"/>
    <cellStyle name="Heading 3 2 2 5 8 2 2" xfId="17901"/>
    <cellStyle name="Heading 3 2 2 5 8 2 2 2" xfId="27961"/>
    <cellStyle name="Heading 3 2 2 5 8 2 3" xfId="15688"/>
    <cellStyle name="Heading 3 2 2 5 8 2 3 2" xfId="27962"/>
    <cellStyle name="Heading 3 2 2 5 8 2 4" xfId="22131"/>
    <cellStyle name="Heading 3 2 2 5 8 3" xfId="17093"/>
    <cellStyle name="Heading 3 2 2 5 8 3 2" xfId="27963"/>
    <cellStyle name="Heading 3 2 2 5 8 4" xfId="14880"/>
    <cellStyle name="Heading 3 2 2 5 8 4 2" xfId="27964"/>
    <cellStyle name="Heading 3 2 2 5 8 5" xfId="21323"/>
    <cellStyle name="Heading 3 2 2 5 9" xfId="12700"/>
    <cellStyle name="Heading 3 2 2 5 9 2" xfId="13508"/>
    <cellStyle name="Heading 3 2 2 5 9 2 2" xfId="17953"/>
    <cellStyle name="Heading 3 2 2 5 9 2 2 2" xfId="27965"/>
    <cellStyle name="Heading 3 2 2 5 9 2 3" xfId="15740"/>
    <cellStyle name="Heading 3 2 2 5 9 2 3 2" xfId="27966"/>
    <cellStyle name="Heading 3 2 2 5 9 2 4" xfId="22183"/>
    <cellStyle name="Heading 3 2 2 5 9 3" xfId="17145"/>
    <cellStyle name="Heading 3 2 2 5 9 3 2" xfId="27967"/>
    <cellStyle name="Heading 3 2 2 5 9 4" xfId="14932"/>
    <cellStyle name="Heading 3 2 2 5 9 4 2" xfId="27968"/>
    <cellStyle name="Heading 3 2 2 5 9 5" xfId="21375"/>
    <cellStyle name="Heading 3 2 2 50" xfId="12248"/>
    <cellStyle name="Heading 3 2 2 50 10" xfId="12801"/>
    <cellStyle name="Heading 3 2 2 50 10 2" xfId="13609"/>
    <cellStyle name="Heading 3 2 2 50 10 2 2" xfId="18054"/>
    <cellStyle name="Heading 3 2 2 50 10 2 2 2" xfId="27969"/>
    <cellStyle name="Heading 3 2 2 50 10 2 3" xfId="15841"/>
    <cellStyle name="Heading 3 2 2 50 10 2 3 2" xfId="27970"/>
    <cellStyle name="Heading 3 2 2 50 10 2 4" xfId="22284"/>
    <cellStyle name="Heading 3 2 2 50 10 3" xfId="17246"/>
    <cellStyle name="Heading 3 2 2 50 10 3 2" xfId="27971"/>
    <cellStyle name="Heading 3 2 2 50 10 4" xfId="15033"/>
    <cellStyle name="Heading 3 2 2 50 10 4 2" xfId="27972"/>
    <cellStyle name="Heading 3 2 2 50 10 5" xfId="21476"/>
    <cellStyle name="Heading 3 2 2 50 11" xfId="12853"/>
    <cellStyle name="Heading 3 2 2 50 11 2" xfId="13661"/>
    <cellStyle name="Heading 3 2 2 50 11 2 2" xfId="18106"/>
    <cellStyle name="Heading 3 2 2 50 11 2 2 2" xfId="27973"/>
    <cellStyle name="Heading 3 2 2 50 11 2 3" xfId="15893"/>
    <cellStyle name="Heading 3 2 2 50 11 2 3 2" xfId="27974"/>
    <cellStyle name="Heading 3 2 2 50 11 2 4" xfId="22336"/>
    <cellStyle name="Heading 3 2 2 50 11 3" xfId="17298"/>
    <cellStyle name="Heading 3 2 2 50 11 3 2" xfId="27975"/>
    <cellStyle name="Heading 3 2 2 50 11 4" xfId="15085"/>
    <cellStyle name="Heading 3 2 2 50 11 4 2" xfId="27976"/>
    <cellStyle name="Heading 3 2 2 50 11 5" xfId="21528"/>
    <cellStyle name="Heading 3 2 2 50 12" xfId="12905"/>
    <cellStyle name="Heading 3 2 2 50 12 2" xfId="13713"/>
    <cellStyle name="Heading 3 2 2 50 12 2 2" xfId="18158"/>
    <cellStyle name="Heading 3 2 2 50 12 2 2 2" xfId="27977"/>
    <cellStyle name="Heading 3 2 2 50 12 2 3" xfId="15945"/>
    <cellStyle name="Heading 3 2 2 50 12 2 3 2" xfId="27978"/>
    <cellStyle name="Heading 3 2 2 50 12 2 4" xfId="22388"/>
    <cellStyle name="Heading 3 2 2 50 12 3" xfId="17350"/>
    <cellStyle name="Heading 3 2 2 50 12 3 2" xfId="27979"/>
    <cellStyle name="Heading 3 2 2 50 12 4" xfId="15137"/>
    <cellStyle name="Heading 3 2 2 50 12 4 2" xfId="27980"/>
    <cellStyle name="Heading 3 2 2 50 12 5" xfId="21580"/>
    <cellStyle name="Heading 3 2 2 50 13" xfId="12957"/>
    <cellStyle name="Heading 3 2 2 50 13 2" xfId="13765"/>
    <cellStyle name="Heading 3 2 2 50 13 2 2" xfId="18210"/>
    <cellStyle name="Heading 3 2 2 50 13 2 2 2" xfId="27981"/>
    <cellStyle name="Heading 3 2 2 50 13 2 3" xfId="15997"/>
    <cellStyle name="Heading 3 2 2 50 13 2 3 2" xfId="27982"/>
    <cellStyle name="Heading 3 2 2 50 13 2 4" xfId="22440"/>
    <cellStyle name="Heading 3 2 2 50 13 3" xfId="17402"/>
    <cellStyle name="Heading 3 2 2 50 13 3 2" xfId="27983"/>
    <cellStyle name="Heading 3 2 2 50 13 4" xfId="15189"/>
    <cellStyle name="Heading 3 2 2 50 13 4 2" xfId="27984"/>
    <cellStyle name="Heading 3 2 2 50 13 5" xfId="21632"/>
    <cellStyle name="Heading 3 2 2 50 14" xfId="13009"/>
    <cellStyle name="Heading 3 2 2 50 14 2" xfId="13817"/>
    <cellStyle name="Heading 3 2 2 50 14 2 2" xfId="18262"/>
    <cellStyle name="Heading 3 2 2 50 14 2 2 2" xfId="27985"/>
    <cellStyle name="Heading 3 2 2 50 14 2 3" xfId="16049"/>
    <cellStyle name="Heading 3 2 2 50 14 2 3 2" xfId="27986"/>
    <cellStyle name="Heading 3 2 2 50 14 2 4" xfId="22492"/>
    <cellStyle name="Heading 3 2 2 50 14 3" xfId="17454"/>
    <cellStyle name="Heading 3 2 2 50 14 3 2" xfId="27987"/>
    <cellStyle name="Heading 3 2 2 50 14 4" xfId="15241"/>
    <cellStyle name="Heading 3 2 2 50 14 4 2" xfId="27988"/>
    <cellStyle name="Heading 3 2 2 50 14 5" xfId="21684"/>
    <cellStyle name="Heading 3 2 2 50 15" xfId="13061"/>
    <cellStyle name="Heading 3 2 2 50 15 2" xfId="13869"/>
    <cellStyle name="Heading 3 2 2 50 15 2 2" xfId="18314"/>
    <cellStyle name="Heading 3 2 2 50 15 2 2 2" xfId="27989"/>
    <cellStyle name="Heading 3 2 2 50 15 2 3" xfId="16101"/>
    <cellStyle name="Heading 3 2 2 50 15 2 3 2" xfId="27990"/>
    <cellStyle name="Heading 3 2 2 50 15 2 4" xfId="22544"/>
    <cellStyle name="Heading 3 2 2 50 15 3" xfId="17506"/>
    <cellStyle name="Heading 3 2 2 50 15 3 2" xfId="27991"/>
    <cellStyle name="Heading 3 2 2 50 15 4" xfId="15293"/>
    <cellStyle name="Heading 3 2 2 50 15 4 2" xfId="27992"/>
    <cellStyle name="Heading 3 2 2 50 15 5" xfId="21736"/>
    <cellStyle name="Heading 3 2 2 50 16" xfId="13113"/>
    <cellStyle name="Heading 3 2 2 50 16 2" xfId="17558"/>
    <cellStyle name="Heading 3 2 2 50 16 2 2" xfId="27993"/>
    <cellStyle name="Heading 3 2 2 50 16 3" xfId="15345"/>
    <cellStyle name="Heading 3 2 2 50 16 3 2" xfId="27994"/>
    <cellStyle name="Heading 3 2 2 50 16 4" xfId="21788"/>
    <cellStyle name="Heading 3 2 2 50 17" xfId="20987"/>
    <cellStyle name="Heading 3 2 2 50 2" xfId="12309"/>
    <cellStyle name="Heading 3 2 2 50 2 2" xfId="13193"/>
    <cellStyle name="Heading 3 2 2 50 2 2 2" xfId="17638"/>
    <cellStyle name="Heading 3 2 2 50 2 2 2 2" xfId="27995"/>
    <cellStyle name="Heading 3 2 2 50 2 2 3" xfId="15425"/>
    <cellStyle name="Heading 3 2 2 50 2 2 3 2" xfId="27996"/>
    <cellStyle name="Heading 3 2 2 50 2 2 4" xfId="21868"/>
    <cellStyle name="Heading 3 2 2 50 2 3" xfId="16810"/>
    <cellStyle name="Heading 3 2 2 50 2 3 2" xfId="27997"/>
    <cellStyle name="Heading 3 2 2 50 2 4" xfId="14597"/>
    <cellStyle name="Heading 3 2 2 50 2 4 2" xfId="27998"/>
    <cellStyle name="Heading 3 2 2 50 2 5" xfId="21060"/>
    <cellStyle name="Heading 3 2 2 50 3" xfId="12363"/>
    <cellStyle name="Heading 3 2 2 50 3 2" xfId="13245"/>
    <cellStyle name="Heading 3 2 2 50 3 2 2" xfId="17690"/>
    <cellStyle name="Heading 3 2 2 50 3 2 2 2" xfId="27999"/>
    <cellStyle name="Heading 3 2 2 50 3 2 3" xfId="15477"/>
    <cellStyle name="Heading 3 2 2 50 3 2 3 2" xfId="28000"/>
    <cellStyle name="Heading 3 2 2 50 3 2 4" xfId="21920"/>
    <cellStyle name="Heading 3 2 2 50 3 3" xfId="12437"/>
    <cellStyle name="Heading 3 2 2 50 3 3 2" xfId="16882"/>
    <cellStyle name="Heading 3 2 2 50 3 3 2 2" xfId="28002"/>
    <cellStyle name="Heading 3 2 2 50 3 3 3" xfId="14669"/>
    <cellStyle name="Heading 3 2 2 50 3 3 3 2" xfId="28003"/>
    <cellStyle name="Heading 3 2 2 50 3 3 4" xfId="28001"/>
    <cellStyle name="Heading 3 2 2 50 3 4" xfId="21112"/>
    <cellStyle name="Heading 3 2 2 50 4" xfId="12489"/>
    <cellStyle name="Heading 3 2 2 50 4 2" xfId="13297"/>
    <cellStyle name="Heading 3 2 2 50 4 2 2" xfId="17742"/>
    <cellStyle name="Heading 3 2 2 50 4 2 2 2" xfId="28004"/>
    <cellStyle name="Heading 3 2 2 50 4 2 3" xfId="15529"/>
    <cellStyle name="Heading 3 2 2 50 4 2 3 2" xfId="28005"/>
    <cellStyle name="Heading 3 2 2 50 4 2 4" xfId="21972"/>
    <cellStyle name="Heading 3 2 2 50 4 3" xfId="16934"/>
    <cellStyle name="Heading 3 2 2 50 4 3 2" xfId="28006"/>
    <cellStyle name="Heading 3 2 2 50 4 4" xfId="14721"/>
    <cellStyle name="Heading 3 2 2 50 4 4 2" xfId="28007"/>
    <cellStyle name="Heading 3 2 2 50 4 5" xfId="21164"/>
    <cellStyle name="Heading 3 2 2 50 5" xfId="12541"/>
    <cellStyle name="Heading 3 2 2 50 5 2" xfId="13349"/>
    <cellStyle name="Heading 3 2 2 50 5 2 2" xfId="17794"/>
    <cellStyle name="Heading 3 2 2 50 5 2 2 2" xfId="28008"/>
    <cellStyle name="Heading 3 2 2 50 5 2 3" xfId="15581"/>
    <cellStyle name="Heading 3 2 2 50 5 2 3 2" xfId="28009"/>
    <cellStyle name="Heading 3 2 2 50 5 2 4" xfId="22024"/>
    <cellStyle name="Heading 3 2 2 50 5 3" xfId="16986"/>
    <cellStyle name="Heading 3 2 2 50 5 3 2" xfId="28010"/>
    <cellStyle name="Heading 3 2 2 50 5 4" xfId="14773"/>
    <cellStyle name="Heading 3 2 2 50 5 4 2" xfId="28011"/>
    <cellStyle name="Heading 3 2 2 50 5 5" xfId="21216"/>
    <cellStyle name="Heading 3 2 2 50 6" xfId="12593"/>
    <cellStyle name="Heading 3 2 2 50 6 2" xfId="13401"/>
    <cellStyle name="Heading 3 2 2 50 6 2 2" xfId="17846"/>
    <cellStyle name="Heading 3 2 2 50 6 2 2 2" xfId="28012"/>
    <cellStyle name="Heading 3 2 2 50 6 2 3" xfId="15633"/>
    <cellStyle name="Heading 3 2 2 50 6 2 3 2" xfId="28013"/>
    <cellStyle name="Heading 3 2 2 50 6 2 4" xfId="22076"/>
    <cellStyle name="Heading 3 2 2 50 6 3" xfId="17038"/>
    <cellStyle name="Heading 3 2 2 50 6 3 2" xfId="28014"/>
    <cellStyle name="Heading 3 2 2 50 6 4" xfId="14825"/>
    <cellStyle name="Heading 3 2 2 50 6 4 2" xfId="28015"/>
    <cellStyle name="Heading 3 2 2 50 6 5" xfId="21268"/>
    <cellStyle name="Heading 3 2 2 50 7" xfId="12645"/>
    <cellStyle name="Heading 3 2 2 50 7 2" xfId="13453"/>
    <cellStyle name="Heading 3 2 2 50 7 2 2" xfId="17898"/>
    <cellStyle name="Heading 3 2 2 50 7 2 2 2" xfId="28016"/>
    <cellStyle name="Heading 3 2 2 50 7 2 3" xfId="15685"/>
    <cellStyle name="Heading 3 2 2 50 7 2 3 2" xfId="28017"/>
    <cellStyle name="Heading 3 2 2 50 7 2 4" xfId="22128"/>
    <cellStyle name="Heading 3 2 2 50 7 3" xfId="17090"/>
    <cellStyle name="Heading 3 2 2 50 7 3 2" xfId="28018"/>
    <cellStyle name="Heading 3 2 2 50 7 4" xfId="14877"/>
    <cellStyle name="Heading 3 2 2 50 7 4 2" xfId="28019"/>
    <cellStyle name="Heading 3 2 2 50 7 5" xfId="21320"/>
    <cellStyle name="Heading 3 2 2 50 8" xfId="12697"/>
    <cellStyle name="Heading 3 2 2 50 8 2" xfId="13505"/>
    <cellStyle name="Heading 3 2 2 50 8 2 2" xfId="17950"/>
    <cellStyle name="Heading 3 2 2 50 8 2 2 2" xfId="28020"/>
    <cellStyle name="Heading 3 2 2 50 8 2 3" xfId="15737"/>
    <cellStyle name="Heading 3 2 2 50 8 2 3 2" xfId="28021"/>
    <cellStyle name="Heading 3 2 2 50 8 2 4" xfId="22180"/>
    <cellStyle name="Heading 3 2 2 50 8 3" xfId="17142"/>
    <cellStyle name="Heading 3 2 2 50 8 3 2" xfId="28022"/>
    <cellStyle name="Heading 3 2 2 50 8 4" xfId="14929"/>
    <cellStyle name="Heading 3 2 2 50 8 4 2" xfId="28023"/>
    <cellStyle name="Heading 3 2 2 50 8 5" xfId="21372"/>
    <cellStyle name="Heading 3 2 2 50 9" xfId="12749"/>
    <cellStyle name="Heading 3 2 2 50 9 2" xfId="13557"/>
    <cellStyle name="Heading 3 2 2 50 9 2 2" xfId="18002"/>
    <cellStyle name="Heading 3 2 2 50 9 2 2 2" xfId="28024"/>
    <cellStyle name="Heading 3 2 2 50 9 2 3" xfId="15789"/>
    <cellStyle name="Heading 3 2 2 50 9 2 3 2" xfId="28025"/>
    <cellStyle name="Heading 3 2 2 50 9 2 4" xfId="22232"/>
    <cellStyle name="Heading 3 2 2 50 9 3" xfId="17194"/>
    <cellStyle name="Heading 3 2 2 50 9 3 2" xfId="28026"/>
    <cellStyle name="Heading 3 2 2 50 9 4" xfId="14981"/>
    <cellStyle name="Heading 3 2 2 50 9 4 2" xfId="28027"/>
    <cellStyle name="Heading 3 2 2 50 9 5" xfId="21424"/>
    <cellStyle name="Heading 3 2 2 51" xfId="12246"/>
    <cellStyle name="Heading 3 2 2 51 10" xfId="12799"/>
    <cellStyle name="Heading 3 2 2 51 10 2" xfId="13607"/>
    <cellStyle name="Heading 3 2 2 51 10 2 2" xfId="18052"/>
    <cellStyle name="Heading 3 2 2 51 10 2 2 2" xfId="28028"/>
    <cellStyle name="Heading 3 2 2 51 10 2 3" xfId="15839"/>
    <cellStyle name="Heading 3 2 2 51 10 2 3 2" xfId="28029"/>
    <cellStyle name="Heading 3 2 2 51 10 2 4" xfId="22282"/>
    <cellStyle name="Heading 3 2 2 51 10 3" xfId="17244"/>
    <cellStyle name="Heading 3 2 2 51 10 3 2" xfId="28030"/>
    <cellStyle name="Heading 3 2 2 51 10 4" xfId="15031"/>
    <cellStyle name="Heading 3 2 2 51 10 4 2" xfId="28031"/>
    <cellStyle name="Heading 3 2 2 51 10 5" xfId="21474"/>
    <cellStyle name="Heading 3 2 2 51 11" xfId="12851"/>
    <cellStyle name="Heading 3 2 2 51 11 2" xfId="13659"/>
    <cellStyle name="Heading 3 2 2 51 11 2 2" xfId="18104"/>
    <cellStyle name="Heading 3 2 2 51 11 2 2 2" xfId="28032"/>
    <cellStyle name="Heading 3 2 2 51 11 2 3" xfId="15891"/>
    <cellStyle name="Heading 3 2 2 51 11 2 3 2" xfId="28033"/>
    <cellStyle name="Heading 3 2 2 51 11 2 4" xfId="22334"/>
    <cellStyle name="Heading 3 2 2 51 11 3" xfId="17296"/>
    <cellStyle name="Heading 3 2 2 51 11 3 2" xfId="28034"/>
    <cellStyle name="Heading 3 2 2 51 11 4" xfId="15083"/>
    <cellStyle name="Heading 3 2 2 51 11 4 2" xfId="28035"/>
    <cellStyle name="Heading 3 2 2 51 11 5" xfId="21526"/>
    <cellStyle name="Heading 3 2 2 51 12" xfId="12903"/>
    <cellStyle name="Heading 3 2 2 51 12 2" xfId="13711"/>
    <cellStyle name="Heading 3 2 2 51 12 2 2" xfId="18156"/>
    <cellStyle name="Heading 3 2 2 51 12 2 2 2" xfId="28036"/>
    <cellStyle name="Heading 3 2 2 51 12 2 3" xfId="15943"/>
    <cellStyle name="Heading 3 2 2 51 12 2 3 2" xfId="28037"/>
    <cellStyle name="Heading 3 2 2 51 12 2 4" xfId="22386"/>
    <cellStyle name="Heading 3 2 2 51 12 3" xfId="17348"/>
    <cellStyle name="Heading 3 2 2 51 12 3 2" xfId="28038"/>
    <cellStyle name="Heading 3 2 2 51 12 4" xfId="15135"/>
    <cellStyle name="Heading 3 2 2 51 12 4 2" xfId="28039"/>
    <cellStyle name="Heading 3 2 2 51 12 5" xfId="21578"/>
    <cellStyle name="Heading 3 2 2 51 13" xfId="12955"/>
    <cellStyle name="Heading 3 2 2 51 13 2" xfId="13763"/>
    <cellStyle name="Heading 3 2 2 51 13 2 2" xfId="18208"/>
    <cellStyle name="Heading 3 2 2 51 13 2 2 2" xfId="28040"/>
    <cellStyle name="Heading 3 2 2 51 13 2 3" xfId="15995"/>
    <cellStyle name="Heading 3 2 2 51 13 2 3 2" xfId="28041"/>
    <cellStyle name="Heading 3 2 2 51 13 2 4" xfId="22438"/>
    <cellStyle name="Heading 3 2 2 51 13 3" xfId="17400"/>
    <cellStyle name="Heading 3 2 2 51 13 3 2" xfId="28042"/>
    <cellStyle name="Heading 3 2 2 51 13 4" xfId="15187"/>
    <cellStyle name="Heading 3 2 2 51 13 4 2" xfId="28043"/>
    <cellStyle name="Heading 3 2 2 51 13 5" xfId="21630"/>
    <cellStyle name="Heading 3 2 2 51 14" xfId="13007"/>
    <cellStyle name="Heading 3 2 2 51 14 2" xfId="13815"/>
    <cellStyle name="Heading 3 2 2 51 14 2 2" xfId="18260"/>
    <cellStyle name="Heading 3 2 2 51 14 2 2 2" xfId="28044"/>
    <cellStyle name="Heading 3 2 2 51 14 2 3" xfId="16047"/>
    <cellStyle name="Heading 3 2 2 51 14 2 3 2" xfId="28045"/>
    <cellStyle name="Heading 3 2 2 51 14 2 4" xfId="22490"/>
    <cellStyle name="Heading 3 2 2 51 14 3" xfId="17452"/>
    <cellStyle name="Heading 3 2 2 51 14 3 2" xfId="28046"/>
    <cellStyle name="Heading 3 2 2 51 14 4" xfId="15239"/>
    <cellStyle name="Heading 3 2 2 51 14 4 2" xfId="28047"/>
    <cellStyle name="Heading 3 2 2 51 14 5" xfId="21682"/>
    <cellStyle name="Heading 3 2 2 51 15" xfId="13059"/>
    <cellStyle name="Heading 3 2 2 51 15 2" xfId="13867"/>
    <cellStyle name="Heading 3 2 2 51 15 2 2" xfId="18312"/>
    <cellStyle name="Heading 3 2 2 51 15 2 2 2" xfId="28048"/>
    <cellStyle name="Heading 3 2 2 51 15 2 3" xfId="16099"/>
    <cellStyle name="Heading 3 2 2 51 15 2 3 2" xfId="28049"/>
    <cellStyle name="Heading 3 2 2 51 15 2 4" xfId="22542"/>
    <cellStyle name="Heading 3 2 2 51 15 3" xfId="17504"/>
    <cellStyle name="Heading 3 2 2 51 15 3 2" xfId="28050"/>
    <cellStyle name="Heading 3 2 2 51 15 4" xfId="15291"/>
    <cellStyle name="Heading 3 2 2 51 15 4 2" xfId="28051"/>
    <cellStyle name="Heading 3 2 2 51 15 5" xfId="21734"/>
    <cellStyle name="Heading 3 2 2 51 16" xfId="13111"/>
    <cellStyle name="Heading 3 2 2 51 16 2" xfId="17556"/>
    <cellStyle name="Heading 3 2 2 51 16 2 2" xfId="28052"/>
    <cellStyle name="Heading 3 2 2 51 16 3" xfId="15343"/>
    <cellStyle name="Heading 3 2 2 51 16 3 2" xfId="28053"/>
    <cellStyle name="Heading 3 2 2 51 16 4" xfId="21786"/>
    <cellStyle name="Heading 3 2 2 51 17" xfId="20985"/>
    <cellStyle name="Heading 3 2 2 51 2" xfId="12307"/>
    <cellStyle name="Heading 3 2 2 51 2 2" xfId="13191"/>
    <cellStyle name="Heading 3 2 2 51 2 2 2" xfId="17636"/>
    <cellStyle name="Heading 3 2 2 51 2 2 2 2" xfId="28054"/>
    <cellStyle name="Heading 3 2 2 51 2 2 3" xfId="15423"/>
    <cellStyle name="Heading 3 2 2 51 2 2 3 2" xfId="28055"/>
    <cellStyle name="Heading 3 2 2 51 2 2 4" xfId="21866"/>
    <cellStyle name="Heading 3 2 2 51 2 3" xfId="16808"/>
    <cellStyle name="Heading 3 2 2 51 2 3 2" xfId="28056"/>
    <cellStyle name="Heading 3 2 2 51 2 4" xfId="14595"/>
    <cellStyle name="Heading 3 2 2 51 2 4 2" xfId="28057"/>
    <cellStyle name="Heading 3 2 2 51 2 5" xfId="21058"/>
    <cellStyle name="Heading 3 2 2 51 3" xfId="12361"/>
    <cellStyle name="Heading 3 2 2 51 3 2" xfId="13243"/>
    <cellStyle name="Heading 3 2 2 51 3 2 2" xfId="17688"/>
    <cellStyle name="Heading 3 2 2 51 3 2 2 2" xfId="28058"/>
    <cellStyle name="Heading 3 2 2 51 3 2 3" xfId="15475"/>
    <cellStyle name="Heading 3 2 2 51 3 2 3 2" xfId="28059"/>
    <cellStyle name="Heading 3 2 2 51 3 2 4" xfId="21918"/>
    <cellStyle name="Heading 3 2 2 51 3 3" xfId="12435"/>
    <cellStyle name="Heading 3 2 2 51 3 3 2" xfId="16880"/>
    <cellStyle name="Heading 3 2 2 51 3 3 2 2" xfId="28061"/>
    <cellStyle name="Heading 3 2 2 51 3 3 3" xfId="14667"/>
    <cellStyle name="Heading 3 2 2 51 3 3 3 2" xfId="28062"/>
    <cellStyle name="Heading 3 2 2 51 3 3 4" xfId="28060"/>
    <cellStyle name="Heading 3 2 2 51 3 4" xfId="21110"/>
    <cellStyle name="Heading 3 2 2 51 4" xfId="12487"/>
    <cellStyle name="Heading 3 2 2 51 4 2" xfId="13295"/>
    <cellStyle name="Heading 3 2 2 51 4 2 2" xfId="17740"/>
    <cellStyle name="Heading 3 2 2 51 4 2 2 2" xfId="28063"/>
    <cellStyle name="Heading 3 2 2 51 4 2 3" xfId="15527"/>
    <cellStyle name="Heading 3 2 2 51 4 2 3 2" xfId="28064"/>
    <cellStyle name="Heading 3 2 2 51 4 2 4" xfId="21970"/>
    <cellStyle name="Heading 3 2 2 51 4 3" xfId="16932"/>
    <cellStyle name="Heading 3 2 2 51 4 3 2" xfId="28065"/>
    <cellStyle name="Heading 3 2 2 51 4 4" xfId="14719"/>
    <cellStyle name="Heading 3 2 2 51 4 4 2" xfId="28066"/>
    <cellStyle name="Heading 3 2 2 51 4 5" xfId="21162"/>
    <cellStyle name="Heading 3 2 2 51 5" xfId="12539"/>
    <cellStyle name="Heading 3 2 2 51 5 2" xfId="13347"/>
    <cellStyle name="Heading 3 2 2 51 5 2 2" xfId="17792"/>
    <cellStyle name="Heading 3 2 2 51 5 2 2 2" xfId="28067"/>
    <cellStyle name="Heading 3 2 2 51 5 2 3" xfId="15579"/>
    <cellStyle name="Heading 3 2 2 51 5 2 3 2" xfId="28068"/>
    <cellStyle name="Heading 3 2 2 51 5 2 4" xfId="22022"/>
    <cellStyle name="Heading 3 2 2 51 5 3" xfId="16984"/>
    <cellStyle name="Heading 3 2 2 51 5 3 2" xfId="28069"/>
    <cellStyle name="Heading 3 2 2 51 5 4" xfId="14771"/>
    <cellStyle name="Heading 3 2 2 51 5 4 2" xfId="28070"/>
    <cellStyle name="Heading 3 2 2 51 5 5" xfId="21214"/>
    <cellStyle name="Heading 3 2 2 51 6" xfId="12591"/>
    <cellStyle name="Heading 3 2 2 51 6 2" xfId="13399"/>
    <cellStyle name="Heading 3 2 2 51 6 2 2" xfId="17844"/>
    <cellStyle name="Heading 3 2 2 51 6 2 2 2" xfId="28071"/>
    <cellStyle name="Heading 3 2 2 51 6 2 3" xfId="15631"/>
    <cellStyle name="Heading 3 2 2 51 6 2 3 2" xfId="28072"/>
    <cellStyle name="Heading 3 2 2 51 6 2 4" xfId="22074"/>
    <cellStyle name="Heading 3 2 2 51 6 3" xfId="17036"/>
    <cellStyle name="Heading 3 2 2 51 6 3 2" xfId="28073"/>
    <cellStyle name="Heading 3 2 2 51 6 4" xfId="14823"/>
    <cellStyle name="Heading 3 2 2 51 6 4 2" xfId="28074"/>
    <cellStyle name="Heading 3 2 2 51 6 5" xfId="21266"/>
    <cellStyle name="Heading 3 2 2 51 7" xfId="12643"/>
    <cellStyle name="Heading 3 2 2 51 7 2" xfId="13451"/>
    <cellStyle name="Heading 3 2 2 51 7 2 2" xfId="17896"/>
    <cellStyle name="Heading 3 2 2 51 7 2 2 2" xfId="28075"/>
    <cellStyle name="Heading 3 2 2 51 7 2 3" xfId="15683"/>
    <cellStyle name="Heading 3 2 2 51 7 2 3 2" xfId="28076"/>
    <cellStyle name="Heading 3 2 2 51 7 2 4" xfId="22126"/>
    <cellStyle name="Heading 3 2 2 51 7 3" xfId="17088"/>
    <cellStyle name="Heading 3 2 2 51 7 3 2" xfId="28077"/>
    <cellStyle name="Heading 3 2 2 51 7 4" xfId="14875"/>
    <cellStyle name="Heading 3 2 2 51 7 4 2" xfId="28078"/>
    <cellStyle name="Heading 3 2 2 51 7 5" xfId="21318"/>
    <cellStyle name="Heading 3 2 2 51 8" xfId="12695"/>
    <cellStyle name="Heading 3 2 2 51 8 2" xfId="13503"/>
    <cellStyle name="Heading 3 2 2 51 8 2 2" xfId="17948"/>
    <cellStyle name="Heading 3 2 2 51 8 2 2 2" xfId="28079"/>
    <cellStyle name="Heading 3 2 2 51 8 2 3" xfId="15735"/>
    <cellStyle name="Heading 3 2 2 51 8 2 3 2" xfId="28080"/>
    <cellStyle name="Heading 3 2 2 51 8 2 4" xfId="22178"/>
    <cellStyle name="Heading 3 2 2 51 8 3" xfId="17140"/>
    <cellStyle name="Heading 3 2 2 51 8 3 2" xfId="28081"/>
    <cellStyle name="Heading 3 2 2 51 8 4" xfId="14927"/>
    <cellStyle name="Heading 3 2 2 51 8 4 2" xfId="28082"/>
    <cellStyle name="Heading 3 2 2 51 8 5" xfId="21370"/>
    <cellStyle name="Heading 3 2 2 51 9" xfId="12747"/>
    <cellStyle name="Heading 3 2 2 51 9 2" xfId="13555"/>
    <cellStyle name="Heading 3 2 2 51 9 2 2" xfId="18000"/>
    <cellStyle name="Heading 3 2 2 51 9 2 2 2" xfId="28083"/>
    <cellStyle name="Heading 3 2 2 51 9 2 3" xfId="15787"/>
    <cellStyle name="Heading 3 2 2 51 9 2 3 2" xfId="28084"/>
    <cellStyle name="Heading 3 2 2 51 9 2 4" xfId="22230"/>
    <cellStyle name="Heading 3 2 2 51 9 3" xfId="17192"/>
    <cellStyle name="Heading 3 2 2 51 9 3 2" xfId="28085"/>
    <cellStyle name="Heading 3 2 2 51 9 4" xfId="14979"/>
    <cellStyle name="Heading 3 2 2 51 9 4 2" xfId="28086"/>
    <cellStyle name="Heading 3 2 2 51 9 5" xfId="21422"/>
    <cellStyle name="Heading 3 2 2 52" xfId="12247"/>
    <cellStyle name="Heading 3 2 2 52 10" xfId="12800"/>
    <cellStyle name="Heading 3 2 2 52 10 2" xfId="13608"/>
    <cellStyle name="Heading 3 2 2 52 10 2 2" xfId="18053"/>
    <cellStyle name="Heading 3 2 2 52 10 2 2 2" xfId="28087"/>
    <cellStyle name="Heading 3 2 2 52 10 2 3" xfId="15840"/>
    <cellStyle name="Heading 3 2 2 52 10 2 3 2" xfId="28088"/>
    <cellStyle name="Heading 3 2 2 52 10 2 4" xfId="22283"/>
    <cellStyle name="Heading 3 2 2 52 10 3" xfId="17245"/>
    <cellStyle name="Heading 3 2 2 52 10 3 2" xfId="28089"/>
    <cellStyle name="Heading 3 2 2 52 10 4" xfId="15032"/>
    <cellStyle name="Heading 3 2 2 52 10 4 2" xfId="28090"/>
    <cellStyle name="Heading 3 2 2 52 10 5" xfId="21475"/>
    <cellStyle name="Heading 3 2 2 52 11" xfId="12852"/>
    <cellStyle name="Heading 3 2 2 52 11 2" xfId="13660"/>
    <cellStyle name="Heading 3 2 2 52 11 2 2" xfId="18105"/>
    <cellStyle name="Heading 3 2 2 52 11 2 2 2" xfId="28091"/>
    <cellStyle name="Heading 3 2 2 52 11 2 3" xfId="15892"/>
    <cellStyle name="Heading 3 2 2 52 11 2 3 2" xfId="28092"/>
    <cellStyle name="Heading 3 2 2 52 11 2 4" xfId="22335"/>
    <cellStyle name="Heading 3 2 2 52 11 3" xfId="17297"/>
    <cellStyle name="Heading 3 2 2 52 11 3 2" xfId="28093"/>
    <cellStyle name="Heading 3 2 2 52 11 4" xfId="15084"/>
    <cellStyle name="Heading 3 2 2 52 11 4 2" xfId="28094"/>
    <cellStyle name="Heading 3 2 2 52 11 5" xfId="21527"/>
    <cellStyle name="Heading 3 2 2 52 12" xfId="12904"/>
    <cellStyle name="Heading 3 2 2 52 12 2" xfId="13712"/>
    <cellStyle name="Heading 3 2 2 52 12 2 2" xfId="18157"/>
    <cellStyle name="Heading 3 2 2 52 12 2 2 2" xfId="28095"/>
    <cellStyle name="Heading 3 2 2 52 12 2 3" xfId="15944"/>
    <cellStyle name="Heading 3 2 2 52 12 2 3 2" xfId="28096"/>
    <cellStyle name="Heading 3 2 2 52 12 2 4" xfId="22387"/>
    <cellStyle name="Heading 3 2 2 52 12 3" xfId="17349"/>
    <cellStyle name="Heading 3 2 2 52 12 3 2" xfId="28097"/>
    <cellStyle name="Heading 3 2 2 52 12 4" xfId="15136"/>
    <cellStyle name="Heading 3 2 2 52 12 4 2" xfId="28098"/>
    <cellStyle name="Heading 3 2 2 52 12 5" xfId="21579"/>
    <cellStyle name="Heading 3 2 2 52 13" xfId="12956"/>
    <cellStyle name="Heading 3 2 2 52 13 2" xfId="13764"/>
    <cellStyle name="Heading 3 2 2 52 13 2 2" xfId="18209"/>
    <cellStyle name="Heading 3 2 2 52 13 2 2 2" xfId="28099"/>
    <cellStyle name="Heading 3 2 2 52 13 2 3" xfId="15996"/>
    <cellStyle name="Heading 3 2 2 52 13 2 3 2" xfId="28100"/>
    <cellStyle name="Heading 3 2 2 52 13 2 4" xfId="22439"/>
    <cellStyle name="Heading 3 2 2 52 13 3" xfId="17401"/>
    <cellStyle name="Heading 3 2 2 52 13 3 2" xfId="28101"/>
    <cellStyle name="Heading 3 2 2 52 13 4" xfId="15188"/>
    <cellStyle name="Heading 3 2 2 52 13 4 2" xfId="28102"/>
    <cellStyle name="Heading 3 2 2 52 13 5" xfId="21631"/>
    <cellStyle name="Heading 3 2 2 52 14" xfId="13008"/>
    <cellStyle name="Heading 3 2 2 52 14 2" xfId="13816"/>
    <cellStyle name="Heading 3 2 2 52 14 2 2" xfId="18261"/>
    <cellStyle name="Heading 3 2 2 52 14 2 2 2" xfId="28103"/>
    <cellStyle name="Heading 3 2 2 52 14 2 3" xfId="16048"/>
    <cellStyle name="Heading 3 2 2 52 14 2 3 2" xfId="28104"/>
    <cellStyle name="Heading 3 2 2 52 14 2 4" xfId="22491"/>
    <cellStyle name="Heading 3 2 2 52 14 3" xfId="17453"/>
    <cellStyle name="Heading 3 2 2 52 14 3 2" xfId="28105"/>
    <cellStyle name="Heading 3 2 2 52 14 4" xfId="15240"/>
    <cellStyle name="Heading 3 2 2 52 14 4 2" xfId="28106"/>
    <cellStyle name="Heading 3 2 2 52 14 5" xfId="21683"/>
    <cellStyle name="Heading 3 2 2 52 15" xfId="13060"/>
    <cellStyle name="Heading 3 2 2 52 15 2" xfId="13868"/>
    <cellStyle name="Heading 3 2 2 52 15 2 2" xfId="18313"/>
    <cellStyle name="Heading 3 2 2 52 15 2 2 2" xfId="28107"/>
    <cellStyle name="Heading 3 2 2 52 15 2 3" xfId="16100"/>
    <cellStyle name="Heading 3 2 2 52 15 2 3 2" xfId="28108"/>
    <cellStyle name="Heading 3 2 2 52 15 2 4" xfId="22543"/>
    <cellStyle name="Heading 3 2 2 52 15 3" xfId="17505"/>
    <cellStyle name="Heading 3 2 2 52 15 3 2" xfId="28109"/>
    <cellStyle name="Heading 3 2 2 52 15 4" xfId="15292"/>
    <cellStyle name="Heading 3 2 2 52 15 4 2" xfId="28110"/>
    <cellStyle name="Heading 3 2 2 52 15 5" xfId="21735"/>
    <cellStyle name="Heading 3 2 2 52 16" xfId="13112"/>
    <cellStyle name="Heading 3 2 2 52 16 2" xfId="17557"/>
    <cellStyle name="Heading 3 2 2 52 16 2 2" xfId="28111"/>
    <cellStyle name="Heading 3 2 2 52 16 3" xfId="15344"/>
    <cellStyle name="Heading 3 2 2 52 16 3 2" xfId="28112"/>
    <cellStyle name="Heading 3 2 2 52 16 4" xfId="21787"/>
    <cellStyle name="Heading 3 2 2 52 17" xfId="20986"/>
    <cellStyle name="Heading 3 2 2 52 2" xfId="12308"/>
    <cellStyle name="Heading 3 2 2 52 2 2" xfId="13192"/>
    <cellStyle name="Heading 3 2 2 52 2 2 2" xfId="17637"/>
    <cellStyle name="Heading 3 2 2 52 2 2 2 2" xfId="28113"/>
    <cellStyle name="Heading 3 2 2 52 2 2 3" xfId="15424"/>
    <cellStyle name="Heading 3 2 2 52 2 2 3 2" xfId="28114"/>
    <cellStyle name="Heading 3 2 2 52 2 2 4" xfId="21867"/>
    <cellStyle name="Heading 3 2 2 52 2 3" xfId="16809"/>
    <cellStyle name="Heading 3 2 2 52 2 3 2" xfId="28115"/>
    <cellStyle name="Heading 3 2 2 52 2 4" xfId="14596"/>
    <cellStyle name="Heading 3 2 2 52 2 4 2" xfId="28116"/>
    <cellStyle name="Heading 3 2 2 52 2 5" xfId="21059"/>
    <cellStyle name="Heading 3 2 2 52 3" xfId="12362"/>
    <cellStyle name="Heading 3 2 2 52 3 2" xfId="13244"/>
    <cellStyle name="Heading 3 2 2 52 3 2 2" xfId="17689"/>
    <cellStyle name="Heading 3 2 2 52 3 2 2 2" xfId="28117"/>
    <cellStyle name="Heading 3 2 2 52 3 2 3" xfId="15476"/>
    <cellStyle name="Heading 3 2 2 52 3 2 3 2" xfId="28118"/>
    <cellStyle name="Heading 3 2 2 52 3 2 4" xfId="21919"/>
    <cellStyle name="Heading 3 2 2 52 3 3" xfId="12436"/>
    <cellStyle name="Heading 3 2 2 52 3 3 2" xfId="16881"/>
    <cellStyle name="Heading 3 2 2 52 3 3 2 2" xfId="28120"/>
    <cellStyle name="Heading 3 2 2 52 3 3 3" xfId="14668"/>
    <cellStyle name="Heading 3 2 2 52 3 3 3 2" xfId="28121"/>
    <cellStyle name="Heading 3 2 2 52 3 3 4" xfId="28119"/>
    <cellStyle name="Heading 3 2 2 52 3 4" xfId="21111"/>
    <cellStyle name="Heading 3 2 2 52 4" xfId="12488"/>
    <cellStyle name="Heading 3 2 2 52 4 2" xfId="13296"/>
    <cellStyle name="Heading 3 2 2 52 4 2 2" xfId="17741"/>
    <cellStyle name="Heading 3 2 2 52 4 2 2 2" xfId="28122"/>
    <cellStyle name="Heading 3 2 2 52 4 2 3" xfId="15528"/>
    <cellStyle name="Heading 3 2 2 52 4 2 3 2" xfId="28123"/>
    <cellStyle name="Heading 3 2 2 52 4 2 4" xfId="21971"/>
    <cellStyle name="Heading 3 2 2 52 4 3" xfId="16933"/>
    <cellStyle name="Heading 3 2 2 52 4 3 2" xfId="28124"/>
    <cellStyle name="Heading 3 2 2 52 4 4" xfId="14720"/>
    <cellStyle name="Heading 3 2 2 52 4 4 2" xfId="28125"/>
    <cellStyle name="Heading 3 2 2 52 4 5" xfId="21163"/>
    <cellStyle name="Heading 3 2 2 52 5" xfId="12540"/>
    <cellStyle name="Heading 3 2 2 52 5 2" xfId="13348"/>
    <cellStyle name="Heading 3 2 2 52 5 2 2" xfId="17793"/>
    <cellStyle name="Heading 3 2 2 52 5 2 2 2" xfId="28126"/>
    <cellStyle name="Heading 3 2 2 52 5 2 3" xfId="15580"/>
    <cellStyle name="Heading 3 2 2 52 5 2 3 2" xfId="28127"/>
    <cellStyle name="Heading 3 2 2 52 5 2 4" xfId="22023"/>
    <cellStyle name="Heading 3 2 2 52 5 3" xfId="16985"/>
    <cellStyle name="Heading 3 2 2 52 5 3 2" xfId="28128"/>
    <cellStyle name="Heading 3 2 2 52 5 4" xfId="14772"/>
    <cellStyle name="Heading 3 2 2 52 5 4 2" xfId="28129"/>
    <cellStyle name="Heading 3 2 2 52 5 5" xfId="21215"/>
    <cellStyle name="Heading 3 2 2 52 6" xfId="12592"/>
    <cellStyle name="Heading 3 2 2 52 6 2" xfId="13400"/>
    <cellStyle name="Heading 3 2 2 52 6 2 2" xfId="17845"/>
    <cellStyle name="Heading 3 2 2 52 6 2 2 2" xfId="28130"/>
    <cellStyle name="Heading 3 2 2 52 6 2 3" xfId="15632"/>
    <cellStyle name="Heading 3 2 2 52 6 2 3 2" xfId="28131"/>
    <cellStyle name="Heading 3 2 2 52 6 2 4" xfId="22075"/>
    <cellStyle name="Heading 3 2 2 52 6 3" xfId="17037"/>
    <cellStyle name="Heading 3 2 2 52 6 3 2" xfId="28132"/>
    <cellStyle name="Heading 3 2 2 52 6 4" xfId="14824"/>
    <cellStyle name="Heading 3 2 2 52 6 4 2" xfId="28133"/>
    <cellStyle name="Heading 3 2 2 52 6 5" xfId="21267"/>
    <cellStyle name="Heading 3 2 2 52 7" xfId="12644"/>
    <cellStyle name="Heading 3 2 2 52 7 2" xfId="13452"/>
    <cellStyle name="Heading 3 2 2 52 7 2 2" xfId="17897"/>
    <cellStyle name="Heading 3 2 2 52 7 2 2 2" xfId="28134"/>
    <cellStyle name="Heading 3 2 2 52 7 2 3" xfId="15684"/>
    <cellStyle name="Heading 3 2 2 52 7 2 3 2" xfId="28135"/>
    <cellStyle name="Heading 3 2 2 52 7 2 4" xfId="22127"/>
    <cellStyle name="Heading 3 2 2 52 7 3" xfId="17089"/>
    <cellStyle name="Heading 3 2 2 52 7 3 2" xfId="28136"/>
    <cellStyle name="Heading 3 2 2 52 7 4" xfId="14876"/>
    <cellStyle name="Heading 3 2 2 52 7 4 2" xfId="28137"/>
    <cellStyle name="Heading 3 2 2 52 7 5" xfId="21319"/>
    <cellStyle name="Heading 3 2 2 52 8" xfId="12696"/>
    <cellStyle name="Heading 3 2 2 52 8 2" xfId="13504"/>
    <cellStyle name="Heading 3 2 2 52 8 2 2" xfId="17949"/>
    <cellStyle name="Heading 3 2 2 52 8 2 2 2" xfId="28138"/>
    <cellStyle name="Heading 3 2 2 52 8 2 3" xfId="15736"/>
    <cellStyle name="Heading 3 2 2 52 8 2 3 2" xfId="28139"/>
    <cellStyle name="Heading 3 2 2 52 8 2 4" xfId="22179"/>
    <cellStyle name="Heading 3 2 2 52 8 3" xfId="17141"/>
    <cellStyle name="Heading 3 2 2 52 8 3 2" xfId="28140"/>
    <cellStyle name="Heading 3 2 2 52 8 4" xfId="14928"/>
    <cellStyle name="Heading 3 2 2 52 8 4 2" xfId="28141"/>
    <cellStyle name="Heading 3 2 2 52 8 5" xfId="21371"/>
    <cellStyle name="Heading 3 2 2 52 9" xfId="12748"/>
    <cellStyle name="Heading 3 2 2 52 9 2" xfId="13556"/>
    <cellStyle name="Heading 3 2 2 52 9 2 2" xfId="18001"/>
    <cellStyle name="Heading 3 2 2 52 9 2 2 2" xfId="28142"/>
    <cellStyle name="Heading 3 2 2 52 9 2 3" xfId="15788"/>
    <cellStyle name="Heading 3 2 2 52 9 2 3 2" xfId="28143"/>
    <cellStyle name="Heading 3 2 2 52 9 2 4" xfId="22231"/>
    <cellStyle name="Heading 3 2 2 52 9 3" xfId="17193"/>
    <cellStyle name="Heading 3 2 2 52 9 3 2" xfId="28144"/>
    <cellStyle name="Heading 3 2 2 52 9 4" xfId="14980"/>
    <cellStyle name="Heading 3 2 2 52 9 4 2" xfId="28145"/>
    <cellStyle name="Heading 3 2 2 52 9 5" xfId="21423"/>
    <cellStyle name="Heading 3 2 2 53" xfId="12243"/>
    <cellStyle name="Heading 3 2 2 53 10" xfId="12796"/>
    <cellStyle name="Heading 3 2 2 53 10 2" xfId="13604"/>
    <cellStyle name="Heading 3 2 2 53 10 2 2" xfId="18049"/>
    <cellStyle name="Heading 3 2 2 53 10 2 2 2" xfId="28146"/>
    <cellStyle name="Heading 3 2 2 53 10 2 3" xfId="15836"/>
    <cellStyle name="Heading 3 2 2 53 10 2 3 2" xfId="28147"/>
    <cellStyle name="Heading 3 2 2 53 10 2 4" xfId="22279"/>
    <cellStyle name="Heading 3 2 2 53 10 3" xfId="17241"/>
    <cellStyle name="Heading 3 2 2 53 10 3 2" xfId="28148"/>
    <cellStyle name="Heading 3 2 2 53 10 4" xfId="15028"/>
    <cellStyle name="Heading 3 2 2 53 10 4 2" xfId="28149"/>
    <cellStyle name="Heading 3 2 2 53 10 5" xfId="21471"/>
    <cellStyle name="Heading 3 2 2 53 11" xfId="12848"/>
    <cellStyle name="Heading 3 2 2 53 11 2" xfId="13656"/>
    <cellStyle name="Heading 3 2 2 53 11 2 2" xfId="18101"/>
    <cellStyle name="Heading 3 2 2 53 11 2 2 2" xfId="28150"/>
    <cellStyle name="Heading 3 2 2 53 11 2 3" xfId="15888"/>
    <cellStyle name="Heading 3 2 2 53 11 2 3 2" xfId="28151"/>
    <cellStyle name="Heading 3 2 2 53 11 2 4" xfId="22331"/>
    <cellStyle name="Heading 3 2 2 53 11 3" xfId="17293"/>
    <cellStyle name="Heading 3 2 2 53 11 3 2" xfId="28152"/>
    <cellStyle name="Heading 3 2 2 53 11 4" xfId="15080"/>
    <cellStyle name="Heading 3 2 2 53 11 4 2" xfId="28153"/>
    <cellStyle name="Heading 3 2 2 53 11 5" xfId="21523"/>
    <cellStyle name="Heading 3 2 2 53 12" xfId="12900"/>
    <cellStyle name="Heading 3 2 2 53 12 2" xfId="13708"/>
    <cellStyle name="Heading 3 2 2 53 12 2 2" xfId="18153"/>
    <cellStyle name="Heading 3 2 2 53 12 2 2 2" xfId="28154"/>
    <cellStyle name="Heading 3 2 2 53 12 2 3" xfId="15940"/>
    <cellStyle name="Heading 3 2 2 53 12 2 3 2" xfId="28155"/>
    <cellStyle name="Heading 3 2 2 53 12 2 4" xfId="22383"/>
    <cellStyle name="Heading 3 2 2 53 12 3" xfId="17345"/>
    <cellStyle name="Heading 3 2 2 53 12 3 2" xfId="28156"/>
    <cellStyle name="Heading 3 2 2 53 12 4" xfId="15132"/>
    <cellStyle name="Heading 3 2 2 53 12 4 2" xfId="28157"/>
    <cellStyle name="Heading 3 2 2 53 12 5" xfId="21575"/>
    <cellStyle name="Heading 3 2 2 53 13" xfId="12952"/>
    <cellStyle name="Heading 3 2 2 53 13 2" xfId="13760"/>
    <cellStyle name="Heading 3 2 2 53 13 2 2" xfId="18205"/>
    <cellStyle name="Heading 3 2 2 53 13 2 2 2" xfId="28158"/>
    <cellStyle name="Heading 3 2 2 53 13 2 3" xfId="15992"/>
    <cellStyle name="Heading 3 2 2 53 13 2 3 2" xfId="28159"/>
    <cellStyle name="Heading 3 2 2 53 13 2 4" xfId="22435"/>
    <cellStyle name="Heading 3 2 2 53 13 3" xfId="17397"/>
    <cellStyle name="Heading 3 2 2 53 13 3 2" xfId="28160"/>
    <cellStyle name="Heading 3 2 2 53 13 4" xfId="15184"/>
    <cellStyle name="Heading 3 2 2 53 13 4 2" xfId="28161"/>
    <cellStyle name="Heading 3 2 2 53 13 5" xfId="21627"/>
    <cellStyle name="Heading 3 2 2 53 14" xfId="13004"/>
    <cellStyle name="Heading 3 2 2 53 14 2" xfId="13812"/>
    <cellStyle name="Heading 3 2 2 53 14 2 2" xfId="18257"/>
    <cellStyle name="Heading 3 2 2 53 14 2 2 2" xfId="28162"/>
    <cellStyle name="Heading 3 2 2 53 14 2 3" xfId="16044"/>
    <cellStyle name="Heading 3 2 2 53 14 2 3 2" xfId="28163"/>
    <cellStyle name="Heading 3 2 2 53 14 2 4" xfId="22487"/>
    <cellStyle name="Heading 3 2 2 53 14 3" xfId="17449"/>
    <cellStyle name="Heading 3 2 2 53 14 3 2" xfId="28164"/>
    <cellStyle name="Heading 3 2 2 53 14 4" xfId="15236"/>
    <cellStyle name="Heading 3 2 2 53 14 4 2" xfId="28165"/>
    <cellStyle name="Heading 3 2 2 53 14 5" xfId="21679"/>
    <cellStyle name="Heading 3 2 2 53 15" xfId="13056"/>
    <cellStyle name="Heading 3 2 2 53 15 2" xfId="13864"/>
    <cellStyle name="Heading 3 2 2 53 15 2 2" xfId="18309"/>
    <cellStyle name="Heading 3 2 2 53 15 2 2 2" xfId="28166"/>
    <cellStyle name="Heading 3 2 2 53 15 2 3" xfId="16096"/>
    <cellStyle name="Heading 3 2 2 53 15 2 3 2" xfId="28167"/>
    <cellStyle name="Heading 3 2 2 53 15 2 4" xfId="22539"/>
    <cellStyle name="Heading 3 2 2 53 15 3" xfId="17501"/>
    <cellStyle name="Heading 3 2 2 53 15 3 2" xfId="28168"/>
    <cellStyle name="Heading 3 2 2 53 15 4" xfId="15288"/>
    <cellStyle name="Heading 3 2 2 53 15 4 2" xfId="28169"/>
    <cellStyle name="Heading 3 2 2 53 15 5" xfId="21731"/>
    <cellStyle name="Heading 3 2 2 53 16" xfId="13108"/>
    <cellStyle name="Heading 3 2 2 53 16 2" xfId="17553"/>
    <cellStyle name="Heading 3 2 2 53 16 2 2" xfId="28170"/>
    <cellStyle name="Heading 3 2 2 53 16 3" xfId="15340"/>
    <cellStyle name="Heading 3 2 2 53 16 3 2" xfId="28171"/>
    <cellStyle name="Heading 3 2 2 53 16 4" xfId="21783"/>
    <cellStyle name="Heading 3 2 2 53 17" xfId="20982"/>
    <cellStyle name="Heading 3 2 2 53 2" xfId="12304"/>
    <cellStyle name="Heading 3 2 2 53 2 2" xfId="13188"/>
    <cellStyle name="Heading 3 2 2 53 2 2 2" xfId="17633"/>
    <cellStyle name="Heading 3 2 2 53 2 2 2 2" xfId="28172"/>
    <cellStyle name="Heading 3 2 2 53 2 2 3" xfId="15420"/>
    <cellStyle name="Heading 3 2 2 53 2 2 3 2" xfId="28173"/>
    <cellStyle name="Heading 3 2 2 53 2 2 4" xfId="21863"/>
    <cellStyle name="Heading 3 2 2 53 2 3" xfId="16805"/>
    <cellStyle name="Heading 3 2 2 53 2 3 2" xfId="28174"/>
    <cellStyle name="Heading 3 2 2 53 2 4" xfId="14592"/>
    <cellStyle name="Heading 3 2 2 53 2 4 2" xfId="28175"/>
    <cellStyle name="Heading 3 2 2 53 2 5" xfId="21055"/>
    <cellStyle name="Heading 3 2 2 53 3" xfId="12358"/>
    <cellStyle name="Heading 3 2 2 53 3 2" xfId="13240"/>
    <cellStyle name="Heading 3 2 2 53 3 2 2" xfId="17685"/>
    <cellStyle name="Heading 3 2 2 53 3 2 2 2" xfId="28176"/>
    <cellStyle name="Heading 3 2 2 53 3 2 3" xfId="15472"/>
    <cellStyle name="Heading 3 2 2 53 3 2 3 2" xfId="28177"/>
    <cellStyle name="Heading 3 2 2 53 3 2 4" xfId="21915"/>
    <cellStyle name="Heading 3 2 2 53 3 3" xfId="12432"/>
    <cellStyle name="Heading 3 2 2 53 3 3 2" xfId="16877"/>
    <cellStyle name="Heading 3 2 2 53 3 3 2 2" xfId="28179"/>
    <cellStyle name="Heading 3 2 2 53 3 3 3" xfId="14664"/>
    <cellStyle name="Heading 3 2 2 53 3 3 3 2" xfId="28180"/>
    <cellStyle name="Heading 3 2 2 53 3 3 4" xfId="28178"/>
    <cellStyle name="Heading 3 2 2 53 3 4" xfId="21107"/>
    <cellStyle name="Heading 3 2 2 53 4" xfId="12484"/>
    <cellStyle name="Heading 3 2 2 53 4 2" xfId="13292"/>
    <cellStyle name="Heading 3 2 2 53 4 2 2" xfId="17737"/>
    <cellStyle name="Heading 3 2 2 53 4 2 2 2" xfId="28181"/>
    <cellStyle name="Heading 3 2 2 53 4 2 3" xfId="15524"/>
    <cellStyle name="Heading 3 2 2 53 4 2 3 2" xfId="28182"/>
    <cellStyle name="Heading 3 2 2 53 4 2 4" xfId="21967"/>
    <cellStyle name="Heading 3 2 2 53 4 3" xfId="16929"/>
    <cellStyle name="Heading 3 2 2 53 4 3 2" xfId="28183"/>
    <cellStyle name="Heading 3 2 2 53 4 4" xfId="14716"/>
    <cellStyle name="Heading 3 2 2 53 4 4 2" xfId="28184"/>
    <cellStyle name="Heading 3 2 2 53 4 5" xfId="21159"/>
    <cellStyle name="Heading 3 2 2 53 5" xfId="12536"/>
    <cellStyle name="Heading 3 2 2 53 5 2" xfId="13344"/>
    <cellStyle name="Heading 3 2 2 53 5 2 2" xfId="17789"/>
    <cellStyle name="Heading 3 2 2 53 5 2 2 2" xfId="28185"/>
    <cellStyle name="Heading 3 2 2 53 5 2 3" xfId="15576"/>
    <cellStyle name="Heading 3 2 2 53 5 2 3 2" xfId="28186"/>
    <cellStyle name="Heading 3 2 2 53 5 2 4" xfId="22019"/>
    <cellStyle name="Heading 3 2 2 53 5 3" xfId="16981"/>
    <cellStyle name="Heading 3 2 2 53 5 3 2" xfId="28187"/>
    <cellStyle name="Heading 3 2 2 53 5 4" xfId="14768"/>
    <cellStyle name="Heading 3 2 2 53 5 4 2" xfId="28188"/>
    <cellStyle name="Heading 3 2 2 53 5 5" xfId="21211"/>
    <cellStyle name="Heading 3 2 2 53 6" xfId="12588"/>
    <cellStyle name="Heading 3 2 2 53 6 2" xfId="13396"/>
    <cellStyle name="Heading 3 2 2 53 6 2 2" xfId="17841"/>
    <cellStyle name="Heading 3 2 2 53 6 2 2 2" xfId="28189"/>
    <cellStyle name="Heading 3 2 2 53 6 2 3" xfId="15628"/>
    <cellStyle name="Heading 3 2 2 53 6 2 3 2" xfId="28190"/>
    <cellStyle name="Heading 3 2 2 53 6 2 4" xfId="22071"/>
    <cellStyle name="Heading 3 2 2 53 6 3" xfId="17033"/>
    <cellStyle name="Heading 3 2 2 53 6 3 2" xfId="28191"/>
    <cellStyle name="Heading 3 2 2 53 6 4" xfId="14820"/>
    <cellStyle name="Heading 3 2 2 53 6 4 2" xfId="28192"/>
    <cellStyle name="Heading 3 2 2 53 6 5" xfId="21263"/>
    <cellStyle name="Heading 3 2 2 53 7" xfId="12640"/>
    <cellStyle name="Heading 3 2 2 53 7 2" xfId="13448"/>
    <cellStyle name="Heading 3 2 2 53 7 2 2" xfId="17893"/>
    <cellStyle name="Heading 3 2 2 53 7 2 2 2" xfId="28193"/>
    <cellStyle name="Heading 3 2 2 53 7 2 3" xfId="15680"/>
    <cellStyle name="Heading 3 2 2 53 7 2 3 2" xfId="28194"/>
    <cellStyle name="Heading 3 2 2 53 7 2 4" xfId="22123"/>
    <cellStyle name="Heading 3 2 2 53 7 3" xfId="17085"/>
    <cellStyle name="Heading 3 2 2 53 7 3 2" xfId="28195"/>
    <cellStyle name="Heading 3 2 2 53 7 4" xfId="14872"/>
    <cellStyle name="Heading 3 2 2 53 7 4 2" xfId="28196"/>
    <cellStyle name="Heading 3 2 2 53 7 5" xfId="21315"/>
    <cellStyle name="Heading 3 2 2 53 8" xfId="12692"/>
    <cellStyle name="Heading 3 2 2 53 8 2" xfId="13500"/>
    <cellStyle name="Heading 3 2 2 53 8 2 2" xfId="17945"/>
    <cellStyle name="Heading 3 2 2 53 8 2 2 2" xfId="28197"/>
    <cellStyle name="Heading 3 2 2 53 8 2 3" xfId="15732"/>
    <cellStyle name="Heading 3 2 2 53 8 2 3 2" xfId="28198"/>
    <cellStyle name="Heading 3 2 2 53 8 2 4" xfId="22175"/>
    <cellStyle name="Heading 3 2 2 53 8 3" xfId="17137"/>
    <cellStyle name="Heading 3 2 2 53 8 3 2" xfId="28199"/>
    <cellStyle name="Heading 3 2 2 53 8 4" xfId="14924"/>
    <cellStyle name="Heading 3 2 2 53 8 4 2" xfId="28200"/>
    <cellStyle name="Heading 3 2 2 53 8 5" xfId="21367"/>
    <cellStyle name="Heading 3 2 2 53 9" xfId="12744"/>
    <cellStyle name="Heading 3 2 2 53 9 2" xfId="13552"/>
    <cellStyle name="Heading 3 2 2 53 9 2 2" xfId="17997"/>
    <cellStyle name="Heading 3 2 2 53 9 2 2 2" xfId="28201"/>
    <cellStyle name="Heading 3 2 2 53 9 2 3" xfId="15784"/>
    <cellStyle name="Heading 3 2 2 53 9 2 3 2" xfId="28202"/>
    <cellStyle name="Heading 3 2 2 53 9 2 4" xfId="22227"/>
    <cellStyle name="Heading 3 2 2 53 9 3" xfId="17189"/>
    <cellStyle name="Heading 3 2 2 53 9 3 2" xfId="28203"/>
    <cellStyle name="Heading 3 2 2 53 9 4" xfId="14976"/>
    <cellStyle name="Heading 3 2 2 53 9 4 2" xfId="28204"/>
    <cellStyle name="Heading 3 2 2 53 9 5" xfId="21419"/>
    <cellStyle name="Heading 3 2 2 54" xfId="12241"/>
    <cellStyle name="Heading 3 2 2 54 10" xfId="12794"/>
    <cellStyle name="Heading 3 2 2 54 10 2" xfId="13602"/>
    <cellStyle name="Heading 3 2 2 54 10 2 2" xfId="18047"/>
    <cellStyle name="Heading 3 2 2 54 10 2 2 2" xfId="28205"/>
    <cellStyle name="Heading 3 2 2 54 10 2 3" xfId="15834"/>
    <cellStyle name="Heading 3 2 2 54 10 2 3 2" xfId="28206"/>
    <cellStyle name="Heading 3 2 2 54 10 2 4" xfId="22277"/>
    <cellStyle name="Heading 3 2 2 54 10 3" xfId="17239"/>
    <cellStyle name="Heading 3 2 2 54 10 3 2" xfId="28207"/>
    <cellStyle name="Heading 3 2 2 54 10 4" xfId="15026"/>
    <cellStyle name="Heading 3 2 2 54 10 4 2" xfId="28208"/>
    <cellStyle name="Heading 3 2 2 54 10 5" xfId="21469"/>
    <cellStyle name="Heading 3 2 2 54 11" xfId="12846"/>
    <cellStyle name="Heading 3 2 2 54 11 2" xfId="13654"/>
    <cellStyle name="Heading 3 2 2 54 11 2 2" xfId="18099"/>
    <cellStyle name="Heading 3 2 2 54 11 2 2 2" xfId="28209"/>
    <cellStyle name="Heading 3 2 2 54 11 2 3" xfId="15886"/>
    <cellStyle name="Heading 3 2 2 54 11 2 3 2" xfId="28210"/>
    <cellStyle name="Heading 3 2 2 54 11 2 4" xfId="22329"/>
    <cellStyle name="Heading 3 2 2 54 11 3" xfId="17291"/>
    <cellStyle name="Heading 3 2 2 54 11 3 2" xfId="28211"/>
    <cellStyle name="Heading 3 2 2 54 11 4" xfId="15078"/>
    <cellStyle name="Heading 3 2 2 54 11 4 2" xfId="28212"/>
    <cellStyle name="Heading 3 2 2 54 11 5" xfId="21521"/>
    <cellStyle name="Heading 3 2 2 54 12" xfId="12898"/>
    <cellStyle name="Heading 3 2 2 54 12 2" xfId="13706"/>
    <cellStyle name="Heading 3 2 2 54 12 2 2" xfId="18151"/>
    <cellStyle name="Heading 3 2 2 54 12 2 2 2" xfId="28213"/>
    <cellStyle name="Heading 3 2 2 54 12 2 3" xfId="15938"/>
    <cellStyle name="Heading 3 2 2 54 12 2 3 2" xfId="28214"/>
    <cellStyle name="Heading 3 2 2 54 12 2 4" xfId="22381"/>
    <cellStyle name="Heading 3 2 2 54 12 3" xfId="17343"/>
    <cellStyle name="Heading 3 2 2 54 12 3 2" xfId="28215"/>
    <cellStyle name="Heading 3 2 2 54 12 4" xfId="15130"/>
    <cellStyle name="Heading 3 2 2 54 12 4 2" xfId="28216"/>
    <cellStyle name="Heading 3 2 2 54 12 5" xfId="21573"/>
    <cellStyle name="Heading 3 2 2 54 13" xfId="12950"/>
    <cellStyle name="Heading 3 2 2 54 13 2" xfId="13758"/>
    <cellStyle name="Heading 3 2 2 54 13 2 2" xfId="18203"/>
    <cellStyle name="Heading 3 2 2 54 13 2 2 2" xfId="28217"/>
    <cellStyle name="Heading 3 2 2 54 13 2 3" xfId="15990"/>
    <cellStyle name="Heading 3 2 2 54 13 2 3 2" xfId="28218"/>
    <cellStyle name="Heading 3 2 2 54 13 2 4" xfId="22433"/>
    <cellStyle name="Heading 3 2 2 54 13 3" xfId="17395"/>
    <cellStyle name="Heading 3 2 2 54 13 3 2" xfId="28219"/>
    <cellStyle name="Heading 3 2 2 54 13 4" xfId="15182"/>
    <cellStyle name="Heading 3 2 2 54 13 4 2" xfId="28220"/>
    <cellStyle name="Heading 3 2 2 54 13 5" xfId="21625"/>
    <cellStyle name="Heading 3 2 2 54 14" xfId="13002"/>
    <cellStyle name="Heading 3 2 2 54 14 2" xfId="13810"/>
    <cellStyle name="Heading 3 2 2 54 14 2 2" xfId="18255"/>
    <cellStyle name="Heading 3 2 2 54 14 2 2 2" xfId="28221"/>
    <cellStyle name="Heading 3 2 2 54 14 2 3" xfId="16042"/>
    <cellStyle name="Heading 3 2 2 54 14 2 3 2" xfId="28222"/>
    <cellStyle name="Heading 3 2 2 54 14 2 4" xfId="22485"/>
    <cellStyle name="Heading 3 2 2 54 14 3" xfId="17447"/>
    <cellStyle name="Heading 3 2 2 54 14 3 2" xfId="28223"/>
    <cellStyle name="Heading 3 2 2 54 14 4" xfId="15234"/>
    <cellStyle name="Heading 3 2 2 54 14 4 2" xfId="28224"/>
    <cellStyle name="Heading 3 2 2 54 14 5" xfId="21677"/>
    <cellStyle name="Heading 3 2 2 54 15" xfId="13054"/>
    <cellStyle name="Heading 3 2 2 54 15 2" xfId="13862"/>
    <cellStyle name="Heading 3 2 2 54 15 2 2" xfId="18307"/>
    <cellStyle name="Heading 3 2 2 54 15 2 2 2" xfId="28225"/>
    <cellStyle name="Heading 3 2 2 54 15 2 3" xfId="16094"/>
    <cellStyle name="Heading 3 2 2 54 15 2 3 2" xfId="28226"/>
    <cellStyle name="Heading 3 2 2 54 15 2 4" xfId="22537"/>
    <cellStyle name="Heading 3 2 2 54 15 3" xfId="17499"/>
    <cellStyle name="Heading 3 2 2 54 15 3 2" xfId="28227"/>
    <cellStyle name="Heading 3 2 2 54 15 4" xfId="15286"/>
    <cellStyle name="Heading 3 2 2 54 15 4 2" xfId="28228"/>
    <cellStyle name="Heading 3 2 2 54 15 5" xfId="21729"/>
    <cellStyle name="Heading 3 2 2 54 16" xfId="13106"/>
    <cellStyle name="Heading 3 2 2 54 16 2" xfId="17551"/>
    <cellStyle name="Heading 3 2 2 54 16 2 2" xfId="28229"/>
    <cellStyle name="Heading 3 2 2 54 16 3" xfId="15338"/>
    <cellStyle name="Heading 3 2 2 54 16 3 2" xfId="28230"/>
    <cellStyle name="Heading 3 2 2 54 16 4" xfId="21781"/>
    <cellStyle name="Heading 3 2 2 54 17" xfId="20980"/>
    <cellStyle name="Heading 3 2 2 54 2" xfId="12302"/>
    <cellStyle name="Heading 3 2 2 54 2 2" xfId="13186"/>
    <cellStyle name="Heading 3 2 2 54 2 2 2" xfId="17631"/>
    <cellStyle name="Heading 3 2 2 54 2 2 2 2" xfId="28231"/>
    <cellStyle name="Heading 3 2 2 54 2 2 3" xfId="15418"/>
    <cellStyle name="Heading 3 2 2 54 2 2 3 2" xfId="28232"/>
    <cellStyle name="Heading 3 2 2 54 2 2 4" xfId="21861"/>
    <cellStyle name="Heading 3 2 2 54 2 3" xfId="16803"/>
    <cellStyle name="Heading 3 2 2 54 2 3 2" xfId="28233"/>
    <cellStyle name="Heading 3 2 2 54 2 4" xfId="14590"/>
    <cellStyle name="Heading 3 2 2 54 2 4 2" xfId="28234"/>
    <cellStyle name="Heading 3 2 2 54 2 5" xfId="21053"/>
    <cellStyle name="Heading 3 2 2 54 3" xfId="12356"/>
    <cellStyle name="Heading 3 2 2 54 3 2" xfId="13238"/>
    <cellStyle name="Heading 3 2 2 54 3 2 2" xfId="17683"/>
    <cellStyle name="Heading 3 2 2 54 3 2 2 2" xfId="28235"/>
    <cellStyle name="Heading 3 2 2 54 3 2 3" xfId="15470"/>
    <cellStyle name="Heading 3 2 2 54 3 2 3 2" xfId="28236"/>
    <cellStyle name="Heading 3 2 2 54 3 2 4" xfId="21913"/>
    <cellStyle name="Heading 3 2 2 54 3 3" xfId="12430"/>
    <cellStyle name="Heading 3 2 2 54 3 3 2" xfId="16875"/>
    <cellStyle name="Heading 3 2 2 54 3 3 2 2" xfId="28238"/>
    <cellStyle name="Heading 3 2 2 54 3 3 3" xfId="14662"/>
    <cellStyle name="Heading 3 2 2 54 3 3 3 2" xfId="28239"/>
    <cellStyle name="Heading 3 2 2 54 3 3 4" xfId="28237"/>
    <cellStyle name="Heading 3 2 2 54 3 4" xfId="21105"/>
    <cellStyle name="Heading 3 2 2 54 4" xfId="12482"/>
    <cellStyle name="Heading 3 2 2 54 4 2" xfId="13290"/>
    <cellStyle name="Heading 3 2 2 54 4 2 2" xfId="17735"/>
    <cellStyle name="Heading 3 2 2 54 4 2 2 2" xfId="28240"/>
    <cellStyle name="Heading 3 2 2 54 4 2 3" xfId="15522"/>
    <cellStyle name="Heading 3 2 2 54 4 2 3 2" xfId="28241"/>
    <cellStyle name="Heading 3 2 2 54 4 2 4" xfId="21965"/>
    <cellStyle name="Heading 3 2 2 54 4 3" xfId="16927"/>
    <cellStyle name="Heading 3 2 2 54 4 3 2" xfId="28242"/>
    <cellStyle name="Heading 3 2 2 54 4 4" xfId="14714"/>
    <cellStyle name="Heading 3 2 2 54 4 4 2" xfId="28243"/>
    <cellStyle name="Heading 3 2 2 54 4 5" xfId="21157"/>
    <cellStyle name="Heading 3 2 2 54 5" xfId="12534"/>
    <cellStyle name="Heading 3 2 2 54 5 2" xfId="13342"/>
    <cellStyle name="Heading 3 2 2 54 5 2 2" xfId="17787"/>
    <cellStyle name="Heading 3 2 2 54 5 2 2 2" xfId="28244"/>
    <cellStyle name="Heading 3 2 2 54 5 2 3" xfId="15574"/>
    <cellStyle name="Heading 3 2 2 54 5 2 3 2" xfId="28245"/>
    <cellStyle name="Heading 3 2 2 54 5 2 4" xfId="22017"/>
    <cellStyle name="Heading 3 2 2 54 5 3" xfId="16979"/>
    <cellStyle name="Heading 3 2 2 54 5 3 2" xfId="28246"/>
    <cellStyle name="Heading 3 2 2 54 5 4" xfId="14766"/>
    <cellStyle name="Heading 3 2 2 54 5 4 2" xfId="28247"/>
    <cellStyle name="Heading 3 2 2 54 5 5" xfId="21209"/>
    <cellStyle name="Heading 3 2 2 54 6" xfId="12586"/>
    <cellStyle name="Heading 3 2 2 54 6 2" xfId="13394"/>
    <cellStyle name="Heading 3 2 2 54 6 2 2" xfId="17839"/>
    <cellStyle name="Heading 3 2 2 54 6 2 2 2" xfId="28248"/>
    <cellStyle name="Heading 3 2 2 54 6 2 3" xfId="15626"/>
    <cellStyle name="Heading 3 2 2 54 6 2 3 2" xfId="28249"/>
    <cellStyle name="Heading 3 2 2 54 6 2 4" xfId="22069"/>
    <cellStyle name="Heading 3 2 2 54 6 3" xfId="17031"/>
    <cellStyle name="Heading 3 2 2 54 6 3 2" xfId="28250"/>
    <cellStyle name="Heading 3 2 2 54 6 4" xfId="14818"/>
    <cellStyle name="Heading 3 2 2 54 6 4 2" xfId="28251"/>
    <cellStyle name="Heading 3 2 2 54 6 5" xfId="21261"/>
    <cellStyle name="Heading 3 2 2 54 7" xfId="12638"/>
    <cellStyle name="Heading 3 2 2 54 7 2" xfId="13446"/>
    <cellStyle name="Heading 3 2 2 54 7 2 2" xfId="17891"/>
    <cellStyle name="Heading 3 2 2 54 7 2 2 2" xfId="28252"/>
    <cellStyle name="Heading 3 2 2 54 7 2 3" xfId="15678"/>
    <cellStyle name="Heading 3 2 2 54 7 2 3 2" xfId="28253"/>
    <cellStyle name="Heading 3 2 2 54 7 2 4" xfId="22121"/>
    <cellStyle name="Heading 3 2 2 54 7 3" xfId="17083"/>
    <cellStyle name="Heading 3 2 2 54 7 3 2" xfId="28254"/>
    <cellStyle name="Heading 3 2 2 54 7 4" xfId="14870"/>
    <cellStyle name="Heading 3 2 2 54 7 4 2" xfId="28255"/>
    <cellStyle name="Heading 3 2 2 54 7 5" xfId="21313"/>
    <cellStyle name="Heading 3 2 2 54 8" xfId="12690"/>
    <cellStyle name="Heading 3 2 2 54 8 2" xfId="13498"/>
    <cellStyle name="Heading 3 2 2 54 8 2 2" xfId="17943"/>
    <cellStyle name="Heading 3 2 2 54 8 2 2 2" xfId="28256"/>
    <cellStyle name="Heading 3 2 2 54 8 2 3" xfId="15730"/>
    <cellStyle name="Heading 3 2 2 54 8 2 3 2" xfId="28257"/>
    <cellStyle name="Heading 3 2 2 54 8 2 4" xfId="22173"/>
    <cellStyle name="Heading 3 2 2 54 8 3" xfId="17135"/>
    <cellStyle name="Heading 3 2 2 54 8 3 2" xfId="28258"/>
    <cellStyle name="Heading 3 2 2 54 8 4" xfId="14922"/>
    <cellStyle name="Heading 3 2 2 54 8 4 2" xfId="28259"/>
    <cellStyle name="Heading 3 2 2 54 8 5" xfId="21365"/>
    <cellStyle name="Heading 3 2 2 54 9" xfId="12742"/>
    <cellStyle name="Heading 3 2 2 54 9 2" xfId="13550"/>
    <cellStyle name="Heading 3 2 2 54 9 2 2" xfId="17995"/>
    <cellStyle name="Heading 3 2 2 54 9 2 2 2" xfId="28260"/>
    <cellStyle name="Heading 3 2 2 54 9 2 3" xfId="15782"/>
    <cellStyle name="Heading 3 2 2 54 9 2 3 2" xfId="28261"/>
    <cellStyle name="Heading 3 2 2 54 9 2 4" xfId="22225"/>
    <cellStyle name="Heading 3 2 2 54 9 3" xfId="17187"/>
    <cellStyle name="Heading 3 2 2 54 9 3 2" xfId="28262"/>
    <cellStyle name="Heading 3 2 2 54 9 4" xfId="14974"/>
    <cellStyle name="Heading 3 2 2 54 9 4 2" xfId="28263"/>
    <cellStyle name="Heading 3 2 2 54 9 5" xfId="21417"/>
    <cellStyle name="Heading 3 2 2 55" xfId="12189"/>
    <cellStyle name="Heading 3 2 2 55 2" xfId="13139"/>
    <cellStyle name="Heading 3 2 2 55 2 2" xfId="17584"/>
    <cellStyle name="Heading 3 2 2 55 2 2 2" xfId="28264"/>
    <cellStyle name="Heading 3 2 2 55 2 3" xfId="15371"/>
    <cellStyle name="Heading 3 2 2 55 2 3 2" xfId="28265"/>
    <cellStyle name="Heading 3 2 2 55 2 4" xfId="21814"/>
    <cellStyle name="Heading 3 2 2 55 3" xfId="12381"/>
    <cellStyle name="Heading 3 2 2 55 3 2" xfId="16827"/>
    <cellStyle name="Heading 3 2 2 55 3 2 2" xfId="28267"/>
    <cellStyle name="Heading 3 2 2 55 3 3" xfId="14614"/>
    <cellStyle name="Heading 3 2 2 55 3 3 2" xfId="28268"/>
    <cellStyle name="Heading 3 2 2 55 3 4" xfId="28266"/>
    <cellStyle name="Heading 3 2 2 55 4" xfId="16750"/>
    <cellStyle name="Heading 3 2 2 55 4 2" xfId="28269"/>
    <cellStyle name="Heading 3 2 2 55 5" xfId="14537"/>
    <cellStyle name="Heading 3 2 2 55 5 2" xfId="28270"/>
    <cellStyle name="Heading 3 2 2 55 6" xfId="21006"/>
    <cellStyle name="Heading 3 2 2 56" xfId="12255"/>
    <cellStyle name="Heading 3 2 2 56 2" xfId="13123"/>
    <cellStyle name="Heading 3 2 2 56 2 2" xfId="17568"/>
    <cellStyle name="Heading 3 2 2 56 2 2 2" xfId="28271"/>
    <cellStyle name="Heading 3 2 2 56 2 3" xfId="15355"/>
    <cellStyle name="Heading 3 2 2 56 2 3 2" xfId="28272"/>
    <cellStyle name="Heading 3 2 2 56 2 4" xfId="21798"/>
    <cellStyle name="Heading 3 2 2 56 3" xfId="16757"/>
    <cellStyle name="Heading 3 2 2 56 3 2" xfId="28273"/>
    <cellStyle name="Heading 3 2 2 56 4" xfId="14544"/>
    <cellStyle name="Heading 3 2 2 56 4 2" xfId="28274"/>
    <cellStyle name="Heading 3 2 2 56 5" xfId="20988"/>
    <cellStyle name="Heading 3 2 2 57" xfId="12250"/>
    <cellStyle name="Heading 3 2 2 57 2" xfId="13121"/>
    <cellStyle name="Heading 3 2 2 57 2 2" xfId="17566"/>
    <cellStyle name="Heading 3 2 2 57 2 2 2" xfId="28275"/>
    <cellStyle name="Heading 3 2 2 57 2 3" xfId="15353"/>
    <cellStyle name="Heading 3 2 2 57 2 3 2" xfId="28276"/>
    <cellStyle name="Heading 3 2 2 57 2 4" xfId="21796"/>
    <cellStyle name="Heading 3 2 2 57 3" xfId="12089"/>
    <cellStyle name="Heading 3 2 2 57 3 2" xfId="16721"/>
    <cellStyle name="Heading 3 2 2 57 3 2 2" xfId="28278"/>
    <cellStyle name="Heading 3 2 2 57 3 3" xfId="14508"/>
    <cellStyle name="Heading 3 2 2 57 3 3 2" xfId="28279"/>
    <cellStyle name="Heading 3 2 2 57 3 4" xfId="28277"/>
    <cellStyle name="Heading 3 2 2 57 4" xfId="20929"/>
    <cellStyle name="Heading 3 2 2 58" xfId="12154"/>
    <cellStyle name="Heading 3 2 2 58 2" xfId="13116"/>
    <cellStyle name="Heading 3 2 2 58 2 2" xfId="17561"/>
    <cellStyle name="Heading 3 2 2 58 2 2 2" xfId="28280"/>
    <cellStyle name="Heading 3 2 2 58 2 3" xfId="15348"/>
    <cellStyle name="Heading 3 2 2 58 2 3 2" xfId="28281"/>
    <cellStyle name="Heading 3 2 2 58 2 4" xfId="21791"/>
    <cellStyle name="Heading 3 2 2 58 3" xfId="16747"/>
    <cellStyle name="Heading 3 2 2 58 3 2" xfId="28282"/>
    <cellStyle name="Heading 3 2 2 58 4" xfId="14534"/>
    <cellStyle name="Heading 3 2 2 58 4 2" xfId="28283"/>
    <cellStyle name="Heading 3 2 2 58 5" xfId="20931"/>
    <cellStyle name="Heading 3 2 2 59" xfId="12115"/>
    <cellStyle name="Heading 3 2 2 59 2" xfId="13115"/>
    <cellStyle name="Heading 3 2 2 59 2 2" xfId="17560"/>
    <cellStyle name="Heading 3 2 2 59 2 2 2" xfId="28284"/>
    <cellStyle name="Heading 3 2 2 59 2 3" xfId="15347"/>
    <cellStyle name="Heading 3 2 2 59 2 3 2" xfId="28285"/>
    <cellStyle name="Heading 3 2 2 59 2 4" xfId="21790"/>
    <cellStyle name="Heading 3 2 2 59 3" xfId="16731"/>
    <cellStyle name="Heading 3 2 2 59 3 2" xfId="28286"/>
    <cellStyle name="Heading 3 2 2 59 4" xfId="14518"/>
    <cellStyle name="Heading 3 2 2 59 4 2" xfId="28287"/>
    <cellStyle name="Heading 3 2 2 59 5" xfId="20932"/>
    <cellStyle name="Heading 3 2 2 6" xfId="12224"/>
    <cellStyle name="Heading 3 2 2 6 10" xfId="12777"/>
    <cellStyle name="Heading 3 2 2 6 10 2" xfId="13585"/>
    <cellStyle name="Heading 3 2 2 6 10 2 2" xfId="18030"/>
    <cellStyle name="Heading 3 2 2 6 10 2 2 2" xfId="28288"/>
    <cellStyle name="Heading 3 2 2 6 10 2 3" xfId="15817"/>
    <cellStyle name="Heading 3 2 2 6 10 2 3 2" xfId="28289"/>
    <cellStyle name="Heading 3 2 2 6 10 2 4" xfId="22260"/>
    <cellStyle name="Heading 3 2 2 6 10 3" xfId="17222"/>
    <cellStyle name="Heading 3 2 2 6 10 3 2" xfId="28290"/>
    <cellStyle name="Heading 3 2 2 6 10 4" xfId="15009"/>
    <cellStyle name="Heading 3 2 2 6 10 4 2" xfId="28291"/>
    <cellStyle name="Heading 3 2 2 6 10 5" xfId="21452"/>
    <cellStyle name="Heading 3 2 2 6 11" xfId="12829"/>
    <cellStyle name="Heading 3 2 2 6 11 2" xfId="13637"/>
    <cellStyle name="Heading 3 2 2 6 11 2 2" xfId="18082"/>
    <cellStyle name="Heading 3 2 2 6 11 2 2 2" xfId="28292"/>
    <cellStyle name="Heading 3 2 2 6 11 2 3" xfId="15869"/>
    <cellStyle name="Heading 3 2 2 6 11 2 3 2" xfId="28293"/>
    <cellStyle name="Heading 3 2 2 6 11 2 4" xfId="22312"/>
    <cellStyle name="Heading 3 2 2 6 11 3" xfId="17274"/>
    <cellStyle name="Heading 3 2 2 6 11 3 2" xfId="28294"/>
    <cellStyle name="Heading 3 2 2 6 11 4" xfId="15061"/>
    <cellStyle name="Heading 3 2 2 6 11 4 2" xfId="28295"/>
    <cellStyle name="Heading 3 2 2 6 11 5" xfId="21504"/>
    <cellStyle name="Heading 3 2 2 6 12" xfId="12881"/>
    <cellStyle name="Heading 3 2 2 6 12 2" xfId="13689"/>
    <cellStyle name="Heading 3 2 2 6 12 2 2" xfId="18134"/>
    <cellStyle name="Heading 3 2 2 6 12 2 2 2" xfId="28296"/>
    <cellStyle name="Heading 3 2 2 6 12 2 3" xfId="15921"/>
    <cellStyle name="Heading 3 2 2 6 12 2 3 2" xfId="28297"/>
    <cellStyle name="Heading 3 2 2 6 12 2 4" xfId="22364"/>
    <cellStyle name="Heading 3 2 2 6 12 3" xfId="17326"/>
    <cellStyle name="Heading 3 2 2 6 12 3 2" xfId="28298"/>
    <cellStyle name="Heading 3 2 2 6 12 4" xfId="15113"/>
    <cellStyle name="Heading 3 2 2 6 12 4 2" xfId="28299"/>
    <cellStyle name="Heading 3 2 2 6 12 5" xfId="21556"/>
    <cellStyle name="Heading 3 2 2 6 13" xfId="12933"/>
    <cellStyle name="Heading 3 2 2 6 13 2" xfId="13741"/>
    <cellStyle name="Heading 3 2 2 6 13 2 2" xfId="18186"/>
    <cellStyle name="Heading 3 2 2 6 13 2 2 2" xfId="28300"/>
    <cellStyle name="Heading 3 2 2 6 13 2 3" xfId="15973"/>
    <cellStyle name="Heading 3 2 2 6 13 2 3 2" xfId="28301"/>
    <cellStyle name="Heading 3 2 2 6 13 2 4" xfId="22416"/>
    <cellStyle name="Heading 3 2 2 6 13 3" xfId="17378"/>
    <cellStyle name="Heading 3 2 2 6 13 3 2" xfId="28302"/>
    <cellStyle name="Heading 3 2 2 6 13 4" xfId="15165"/>
    <cellStyle name="Heading 3 2 2 6 13 4 2" xfId="28303"/>
    <cellStyle name="Heading 3 2 2 6 13 5" xfId="21608"/>
    <cellStyle name="Heading 3 2 2 6 14" xfId="12985"/>
    <cellStyle name="Heading 3 2 2 6 14 2" xfId="13793"/>
    <cellStyle name="Heading 3 2 2 6 14 2 2" xfId="18238"/>
    <cellStyle name="Heading 3 2 2 6 14 2 2 2" xfId="28304"/>
    <cellStyle name="Heading 3 2 2 6 14 2 3" xfId="16025"/>
    <cellStyle name="Heading 3 2 2 6 14 2 3 2" xfId="28305"/>
    <cellStyle name="Heading 3 2 2 6 14 2 4" xfId="22468"/>
    <cellStyle name="Heading 3 2 2 6 14 3" xfId="17430"/>
    <cellStyle name="Heading 3 2 2 6 14 3 2" xfId="28306"/>
    <cellStyle name="Heading 3 2 2 6 14 4" xfId="15217"/>
    <cellStyle name="Heading 3 2 2 6 14 4 2" xfId="28307"/>
    <cellStyle name="Heading 3 2 2 6 14 5" xfId="21660"/>
    <cellStyle name="Heading 3 2 2 6 15" xfId="13037"/>
    <cellStyle name="Heading 3 2 2 6 15 2" xfId="13845"/>
    <cellStyle name="Heading 3 2 2 6 15 2 2" xfId="18290"/>
    <cellStyle name="Heading 3 2 2 6 15 2 2 2" xfId="28308"/>
    <cellStyle name="Heading 3 2 2 6 15 2 3" xfId="16077"/>
    <cellStyle name="Heading 3 2 2 6 15 2 3 2" xfId="28309"/>
    <cellStyle name="Heading 3 2 2 6 15 2 4" xfId="22520"/>
    <cellStyle name="Heading 3 2 2 6 15 3" xfId="17482"/>
    <cellStyle name="Heading 3 2 2 6 15 3 2" xfId="28310"/>
    <cellStyle name="Heading 3 2 2 6 15 4" xfId="15269"/>
    <cellStyle name="Heading 3 2 2 6 15 4 2" xfId="28311"/>
    <cellStyle name="Heading 3 2 2 6 15 5" xfId="21712"/>
    <cellStyle name="Heading 3 2 2 6 16" xfId="13089"/>
    <cellStyle name="Heading 3 2 2 6 16 2" xfId="17534"/>
    <cellStyle name="Heading 3 2 2 6 16 2 2" xfId="28312"/>
    <cellStyle name="Heading 3 2 2 6 16 3" xfId="15321"/>
    <cellStyle name="Heading 3 2 2 6 16 3 2" xfId="28313"/>
    <cellStyle name="Heading 3 2 2 6 16 4" xfId="21764"/>
    <cellStyle name="Heading 3 2 2 6 17" xfId="20963"/>
    <cellStyle name="Heading 3 2 2 6 2" xfId="12285"/>
    <cellStyle name="Heading 3 2 2 6 2 2" xfId="13169"/>
    <cellStyle name="Heading 3 2 2 6 2 2 2" xfId="17614"/>
    <cellStyle name="Heading 3 2 2 6 2 2 2 2" xfId="28314"/>
    <cellStyle name="Heading 3 2 2 6 2 2 3" xfId="15401"/>
    <cellStyle name="Heading 3 2 2 6 2 2 3 2" xfId="28315"/>
    <cellStyle name="Heading 3 2 2 6 2 2 4" xfId="21844"/>
    <cellStyle name="Heading 3 2 2 6 2 3" xfId="16786"/>
    <cellStyle name="Heading 3 2 2 6 2 3 2" xfId="28316"/>
    <cellStyle name="Heading 3 2 2 6 2 4" xfId="14573"/>
    <cellStyle name="Heading 3 2 2 6 2 4 2" xfId="28317"/>
    <cellStyle name="Heading 3 2 2 6 2 5" xfId="21036"/>
    <cellStyle name="Heading 3 2 2 6 3" xfId="12339"/>
    <cellStyle name="Heading 3 2 2 6 3 2" xfId="13221"/>
    <cellStyle name="Heading 3 2 2 6 3 2 2" xfId="17666"/>
    <cellStyle name="Heading 3 2 2 6 3 2 2 2" xfId="28318"/>
    <cellStyle name="Heading 3 2 2 6 3 2 3" xfId="15453"/>
    <cellStyle name="Heading 3 2 2 6 3 2 3 2" xfId="28319"/>
    <cellStyle name="Heading 3 2 2 6 3 2 4" xfId="21896"/>
    <cellStyle name="Heading 3 2 2 6 3 3" xfId="12413"/>
    <cellStyle name="Heading 3 2 2 6 3 3 2" xfId="16858"/>
    <cellStyle name="Heading 3 2 2 6 3 3 2 2" xfId="28321"/>
    <cellStyle name="Heading 3 2 2 6 3 3 3" xfId="14645"/>
    <cellStyle name="Heading 3 2 2 6 3 3 3 2" xfId="28322"/>
    <cellStyle name="Heading 3 2 2 6 3 3 4" xfId="28320"/>
    <cellStyle name="Heading 3 2 2 6 3 4" xfId="21088"/>
    <cellStyle name="Heading 3 2 2 6 4" xfId="12465"/>
    <cellStyle name="Heading 3 2 2 6 4 2" xfId="13273"/>
    <cellStyle name="Heading 3 2 2 6 4 2 2" xfId="17718"/>
    <cellStyle name="Heading 3 2 2 6 4 2 2 2" xfId="28323"/>
    <cellStyle name="Heading 3 2 2 6 4 2 3" xfId="15505"/>
    <cellStyle name="Heading 3 2 2 6 4 2 3 2" xfId="28324"/>
    <cellStyle name="Heading 3 2 2 6 4 2 4" xfId="21948"/>
    <cellStyle name="Heading 3 2 2 6 4 3" xfId="16910"/>
    <cellStyle name="Heading 3 2 2 6 4 3 2" xfId="28325"/>
    <cellStyle name="Heading 3 2 2 6 4 4" xfId="14697"/>
    <cellStyle name="Heading 3 2 2 6 4 4 2" xfId="28326"/>
    <cellStyle name="Heading 3 2 2 6 4 5" xfId="21140"/>
    <cellStyle name="Heading 3 2 2 6 5" xfId="12517"/>
    <cellStyle name="Heading 3 2 2 6 5 2" xfId="13325"/>
    <cellStyle name="Heading 3 2 2 6 5 2 2" xfId="17770"/>
    <cellStyle name="Heading 3 2 2 6 5 2 2 2" xfId="28327"/>
    <cellStyle name="Heading 3 2 2 6 5 2 3" xfId="15557"/>
    <cellStyle name="Heading 3 2 2 6 5 2 3 2" xfId="28328"/>
    <cellStyle name="Heading 3 2 2 6 5 2 4" xfId="22000"/>
    <cellStyle name="Heading 3 2 2 6 5 3" xfId="16962"/>
    <cellStyle name="Heading 3 2 2 6 5 3 2" xfId="28329"/>
    <cellStyle name="Heading 3 2 2 6 5 4" xfId="14749"/>
    <cellStyle name="Heading 3 2 2 6 5 4 2" xfId="28330"/>
    <cellStyle name="Heading 3 2 2 6 5 5" xfId="21192"/>
    <cellStyle name="Heading 3 2 2 6 6" xfId="12569"/>
    <cellStyle name="Heading 3 2 2 6 6 2" xfId="13377"/>
    <cellStyle name="Heading 3 2 2 6 6 2 2" xfId="17822"/>
    <cellStyle name="Heading 3 2 2 6 6 2 2 2" xfId="28331"/>
    <cellStyle name="Heading 3 2 2 6 6 2 3" xfId="15609"/>
    <cellStyle name="Heading 3 2 2 6 6 2 3 2" xfId="28332"/>
    <cellStyle name="Heading 3 2 2 6 6 2 4" xfId="22052"/>
    <cellStyle name="Heading 3 2 2 6 6 3" xfId="17014"/>
    <cellStyle name="Heading 3 2 2 6 6 3 2" xfId="28333"/>
    <cellStyle name="Heading 3 2 2 6 6 4" xfId="14801"/>
    <cellStyle name="Heading 3 2 2 6 6 4 2" xfId="28334"/>
    <cellStyle name="Heading 3 2 2 6 6 5" xfId="21244"/>
    <cellStyle name="Heading 3 2 2 6 7" xfId="12621"/>
    <cellStyle name="Heading 3 2 2 6 7 2" xfId="13429"/>
    <cellStyle name="Heading 3 2 2 6 7 2 2" xfId="17874"/>
    <cellStyle name="Heading 3 2 2 6 7 2 2 2" xfId="28335"/>
    <cellStyle name="Heading 3 2 2 6 7 2 3" xfId="15661"/>
    <cellStyle name="Heading 3 2 2 6 7 2 3 2" xfId="28336"/>
    <cellStyle name="Heading 3 2 2 6 7 2 4" xfId="22104"/>
    <cellStyle name="Heading 3 2 2 6 7 3" xfId="17066"/>
    <cellStyle name="Heading 3 2 2 6 7 3 2" xfId="28337"/>
    <cellStyle name="Heading 3 2 2 6 7 4" xfId="14853"/>
    <cellStyle name="Heading 3 2 2 6 7 4 2" xfId="28338"/>
    <cellStyle name="Heading 3 2 2 6 7 5" xfId="21296"/>
    <cellStyle name="Heading 3 2 2 6 8" xfId="12673"/>
    <cellStyle name="Heading 3 2 2 6 8 2" xfId="13481"/>
    <cellStyle name="Heading 3 2 2 6 8 2 2" xfId="17926"/>
    <cellStyle name="Heading 3 2 2 6 8 2 2 2" xfId="28339"/>
    <cellStyle name="Heading 3 2 2 6 8 2 3" xfId="15713"/>
    <cellStyle name="Heading 3 2 2 6 8 2 3 2" xfId="28340"/>
    <cellStyle name="Heading 3 2 2 6 8 2 4" xfId="22156"/>
    <cellStyle name="Heading 3 2 2 6 8 3" xfId="17118"/>
    <cellStyle name="Heading 3 2 2 6 8 3 2" xfId="28341"/>
    <cellStyle name="Heading 3 2 2 6 8 4" xfId="14905"/>
    <cellStyle name="Heading 3 2 2 6 8 4 2" xfId="28342"/>
    <cellStyle name="Heading 3 2 2 6 8 5" xfId="21348"/>
    <cellStyle name="Heading 3 2 2 6 9" xfId="12725"/>
    <cellStyle name="Heading 3 2 2 6 9 2" xfId="13533"/>
    <cellStyle name="Heading 3 2 2 6 9 2 2" xfId="17978"/>
    <cellStyle name="Heading 3 2 2 6 9 2 2 2" xfId="28343"/>
    <cellStyle name="Heading 3 2 2 6 9 2 3" xfId="15765"/>
    <cellStyle name="Heading 3 2 2 6 9 2 3 2" xfId="28344"/>
    <cellStyle name="Heading 3 2 2 6 9 2 4" xfId="22208"/>
    <cellStyle name="Heading 3 2 2 6 9 3" xfId="17170"/>
    <cellStyle name="Heading 3 2 2 6 9 3 2" xfId="28345"/>
    <cellStyle name="Heading 3 2 2 6 9 4" xfId="14957"/>
    <cellStyle name="Heading 3 2 2 6 9 4 2" xfId="28346"/>
    <cellStyle name="Heading 3 2 2 6 9 5" xfId="21400"/>
    <cellStyle name="Heading 3 2 2 60" xfId="12253"/>
    <cellStyle name="Heading 3 2 2 60 2" xfId="13114"/>
    <cellStyle name="Heading 3 2 2 60 2 2" xfId="17559"/>
    <cellStyle name="Heading 3 2 2 60 2 2 2" xfId="28347"/>
    <cellStyle name="Heading 3 2 2 60 2 3" xfId="15346"/>
    <cellStyle name="Heading 3 2 2 60 2 3 2" xfId="28348"/>
    <cellStyle name="Heading 3 2 2 60 2 4" xfId="21789"/>
    <cellStyle name="Heading 3 2 2 60 3" xfId="16755"/>
    <cellStyle name="Heading 3 2 2 60 3 2" xfId="28349"/>
    <cellStyle name="Heading 3 2 2 60 4" xfId="14542"/>
    <cellStyle name="Heading 3 2 2 60 4 2" xfId="28350"/>
    <cellStyle name="Heading 3 2 2 60 5" xfId="20933"/>
    <cellStyle name="Heading 3 2 2 61" xfId="12251"/>
    <cellStyle name="Heading 3 2 2 61 2" xfId="13117"/>
    <cellStyle name="Heading 3 2 2 61 2 2" xfId="17562"/>
    <cellStyle name="Heading 3 2 2 61 2 2 2" xfId="28351"/>
    <cellStyle name="Heading 3 2 2 61 2 3" xfId="15349"/>
    <cellStyle name="Heading 3 2 2 61 2 3 2" xfId="28352"/>
    <cellStyle name="Heading 3 2 2 61 2 4" xfId="21792"/>
    <cellStyle name="Heading 3 2 2 61 3" xfId="16753"/>
    <cellStyle name="Heading 3 2 2 61 3 2" xfId="28353"/>
    <cellStyle name="Heading 3 2 2 61 4" xfId="14540"/>
    <cellStyle name="Heading 3 2 2 61 4 2" xfId="28354"/>
    <cellStyle name="Heading 3 2 2 61 5" xfId="20905"/>
    <cellStyle name="Heading 3 2 2 62" xfId="12379"/>
    <cellStyle name="Heading 3 2 2 62 2" xfId="13137"/>
    <cellStyle name="Heading 3 2 2 62 2 2" xfId="17582"/>
    <cellStyle name="Heading 3 2 2 62 2 2 2" xfId="28355"/>
    <cellStyle name="Heading 3 2 2 62 2 3" xfId="15369"/>
    <cellStyle name="Heading 3 2 2 62 2 3 2" xfId="28356"/>
    <cellStyle name="Heading 3 2 2 62 2 4" xfId="21812"/>
    <cellStyle name="Heading 3 2 2 62 3" xfId="16825"/>
    <cellStyle name="Heading 3 2 2 62 3 2" xfId="28357"/>
    <cellStyle name="Heading 3 2 2 62 4" xfId="14612"/>
    <cellStyle name="Heading 3 2 2 62 4 2" xfId="28358"/>
    <cellStyle name="Heading 3 2 2 62 5" xfId="21004"/>
    <cellStyle name="Heading 3 2 2 63" xfId="12367"/>
    <cellStyle name="Heading 3 2 2 63 2" xfId="13126"/>
    <cellStyle name="Heading 3 2 2 63 2 2" xfId="17571"/>
    <cellStyle name="Heading 3 2 2 63 2 2 2" xfId="28359"/>
    <cellStyle name="Heading 3 2 2 63 2 3" xfId="15358"/>
    <cellStyle name="Heading 3 2 2 63 2 3 2" xfId="28360"/>
    <cellStyle name="Heading 3 2 2 63 2 4" xfId="21801"/>
    <cellStyle name="Heading 3 2 2 63 3" xfId="16813"/>
    <cellStyle name="Heading 3 2 2 63 3 2" xfId="28361"/>
    <cellStyle name="Heading 3 2 2 63 4" xfId="14600"/>
    <cellStyle name="Heading 3 2 2 63 4 2" xfId="28362"/>
    <cellStyle name="Heading 3 2 2 63 5" xfId="20992"/>
    <cellStyle name="Heading 3 2 2 64" xfId="12377"/>
    <cellStyle name="Heading 3 2 2 64 2" xfId="13135"/>
    <cellStyle name="Heading 3 2 2 64 2 2" xfId="17580"/>
    <cellStyle name="Heading 3 2 2 64 2 2 2" xfId="28363"/>
    <cellStyle name="Heading 3 2 2 64 2 3" xfId="15367"/>
    <cellStyle name="Heading 3 2 2 64 2 3 2" xfId="28364"/>
    <cellStyle name="Heading 3 2 2 64 2 4" xfId="21810"/>
    <cellStyle name="Heading 3 2 2 64 3" xfId="16823"/>
    <cellStyle name="Heading 3 2 2 64 3 2" xfId="28365"/>
    <cellStyle name="Heading 3 2 2 64 4" xfId="14610"/>
    <cellStyle name="Heading 3 2 2 64 4 2" xfId="28366"/>
    <cellStyle name="Heading 3 2 2 64 5" xfId="21002"/>
    <cellStyle name="Heading 3 2 2 65" xfId="12371"/>
    <cellStyle name="Heading 3 2 2 65 2" xfId="13130"/>
    <cellStyle name="Heading 3 2 2 65 2 2" xfId="17575"/>
    <cellStyle name="Heading 3 2 2 65 2 2 2" xfId="28367"/>
    <cellStyle name="Heading 3 2 2 65 2 3" xfId="15362"/>
    <cellStyle name="Heading 3 2 2 65 2 3 2" xfId="28368"/>
    <cellStyle name="Heading 3 2 2 65 2 4" xfId="21805"/>
    <cellStyle name="Heading 3 2 2 65 3" xfId="16817"/>
    <cellStyle name="Heading 3 2 2 65 3 2" xfId="28369"/>
    <cellStyle name="Heading 3 2 2 65 4" xfId="14604"/>
    <cellStyle name="Heading 3 2 2 65 4 2" xfId="28370"/>
    <cellStyle name="Heading 3 2 2 65 5" xfId="20996"/>
    <cellStyle name="Heading 3 2 2 66" xfId="12375"/>
    <cellStyle name="Heading 3 2 2 66 2" xfId="13133"/>
    <cellStyle name="Heading 3 2 2 66 2 2" xfId="17578"/>
    <cellStyle name="Heading 3 2 2 66 2 2 2" xfId="28371"/>
    <cellStyle name="Heading 3 2 2 66 2 3" xfId="15365"/>
    <cellStyle name="Heading 3 2 2 66 2 3 2" xfId="28372"/>
    <cellStyle name="Heading 3 2 2 66 2 4" xfId="21808"/>
    <cellStyle name="Heading 3 2 2 66 3" xfId="16821"/>
    <cellStyle name="Heading 3 2 2 66 3 2" xfId="28373"/>
    <cellStyle name="Heading 3 2 2 66 4" xfId="14608"/>
    <cellStyle name="Heading 3 2 2 66 4 2" xfId="28374"/>
    <cellStyle name="Heading 3 2 2 66 5" xfId="21000"/>
    <cellStyle name="Heading 3 2 2 67" xfId="12372"/>
    <cellStyle name="Heading 3 2 2 67 2" xfId="13131"/>
    <cellStyle name="Heading 3 2 2 67 2 2" xfId="17576"/>
    <cellStyle name="Heading 3 2 2 67 2 2 2" xfId="28375"/>
    <cellStyle name="Heading 3 2 2 67 2 3" xfId="15363"/>
    <cellStyle name="Heading 3 2 2 67 2 3 2" xfId="28376"/>
    <cellStyle name="Heading 3 2 2 67 2 4" xfId="21806"/>
    <cellStyle name="Heading 3 2 2 67 3" xfId="16818"/>
    <cellStyle name="Heading 3 2 2 67 3 2" xfId="28377"/>
    <cellStyle name="Heading 3 2 2 67 4" xfId="14605"/>
    <cellStyle name="Heading 3 2 2 67 4 2" xfId="28378"/>
    <cellStyle name="Heading 3 2 2 67 5" xfId="20997"/>
    <cellStyle name="Heading 3 2 2 68" xfId="12374"/>
    <cellStyle name="Heading 3 2 2 68 2" xfId="13132"/>
    <cellStyle name="Heading 3 2 2 68 2 2" xfId="17577"/>
    <cellStyle name="Heading 3 2 2 68 2 2 2" xfId="28379"/>
    <cellStyle name="Heading 3 2 2 68 2 3" xfId="15364"/>
    <cellStyle name="Heading 3 2 2 68 2 3 2" xfId="28380"/>
    <cellStyle name="Heading 3 2 2 68 2 4" xfId="21807"/>
    <cellStyle name="Heading 3 2 2 68 3" xfId="16820"/>
    <cellStyle name="Heading 3 2 2 68 3 2" xfId="28381"/>
    <cellStyle name="Heading 3 2 2 68 4" xfId="14607"/>
    <cellStyle name="Heading 3 2 2 68 4 2" xfId="28382"/>
    <cellStyle name="Heading 3 2 2 68 5" xfId="20999"/>
    <cellStyle name="Heading 3 2 2 69" xfId="12373"/>
    <cellStyle name="Heading 3 2 2 69 2" xfId="16819"/>
    <cellStyle name="Heading 3 2 2 69 2 2" xfId="28383"/>
    <cellStyle name="Heading 3 2 2 69 3" xfId="14606"/>
    <cellStyle name="Heading 3 2 2 69 3 2" xfId="28384"/>
    <cellStyle name="Heading 3 2 2 69 4" xfId="20998"/>
    <cellStyle name="Heading 3 2 2 7" xfId="12223"/>
    <cellStyle name="Heading 3 2 2 7 10" xfId="12776"/>
    <cellStyle name="Heading 3 2 2 7 10 2" xfId="13584"/>
    <cellStyle name="Heading 3 2 2 7 10 2 2" xfId="18029"/>
    <cellStyle name="Heading 3 2 2 7 10 2 2 2" xfId="28385"/>
    <cellStyle name="Heading 3 2 2 7 10 2 3" xfId="15816"/>
    <cellStyle name="Heading 3 2 2 7 10 2 3 2" xfId="28386"/>
    <cellStyle name="Heading 3 2 2 7 10 2 4" xfId="22259"/>
    <cellStyle name="Heading 3 2 2 7 10 3" xfId="17221"/>
    <cellStyle name="Heading 3 2 2 7 10 3 2" xfId="28387"/>
    <cellStyle name="Heading 3 2 2 7 10 4" xfId="15008"/>
    <cellStyle name="Heading 3 2 2 7 10 4 2" xfId="28388"/>
    <cellStyle name="Heading 3 2 2 7 10 5" xfId="21451"/>
    <cellStyle name="Heading 3 2 2 7 11" xfId="12828"/>
    <cellStyle name="Heading 3 2 2 7 11 2" xfId="13636"/>
    <cellStyle name="Heading 3 2 2 7 11 2 2" xfId="18081"/>
    <cellStyle name="Heading 3 2 2 7 11 2 2 2" xfId="28389"/>
    <cellStyle name="Heading 3 2 2 7 11 2 3" xfId="15868"/>
    <cellStyle name="Heading 3 2 2 7 11 2 3 2" xfId="28390"/>
    <cellStyle name="Heading 3 2 2 7 11 2 4" xfId="22311"/>
    <cellStyle name="Heading 3 2 2 7 11 3" xfId="17273"/>
    <cellStyle name="Heading 3 2 2 7 11 3 2" xfId="28391"/>
    <cellStyle name="Heading 3 2 2 7 11 4" xfId="15060"/>
    <cellStyle name="Heading 3 2 2 7 11 4 2" xfId="28392"/>
    <cellStyle name="Heading 3 2 2 7 11 5" xfId="21503"/>
    <cellStyle name="Heading 3 2 2 7 12" xfId="12880"/>
    <cellStyle name="Heading 3 2 2 7 12 2" xfId="13688"/>
    <cellStyle name="Heading 3 2 2 7 12 2 2" xfId="18133"/>
    <cellStyle name="Heading 3 2 2 7 12 2 2 2" xfId="28393"/>
    <cellStyle name="Heading 3 2 2 7 12 2 3" xfId="15920"/>
    <cellStyle name="Heading 3 2 2 7 12 2 3 2" xfId="28394"/>
    <cellStyle name="Heading 3 2 2 7 12 2 4" xfId="22363"/>
    <cellStyle name="Heading 3 2 2 7 12 3" xfId="17325"/>
    <cellStyle name="Heading 3 2 2 7 12 3 2" xfId="28395"/>
    <cellStyle name="Heading 3 2 2 7 12 4" xfId="15112"/>
    <cellStyle name="Heading 3 2 2 7 12 4 2" xfId="28396"/>
    <cellStyle name="Heading 3 2 2 7 12 5" xfId="21555"/>
    <cellStyle name="Heading 3 2 2 7 13" xfId="12932"/>
    <cellStyle name="Heading 3 2 2 7 13 2" xfId="13740"/>
    <cellStyle name="Heading 3 2 2 7 13 2 2" xfId="18185"/>
    <cellStyle name="Heading 3 2 2 7 13 2 2 2" xfId="28397"/>
    <cellStyle name="Heading 3 2 2 7 13 2 3" xfId="15972"/>
    <cellStyle name="Heading 3 2 2 7 13 2 3 2" xfId="28398"/>
    <cellStyle name="Heading 3 2 2 7 13 2 4" xfId="22415"/>
    <cellStyle name="Heading 3 2 2 7 13 3" xfId="17377"/>
    <cellStyle name="Heading 3 2 2 7 13 3 2" xfId="28399"/>
    <cellStyle name="Heading 3 2 2 7 13 4" xfId="15164"/>
    <cellStyle name="Heading 3 2 2 7 13 4 2" xfId="28400"/>
    <cellStyle name="Heading 3 2 2 7 13 5" xfId="21607"/>
    <cellStyle name="Heading 3 2 2 7 14" xfId="12984"/>
    <cellStyle name="Heading 3 2 2 7 14 2" xfId="13792"/>
    <cellStyle name="Heading 3 2 2 7 14 2 2" xfId="18237"/>
    <cellStyle name="Heading 3 2 2 7 14 2 2 2" xfId="28401"/>
    <cellStyle name="Heading 3 2 2 7 14 2 3" xfId="16024"/>
    <cellStyle name="Heading 3 2 2 7 14 2 3 2" xfId="28402"/>
    <cellStyle name="Heading 3 2 2 7 14 2 4" xfId="22467"/>
    <cellStyle name="Heading 3 2 2 7 14 3" xfId="17429"/>
    <cellStyle name="Heading 3 2 2 7 14 3 2" xfId="28403"/>
    <cellStyle name="Heading 3 2 2 7 14 4" xfId="15216"/>
    <cellStyle name="Heading 3 2 2 7 14 4 2" xfId="28404"/>
    <cellStyle name="Heading 3 2 2 7 14 5" xfId="21659"/>
    <cellStyle name="Heading 3 2 2 7 15" xfId="13036"/>
    <cellStyle name="Heading 3 2 2 7 15 2" xfId="13844"/>
    <cellStyle name="Heading 3 2 2 7 15 2 2" xfId="18289"/>
    <cellStyle name="Heading 3 2 2 7 15 2 2 2" xfId="28405"/>
    <cellStyle name="Heading 3 2 2 7 15 2 3" xfId="16076"/>
    <cellStyle name="Heading 3 2 2 7 15 2 3 2" xfId="28406"/>
    <cellStyle name="Heading 3 2 2 7 15 2 4" xfId="22519"/>
    <cellStyle name="Heading 3 2 2 7 15 3" xfId="17481"/>
    <cellStyle name="Heading 3 2 2 7 15 3 2" xfId="28407"/>
    <cellStyle name="Heading 3 2 2 7 15 4" xfId="15268"/>
    <cellStyle name="Heading 3 2 2 7 15 4 2" xfId="28408"/>
    <cellStyle name="Heading 3 2 2 7 15 5" xfId="21711"/>
    <cellStyle name="Heading 3 2 2 7 16" xfId="13088"/>
    <cellStyle name="Heading 3 2 2 7 16 2" xfId="17533"/>
    <cellStyle name="Heading 3 2 2 7 16 2 2" xfId="28409"/>
    <cellStyle name="Heading 3 2 2 7 16 3" xfId="15320"/>
    <cellStyle name="Heading 3 2 2 7 16 3 2" xfId="28410"/>
    <cellStyle name="Heading 3 2 2 7 16 4" xfId="21763"/>
    <cellStyle name="Heading 3 2 2 7 17" xfId="20962"/>
    <cellStyle name="Heading 3 2 2 7 2" xfId="12284"/>
    <cellStyle name="Heading 3 2 2 7 2 2" xfId="13168"/>
    <cellStyle name="Heading 3 2 2 7 2 2 2" xfId="17613"/>
    <cellStyle name="Heading 3 2 2 7 2 2 2 2" xfId="28411"/>
    <cellStyle name="Heading 3 2 2 7 2 2 3" xfId="15400"/>
    <cellStyle name="Heading 3 2 2 7 2 2 3 2" xfId="28412"/>
    <cellStyle name="Heading 3 2 2 7 2 2 4" xfId="21843"/>
    <cellStyle name="Heading 3 2 2 7 2 3" xfId="16785"/>
    <cellStyle name="Heading 3 2 2 7 2 3 2" xfId="28413"/>
    <cellStyle name="Heading 3 2 2 7 2 4" xfId="14572"/>
    <cellStyle name="Heading 3 2 2 7 2 4 2" xfId="28414"/>
    <cellStyle name="Heading 3 2 2 7 2 5" xfId="21035"/>
    <cellStyle name="Heading 3 2 2 7 3" xfId="12338"/>
    <cellStyle name="Heading 3 2 2 7 3 2" xfId="13220"/>
    <cellStyle name="Heading 3 2 2 7 3 2 2" xfId="17665"/>
    <cellStyle name="Heading 3 2 2 7 3 2 2 2" xfId="28415"/>
    <cellStyle name="Heading 3 2 2 7 3 2 3" xfId="15452"/>
    <cellStyle name="Heading 3 2 2 7 3 2 3 2" xfId="28416"/>
    <cellStyle name="Heading 3 2 2 7 3 2 4" xfId="21895"/>
    <cellStyle name="Heading 3 2 2 7 3 3" xfId="12412"/>
    <cellStyle name="Heading 3 2 2 7 3 3 2" xfId="16857"/>
    <cellStyle name="Heading 3 2 2 7 3 3 2 2" xfId="28418"/>
    <cellStyle name="Heading 3 2 2 7 3 3 3" xfId="14644"/>
    <cellStyle name="Heading 3 2 2 7 3 3 3 2" xfId="28419"/>
    <cellStyle name="Heading 3 2 2 7 3 3 4" xfId="28417"/>
    <cellStyle name="Heading 3 2 2 7 3 4" xfId="21087"/>
    <cellStyle name="Heading 3 2 2 7 4" xfId="12464"/>
    <cellStyle name="Heading 3 2 2 7 4 2" xfId="13272"/>
    <cellStyle name="Heading 3 2 2 7 4 2 2" xfId="17717"/>
    <cellStyle name="Heading 3 2 2 7 4 2 2 2" xfId="28420"/>
    <cellStyle name="Heading 3 2 2 7 4 2 3" xfId="15504"/>
    <cellStyle name="Heading 3 2 2 7 4 2 3 2" xfId="28421"/>
    <cellStyle name="Heading 3 2 2 7 4 2 4" xfId="21947"/>
    <cellStyle name="Heading 3 2 2 7 4 3" xfId="16909"/>
    <cellStyle name="Heading 3 2 2 7 4 3 2" xfId="28422"/>
    <cellStyle name="Heading 3 2 2 7 4 4" xfId="14696"/>
    <cellStyle name="Heading 3 2 2 7 4 4 2" xfId="28423"/>
    <cellStyle name="Heading 3 2 2 7 4 5" xfId="21139"/>
    <cellStyle name="Heading 3 2 2 7 5" xfId="12516"/>
    <cellStyle name="Heading 3 2 2 7 5 2" xfId="13324"/>
    <cellStyle name="Heading 3 2 2 7 5 2 2" xfId="17769"/>
    <cellStyle name="Heading 3 2 2 7 5 2 2 2" xfId="28424"/>
    <cellStyle name="Heading 3 2 2 7 5 2 3" xfId="15556"/>
    <cellStyle name="Heading 3 2 2 7 5 2 3 2" xfId="28425"/>
    <cellStyle name="Heading 3 2 2 7 5 2 4" xfId="21999"/>
    <cellStyle name="Heading 3 2 2 7 5 3" xfId="16961"/>
    <cellStyle name="Heading 3 2 2 7 5 3 2" xfId="28426"/>
    <cellStyle name="Heading 3 2 2 7 5 4" xfId="14748"/>
    <cellStyle name="Heading 3 2 2 7 5 4 2" xfId="28427"/>
    <cellStyle name="Heading 3 2 2 7 5 5" xfId="21191"/>
    <cellStyle name="Heading 3 2 2 7 6" xfId="12568"/>
    <cellStyle name="Heading 3 2 2 7 6 2" xfId="13376"/>
    <cellStyle name="Heading 3 2 2 7 6 2 2" xfId="17821"/>
    <cellStyle name="Heading 3 2 2 7 6 2 2 2" xfId="28428"/>
    <cellStyle name="Heading 3 2 2 7 6 2 3" xfId="15608"/>
    <cellStyle name="Heading 3 2 2 7 6 2 3 2" xfId="28429"/>
    <cellStyle name="Heading 3 2 2 7 6 2 4" xfId="22051"/>
    <cellStyle name="Heading 3 2 2 7 6 3" xfId="17013"/>
    <cellStyle name="Heading 3 2 2 7 6 3 2" xfId="28430"/>
    <cellStyle name="Heading 3 2 2 7 6 4" xfId="14800"/>
    <cellStyle name="Heading 3 2 2 7 6 4 2" xfId="28431"/>
    <cellStyle name="Heading 3 2 2 7 6 5" xfId="21243"/>
    <cellStyle name="Heading 3 2 2 7 7" xfId="12620"/>
    <cellStyle name="Heading 3 2 2 7 7 2" xfId="13428"/>
    <cellStyle name="Heading 3 2 2 7 7 2 2" xfId="17873"/>
    <cellStyle name="Heading 3 2 2 7 7 2 2 2" xfId="28432"/>
    <cellStyle name="Heading 3 2 2 7 7 2 3" xfId="15660"/>
    <cellStyle name="Heading 3 2 2 7 7 2 3 2" xfId="28433"/>
    <cellStyle name="Heading 3 2 2 7 7 2 4" xfId="22103"/>
    <cellStyle name="Heading 3 2 2 7 7 3" xfId="17065"/>
    <cellStyle name="Heading 3 2 2 7 7 3 2" xfId="28434"/>
    <cellStyle name="Heading 3 2 2 7 7 4" xfId="14852"/>
    <cellStyle name="Heading 3 2 2 7 7 4 2" xfId="28435"/>
    <cellStyle name="Heading 3 2 2 7 7 5" xfId="21295"/>
    <cellStyle name="Heading 3 2 2 7 8" xfId="12672"/>
    <cellStyle name="Heading 3 2 2 7 8 2" xfId="13480"/>
    <cellStyle name="Heading 3 2 2 7 8 2 2" xfId="17925"/>
    <cellStyle name="Heading 3 2 2 7 8 2 2 2" xfId="28436"/>
    <cellStyle name="Heading 3 2 2 7 8 2 3" xfId="15712"/>
    <cellStyle name="Heading 3 2 2 7 8 2 3 2" xfId="28437"/>
    <cellStyle name="Heading 3 2 2 7 8 2 4" xfId="22155"/>
    <cellStyle name="Heading 3 2 2 7 8 3" xfId="17117"/>
    <cellStyle name="Heading 3 2 2 7 8 3 2" xfId="28438"/>
    <cellStyle name="Heading 3 2 2 7 8 4" xfId="14904"/>
    <cellStyle name="Heading 3 2 2 7 8 4 2" xfId="28439"/>
    <cellStyle name="Heading 3 2 2 7 8 5" xfId="21347"/>
    <cellStyle name="Heading 3 2 2 7 9" xfId="12724"/>
    <cellStyle name="Heading 3 2 2 7 9 2" xfId="13532"/>
    <cellStyle name="Heading 3 2 2 7 9 2 2" xfId="17977"/>
    <cellStyle name="Heading 3 2 2 7 9 2 2 2" xfId="28440"/>
    <cellStyle name="Heading 3 2 2 7 9 2 3" xfId="15764"/>
    <cellStyle name="Heading 3 2 2 7 9 2 3 2" xfId="28441"/>
    <cellStyle name="Heading 3 2 2 7 9 2 4" xfId="22207"/>
    <cellStyle name="Heading 3 2 2 7 9 3" xfId="17169"/>
    <cellStyle name="Heading 3 2 2 7 9 3 2" xfId="28442"/>
    <cellStyle name="Heading 3 2 2 7 9 4" xfId="14956"/>
    <cellStyle name="Heading 3 2 2 7 9 4 2" xfId="28443"/>
    <cellStyle name="Heading 3 2 2 7 9 5" xfId="21399"/>
    <cellStyle name="Heading 3 2 2 70" xfId="20934"/>
    <cellStyle name="Heading 3 2 2 71" xfId="10297"/>
    <cellStyle name="Heading 3 2 2 8" xfId="12214"/>
    <cellStyle name="Heading 3 2 2 8 10" xfId="12767"/>
    <cellStyle name="Heading 3 2 2 8 10 2" xfId="13575"/>
    <cellStyle name="Heading 3 2 2 8 10 2 2" xfId="18020"/>
    <cellStyle name="Heading 3 2 2 8 10 2 2 2" xfId="28444"/>
    <cellStyle name="Heading 3 2 2 8 10 2 3" xfId="15807"/>
    <cellStyle name="Heading 3 2 2 8 10 2 3 2" xfId="28445"/>
    <cellStyle name="Heading 3 2 2 8 10 2 4" xfId="22250"/>
    <cellStyle name="Heading 3 2 2 8 10 3" xfId="17212"/>
    <cellStyle name="Heading 3 2 2 8 10 3 2" xfId="28446"/>
    <cellStyle name="Heading 3 2 2 8 10 4" xfId="14999"/>
    <cellStyle name="Heading 3 2 2 8 10 4 2" xfId="28447"/>
    <cellStyle name="Heading 3 2 2 8 10 5" xfId="21442"/>
    <cellStyle name="Heading 3 2 2 8 11" xfId="12819"/>
    <cellStyle name="Heading 3 2 2 8 11 2" xfId="13627"/>
    <cellStyle name="Heading 3 2 2 8 11 2 2" xfId="18072"/>
    <cellStyle name="Heading 3 2 2 8 11 2 2 2" xfId="28448"/>
    <cellStyle name="Heading 3 2 2 8 11 2 3" xfId="15859"/>
    <cellStyle name="Heading 3 2 2 8 11 2 3 2" xfId="28449"/>
    <cellStyle name="Heading 3 2 2 8 11 2 4" xfId="22302"/>
    <cellStyle name="Heading 3 2 2 8 11 3" xfId="17264"/>
    <cellStyle name="Heading 3 2 2 8 11 3 2" xfId="28450"/>
    <cellStyle name="Heading 3 2 2 8 11 4" xfId="15051"/>
    <cellStyle name="Heading 3 2 2 8 11 4 2" xfId="28451"/>
    <cellStyle name="Heading 3 2 2 8 11 5" xfId="21494"/>
    <cellStyle name="Heading 3 2 2 8 12" xfId="12871"/>
    <cellStyle name="Heading 3 2 2 8 12 2" xfId="13679"/>
    <cellStyle name="Heading 3 2 2 8 12 2 2" xfId="18124"/>
    <cellStyle name="Heading 3 2 2 8 12 2 2 2" xfId="28452"/>
    <cellStyle name="Heading 3 2 2 8 12 2 3" xfId="15911"/>
    <cellStyle name="Heading 3 2 2 8 12 2 3 2" xfId="28453"/>
    <cellStyle name="Heading 3 2 2 8 12 2 4" xfId="22354"/>
    <cellStyle name="Heading 3 2 2 8 12 3" xfId="17316"/>
    <cellStyle name="Heading 3 2 2 8 12 3 2" xfId="28454"/>
    <cellStyle name="Heading 3 2 2 8 12 4" xfId="15103"/>
    <cellStyle name="Heading 3 2 2 8 12 4 2" xfId="28455"/>
    <cellStyle name="Heading 3 2 2 8 12 5" xfId="21546"/>
    <cellStyle name="Heading 3 2 2 8 13" xfId="12923"/>
    <cellStyle name="Heading 3 2 2 8 13 2" xfId="13731"/>
    <cellStyle name="Heading 3 2 2 8 13 2 2" xfId="18176"/>
    <cellStyle name="Heading 3 2 2 8 13 2 2 2" xfId="28456"/>
    <cellStyle name="Heading 3 2 2 8 13 2 3" xfId="15963"/>
    <cellStyle name="Heading 3 2 2 8 13 2 3 2" xfId="28457"/>
    <cellStyle name="Heading 3 2 2 8 13 2 4" xfId="22406"/>
    <cellStyle name="Heading 3 2 2 8 13 3" xfId="17368"/>
    <cellStyle name="Heading 3 2 2 8 13 3 2" xfId="28458"/>
    <cellStyle name="Heading 3 2 2 8 13 4" xfId="15155"/>
    <cellStyle name="Heading 3 2 2 8 13 4 2" xfId="28459"/>
    <cellStyle name="Heading 3 2 2 8 13 5" xfId="21598"/>
    <cellStyle name="Heading 3 2 2 8 14" xfId="12975"/>
    <cellStyle name="Heading 3 2 2 8 14 2" xfId="13783"/>
    <cellStyle name="Heading 3 2 2 8 14 2 2" xfId="18228"/>
    <cellStyle name="Heading 3 2 2 8 14 2 2 2" xfId="28460"/>
    <cellStyle name="Heading 3 2 2 8 14 2 3" xfId="16015"/>
    <cellStyle name="Heading 3 2 2 8 14 2 3 2" xfId="28461"/>
    <cellStyle name="Heading 3 2 2 8 14 2 4" xfId="22458"/>
    <cellStyle name="Heading 3 2 2 8 14 3" xfId="17420"/>
    <cellStyle name="Heading 3 2 2 8 14 3 2" xfId="28462"/>
    <cellStyle name="Heading 3 2 2 8 14 4" xfId="15207"/>
    <cellStyle name="Heading 3 2 2 8 14 4 2" xfId="28463"/>
    <cellStyle name="Heading 3 2 2 8 14 5" xfId="21650"/>
    <cellStyle name="Heading 3 2 2 8 15" xfId="13027"/>
    <cellStyle name="Heading 3 2 2 8 15 2" xfId="13835"/>
    <cellStyle name="Heading 3 2 2 8 15 2 2" xfId="18280"/>
    <cellStyle name="Heading 3 2 2 8 15 2 2 2" xfId="28464"/>
    <cellStyle name="Heading 3 2 2 8 15 2 3" xfId="16067"/>
    <cellStyle name="Heading 3 2 2 8 15 2 3 2" xfId="28465"/>
    <cellStyle name="Heading 3 2 2 8 15 2 4" xfId="22510"/>
    <cellStyle name="Heading 3 2 2 8 15 3" xfId="17472"/>
    <cellStyle name="Heading 3 2 2 8 15 3 2" xfId="28466"/>
    <cellStyle name="Heading 3 2 2 8 15 4" xfId="15259"/>
    <cellStyle name="Heading 3 2 2 8 15 4 2" xfId="28467"/>
    <cellStyle name="Heading 3 2 2 8 15 5" xfId="21702"/>
    <cellStyle name="Heading 3 2 2 8 16" xfId="13079"/>
    <cellStyle name="Heading 3 2 2 8 16 2" xfId="17524"/>
    <cellStyle name="Heading 3 2 2 8 16 2 2" xfId="28468"/>
    <cellStyle name="Heading 3 2 2 8 16 3" xfId="15311"/>
    <cellStyle name="Heading 3 2 2 8 16 3 2" xfId="28469"/>
    <cellStyle name="Heading 3 2 2 8 16 4" xfId="21754"/>
    <cellStyle name="Heading 3 2 2 8 17" xfId="20953"/>
    <cellStyle name="Heading 3 2 2 8 2" xfId="12275"/>
    <cellStyle name="Heading 3 2 2 8 2 2" xfId="13159"/>
    <cellStyle name="Heading 3 2 2 8 2 2 2" xfId="17604"/>
    <cellStyle name="Heading 3 2 2 8 2 2 2 2" xfId="28470"/>
    <cellStyle name="Heading 3 2 2 8 2 2 3" xfId="15391"/>
    <cellStyle name="Heading 3 2 2 8 2 2 3 2" xfId="28471"/>
    <cellStyle name="Heading 3 2 2 8 2 2 4" xfId="21834"/>
    <cellStyle name="Heading 3 2 2 8 2 3" xfId="16776"/>
    <cellStyle name="Heading 3 2 2 8 2 3 2" xfId="28472"/>
    <cellStyle name="Heading 3 2 2 8 2 4" xfId="14563"/>
    <cellStyle name="Heading 3 2 2 8 2 4 2" xfId="28473"/>
    <cellStyle name="Heading 3 2 2 8 2 5" xfId="21026"/>
    <cellStyle name="Heading 3 2 2 8 3" xfId="12329"/>
    <cellStyle name="Heading 3 2 2 8 3 2" xfId="13211"/>
    <cellStyle name="Heading 3 2 2 8 3 2 2" xfId="17656"/>
    <cellStyle name="Heading 3 2 2 8 3 2 2 2" xfId="28474"/>
    <cellStyle name="Heading 3 2 2 8 3 2 3" xfId="15443"/>
    <cellStyle name="Heading 3 2 2 8 3 2 3 2" xfId="28475"/>
    <cellStyle name="Heading 3 2 2 8 3 2 4" xfId="21886"/>
    <cellStyle name="Heading 3 2 2 8 3 3" xfId="12403"/>
    <cellStyle name="Heading 3 2 2 8 3 3 2" xfId="16848"/>
    <cellStyle name="Heading 3 2 2 8 3 3 2 2" xfId="28477"/>
    <cellStyle name="Heading 3 2 2 8 3 3 3" xfId="14635"/>
    <cellStyle name="Heading 3 2 2 8 3 3 3 2" xfId="28478"/>
    <cellStyle name="Heading 3 2 2 8 3 3 4" xfId="28476"/>
    <cellStyle name="Heading 3 2 2 8 3 4" xfId="21078"/>
    <cellStyle name="Heading 3 2 2 8 4" xfId="12455"/>
    <cellStyle name="Heading 3 2 2 8 4 2" xfId="13263"/>
    <cellStyle name="Heading 3 2 2 8 4 2 2" xfId="17708"/>
    <cellStyle name="Heading 3 2 2 8 4 2 2 2" xfId="28479"/>
    <cellStyle name="Heading 3 2 2 8 4 2 3" xfId="15495"/>
    <cellStyle name="Heading 3 2 2 8 4 2 3 2" xfId="28480"/>
    <cellStyle name="Heading 3 2 2 8 4 2 4" xfId="21938"/>
    <cellStyle name="Heading 3 2 2 8 4 3" xfId="16900"/>
    <cellStyle name="Heading 3 2 2 8 4 3 2" xfId="28481"/>
    <cellStyle name="Heading 3 2 2 8 4 4" xfId="14687"/>
    <cellStyle name="Heading 3 2 2 8 4 4 2" xfId="28482"/>
    <cellStyle name="Heading 3 2 2 8 4 5" xfId="21130"/>
    <cellStyle name="Heading 3 2 2 8 5" xfId="12507"/>
    <cellStyle name="Heading 3 2 2 8 5 2" xfId="13315"/>
    <cellStyle name="Heading 3 2 2 8 5 2 2" xfId="17760"/>
    <cellStyle name="Heading 3 2 2 8 5 2 2 2" xfId="28483"/>
    <cellStyle name="Heading 3 2 2 8 5 2 3" xfId="15547"/>
    <cellStyle name="Heading 3 2 2 8 5 2 3 2" xfId="28484"/>
    <cellStyle name="Heading 3 2 2 8 5 2 4" xfId="21990"/>
    <cellStyle name="Heading 3 2 2 8 5 3" xfId="16952"/>
    <cellStyle name="Heading 3 2 2 8 5 3 2" xfId="28485"/>
    <cellStyle name="Heading 3 2 2 8 5 4" xfId="14739"/>
    <cellStyle name="Heading 3 2 2 8 5 4 2" xfId="28486"/>
    <cellStyle name="Heading 3 2 2 8 5 5" xfId="21182"/>
    <cellStyle name="Heading 3 2 2 8 6" xfId="12559"/>
    <cellStyle name="Heading 3 2 2 8 6 2" xfId="13367"/>
    <cellStyle name="Heading 3 2 2 8 6 2 2" xfId="17812"/>
    <cellStyle name="Heading 3 2 2 8 6 2 2 2" xfId="28487"/>
    <cellStyle name="Heading 3 2 2 8 6 2 3" xfId="15599"/>
    <cellStyle name="Heading 3 2 2 8 6 2 3 2" xfId="28488"/>
    <cellStyle name="Heading 3 2 2 8 6 2 4" xfId="22042"/>
    <cellStyle name="Heading 3 2 2 8 6 3" xfId="17004"/>
    <cellStyle name="Heading 3 2 2 8 6 3 2" xfId="28489"/>
    <cellStyle name="Heading 3 2 2 8 6 4" xfId="14791"/>
    <cellStyle name="Heading 3 2 2 8 6 4 2" xfId="28490"/>
    <cellStyle name="Heading 3 2 2 8 6 5" xfId="21234"/>
    <cellStyle name="Heading 3 2 2 8 7" xfId="12611"/>
    <cellStyle name="Heading 3 2 2 8 7 2" xfId="13419"/>
    <cellStyle name="Heading 3 2 2 8 7 2 2" xfId="17864"/>
    <cellStyle name="Heading 3 2 2 8 7 2 2 2" xfId="28491"/>
    <cellStyle name="Heading 3 2 2 8 7 2 3" xfId="15651"/>
    <cellStyle name="Heading 3 2 2 8 7 2 3 2" xfId="28492"/>
    <cellStyle name="Heading 3 2 2 8 7 2 4" xfId="22094"/>
    <cellStyle name="Heading 3 2 2 8 7 3" xfId="17056"/>
    <cellStyle name="Heading 3 2 2 8 7 3 2" xfId="28493"/>
    <cellStyle name="Heading 3 2 2 8 7 4" xfId="14843"/>
    <cellStyle name="Heading 3 2 2 8 7 4 2" xfId="28494"/>
    <cellStyle name="Heading 3 2 2 8 7 5" xfId="21286"/>
    <cellStyle name="Heading 3 2 2 8 8" xfId="12663"/>
    <cellStyle name="Heading 3 2 2 8 8 2" xfId="13471"/>
    <cellStyle name="Heading 3 2 2 8 8 2 2" xfId="17916"/>
    <cellStyle name="Heading 3 2 2 8 8 2 2 2" xfId="28495"/>
    <cellStyle name="Heading 3 2 2 8 8 2 3" xfId="15703"/>
    <cellStyle name="Heading 3 2 2 8 8 2 3 2" xfId="28496"/>
    <cellStyle name="Heading 3 2 2 8 8 2 4" xfId="22146"/>
    <cellStyle name="Heading 3 2 2 8 8 3" xfId="17108"/>
    <cellStyle name="Heading 3 2 2 8 8 3 2" xfId="28497"/>
    <cellStyle name="Heading 3 2 2 8 8 4" xfId="14895"/>
    <cellStyle name="Heading 3 2 2 8 8 4 2" xfId="28498"/>
    <cellStyle name="Heading 3 2 2 8 8 5" xfId="21338"/>
    <cellStyle name="Heading 3 2 2 8 9" xfId="12715"/>
    <cellStyle name="Heading 3 2 2 8 9 2" xfId="13523"/>
    <cellStyle name="Heading 3 2 2 8 9 2 2" xfId="17968"/>
    <cellStyle name="Heading 3 2 2 8 9 2 2 2" xfId="28499"/>
    <cellStyle name="Heading 3 2 2 8 9 2 3" xfId="15755"/>
    <cellStyle name="Heading 3 2 2 8 9 2 3 2" xfId="28500"/>
    <cellStyle name="Heading 3 2 2 8 9 2 4" xfId="22198"/>
    <cellStyle name="Heading 3 2 2 8 9 3" xfId="17160"/>
    <cellStyle name="Heading 3 2 2 8 9 3 2" xfId="28501"/>
    <cellStyle name="Heading 3 2 2 8 9 4" xfId="14947"/>
    <cellStyle name="Heading 3 2 2 8 9 4 2" xfId="28502"/>
    <cellStyle name="Heading 3 2 2 8 9 5" xfId="21390"/>
    <cellStyle name="Heading 3 2 2 9" xfId="12202"/>
    <cellStyle name="Heading 3 2 2 9 10" xfId="12755"/>
    <cellStyle name="Heading 3 2 2 9 10 2" xfId="13563"/>
    <cellStyle name="Heading 3 2 2 9 10 2 2" xfId="18008"/>
    <cellStyle name="Heading 3 2 2 9 10 2 2 2" xfId="28503"/>
    <cellStyle name="Heading 3 2 2 9 10 2 3" xfId="15795"/>
    <cellStyle name="Heading 3 2 2 9 10 2 3 2" xfId="28504"/>
    <cellStyle name="Heading 3 2 2 9 10 2 4" xfId="22238"/>
    <cellStyle name="Heading 3 2 2 9 10 3" xfId="17200"/>
    <cellStyle name="Heading 3 2 2 9 10 3 2" xfId="28505"/>
    <cellStyle name="Heading 3 2 2 9 10 4" xfId="14987"/>
    <cellStyle name="Heading 3 2 2 9 10 4 2" xfId="28506"/>
    <cellStyle name="Heading 3 2 2 9 10 5" xfId="21430"/>
    <cellStyle name="Heading 3 2 2 9 11" xfId="12807"/>
    <cellStyle name="Heading 3 2 2 9 11 2" xfId="13615"/>
    <cellStyle name="Heading 3 2 2 9 11 2 2" xfId="18060"/>
    <cellStyle name="Heading 3 2 2 9 11 2 2 2" xfId="28507"/>
    <cellStyle name="Heading 3 2 2 9 11 2 3" xfId="15847"/>
    <cellStyle name="Heading 3 2 2 9 11 2 3 2" xfId="28508"/>
    <cellStyle name="Heading 3 2 2 9 11 2 4" xfId="22290"/>
    <cellStyle name="Heading 3 2 2 9 11 3" xfId="17252"/>
    <cellStyle name="Heading 3 2 2 9 11 3 2" xfId="28509"/>
    <cellStyle name="Heading 3 2 2 9 11 4" xfId="15039"/>
    <cellStyle name="Heading 3 2 2 9 11 4 2" xfId="28510"/>
    <cellStyle name="Heading 3 2 2 9 11 5" xfId="21482"/>
    <cellStyle name="Heading 3 2 2 9 12" xfId="12859"/>
    <cellStyle name="Heading 3 2 2 9 12 2" xfId="13667"/>
    <cellStyle name="Heading 3 2 2 9 12 2 2" xfId="18112"/>
    <cellStyle name="Heading 3 2 2 9 12 2 2 2" xfId="28511"/>
    <cellStyle name="Heading 3 2 2 9 12 2 3" xfId="15899"/>
    <cellStyle name="Heading 3 2 2 9 12 2 3 2" xfId="28512"/>
    <cellStyle name="Heading 3 2 2 9 12 2 4" xfId="22342"/>
    <cellStyle name="Heading 3 2 2 9 12 3" xfId="17304"/>
    <cellStyle name="Heading 3 2 2 9 12 3 2" xfId="28513"/>
    <cellStyle name="Heading 3 2 2 9 12 4" xfId="15091"/>
    <cellStyle name="Heading 3 2 2 9 12 4 2" xfId="28514"/>
    <cellStyle name="Heading 3 2 2 9 12 5" xfId="21534"/>
    <cellStyle name="Heading 3 2 2 9 13" xfId="12911"/>
    <cellStyle name="Heading 3 2 2 9 13 2" xfId="13719"/>
    <cellStyle name="Heading 3 2 2 9 13 2 2" xfId="18164"/>
    <cellStyle name="Heading 3 2 2 9 13 2 2 2" xfId="28515"/>
    <cellStyle name="Heading 3 2 2 9 13 2 3" xfId="15951"/>
    <cellStyle name="Heading 3 2 2 9 13 2 3 2" xfId="28516"/>
    <cellStyle name="Heading 3 2 2 9 13 2 4" xfId="22394"/>
    <cellStyle name="Heading 3 2 2 9 13 3" xfId="17356"/>
    <cellStyle name="Heading 3 2 2 9 13 3 2" xfId="28517"/>
    <cellStyle name="Heading 3 2 2 9 13 4" xfId="15143"/>
    <cellStyle name="Heading 3 2 2 9 13 4 2" xfId="28518"/>
    <cellStyle name="Heading 3 2 2 9 13 5" xfId="21586"/>
    <cellStyle name="Heading 3 2 2 9 14" xfId="12963"/>
    <cellStyle name="Heading 3 2 2 9 14 2" xfId="13771"/>
    <cellStyle name="Heading 3 2 2 9 14 2 2" xfId="18216"/>
    <cellStyle name="Heading 3 2 2 9 14 2 2 2" xfId="28519"/>
    <cellStyle name="Heading 3 2 2 9 14 2 3" xfId="16003"/>
    <cellStyle name="Heading 3 2 2 9 14 2 3 2" xfId="28520"/>
    <cellStyle name="Heading 3 2 2 9 14 2 4" xfId="22446"/>
    <cellStyle name="Heading 3 2 2 9 14 3" xfId="17408"/>
    <cellStyle name="Heading 3 2 2 9 14 3 2" xfId="28521"/>
    <cellStyle name="Heading 3 2 2 9 14 4" xfId="15195"/>
    <cellStyle name="Heading 3 2 2 9 14 4 2" xfId="28522"/>
    <cellStyle name="Heading 3 2 2 9 14 5" xfId="21638"/>
    <cellStyle name="Heading 3 2 2 9 15" xfId="13015"/>
    <cellStyle name="Heading 3 2 2 9 15 2" xfId="13823"/>
    <cellStyle name="Heading 3 2 2 9 15 2 2" xfId="18268"/>
    <cellStyle name="Heading 3 2 2 9 15 2 2 2" xfId="28523"/>
    <cellStyle name="Heading 3 2 2 9 15 2 3" xfId="16055"/>
    <cellStyle name="Heading 3 2 2 9 15 2 3 2" xfId="28524"/>
    <cellStyle name="Heading 3 2 2 9 15 2 4" xfId="22498"/>
    <cellStyle name="Heading 3 2 2 9 15 3" xfId="17460"/>
    <cellStyle name="Heading 3 2 2 9 15 3 2" xfId="28525"/>
    <cellStyle name="Heading 3 2 2 9 15 4" xfId="15247"/>
    <cellStyle name="Heading 3 2 2 9 15 4 2" xfId="28526"/>
    <cellStyle name="Heading 3 2 2 9 15 5" xfId="21690"/>
    <cellStyle name="Heading 3 2 2 9 16" xfId="13067"/>
    <cellStyle name="Heading 3 2 2 9 16 2" xfId="17512"/>
    <cellStyle name="Heading 3 2 2 9 16 2 2" xfId="28527"/>
    <cellStyle name="Heading 3 2 2 9 16 3" xfId="15299"/>
    <cellStyle name="Heading 3 2 2 9 16 3 2" xfId="28528"/>
    <cellStyle name="Heading 3 2 2 9 16 4" xfId="21742"/>
    <cellStyle name="Heading 3 2 2 9 17" xfId="20941"/>
    <cellStyle name="Heading 3 2 2 9 2" xfId="12263"/>
    <cellStyle name="Heading 3 2 2 9 2 2" xfId="13147"/>
    <cellStyle name="Heading 3 2 2 9 2 2 2" xfId="17592"/>
    <cellStyle name="Heading 3 2 2 9 2 2 2 2" xfId="28529"/>
    <cellStyle name="Heading 3 2 2 9 2 2 3" xfId="15379"/>
    <cellStyle name="Heading 3 2 2 9 2 2 3 2" xfId="28530"/>
    <cellStyle name="Heading 3 2 2 9 2 2 4" xfId="21822"/>
    <cellStyle name="Heading 3 2 2 9 2 3" xfId="16764"/>
    <cellStyle name="Heading 3 2 2 9 2 3 2" xfId="28531"/>
    <cellStyle name="Heading 3 2 2 9 2 4" xfId="14551"/>
    <cellStyle name="Heading 3 2 2 9 2 4 2" xfId="28532"/>
    <cellStyle name="Heading 3 2 2 9 2 5" xfId="21014"/>
    <cellStyle name="Heading 3 2 2 9 3" xfId="12317"/>
    <cellStyle name="Heading 3 2 2 9 3 2" xfId="13199"/>
    <cellStyle name="Heading 3 2 2 9 3 2 2" xfId="17644"/>
    <cellStyle name="Heading 3 2 2 9 3 2 2 2" xfId="28533"/>
    <cellStyle name="Heading 3 2 2 9 3 2 3" xfId="15431"/>
    <cellStyle name="Heading 3 2 2 9 3 2 3 2" xfId="28534"/>
    <cellStyle name="Heading 3 2 2 9 3 2 4" xfId="21874"/>
    <cellStyle name="Heading 3 2 2 9 3 3" xfId="12391"/>
    <cellStyle name="Heading 3 2 2 9 3 3 2" xfId="16836"/>
    <cellStyle name="Heading 3 2 2 9 3 3 2 2" xfId="28536"/>
    <cellStyle name="Heading 3 2 2 9 3 3 3" xfId="14623"/>
    <cellStyle name="Heading 3 2 2 9 3 3 3 2" xfId="28537"/>
    <cellStyle name="Heading 3 2 2 9 3 3 4" xfId="28535"/>
    <cellStyle name="Heading 3 2 2 9 3 4" xfId="21066"/>
    <cellStyle name="Heading 3 2 2 9 4" xfId="12443"/>
    <cellStyle name="Heading 3 2 2 9 4 2" xfId="13251"/>
    <cellStyle name="Heading 3 2 2 9 4 2 2" xfId="17696"/>
    <cellStyle name="Heading 3 2 2 9 4 2 2 2" xfId="28538"/>
    <cellStyle name="Heading 3 2 2 9 4 2 3" xfId="15483"/>
    <cellStyle name="Heading 3 2 2 9 4 2 3 2" xfId="28539"/>
    <cellStyle name="Heading 3 2 2 9 4 2 4" xfId="21926"/>
    <cellStyle name="Heading 3 2 2 9 4 3" xfId="16888"/>
    <cellStyle name="Heading 3 2 2 9 4 3 2" xfId="28540"/>
    <cellStyle name="Heading 3 2 2 9 4 4" xfId="14675"/>
    <cellStyle name="Heading 3 2 2 9 4 4 2" xfId="28541"/>
    <cellStyle name="Heading 3 2 2 9 4 5" xfId="21118"/>
    <cellStyle name="Heading 3 2 2 9 5" xfId="12495"/>
    <cellStyle name="Heading 3 2 2 9 5 2" xfId="13303"/>
    <cellStyle name="Heading 3 2 2 9 5 2 2" xfId="17748"/>
    <cellStyle name="Heading 3 2 2 9 5 2 2 2" xfId="28542"/>
    <cellStyle name="Heading 3 2 2 9 5 2 3" xfId="15535"/>
    <cellStyle name="Heading 3 2 2 9 5 2 3 2" xfId="28543"/>
    <cellStyle name="Heading 3 2 2 9 5 2 4" xfId="21978"/>
    <cellStyle name="Heading 3 2 2 9 5 3" xfId="16940"/>
    <cellStyle name="Heading 3 2 2 9 5 3 2" xfId="28544"/>
    <cellStyle name="Heading 3 2 2 9 5 4" xfId="14727"/>
    <cellStyle name="Heading 3 2 2 9 5 4 2" xfId="28545"/>
    <cellStyle name="Heading 3 2 2 9 5 5" xfId="21170"/>
    <cellStyle name="Heading 3 2 2 9 6" xfId="12547"/>
    <cellStyle name="Heading 3 2 2 9 6 2" xfId="13355"/>
    <cellStyle name="Heading 3 2 2 9 6 2 2" xfId="17800"/>
    <cellStyle name="Heading 3 2 2 9 6 2 2 2" xfId="28546"/>
    <cellStyle name="Heading 3 2 2 9 6 2 3" xfId="15587"/>
    <cellStyle name="Heading 3 2 2 9 6 2 3 2" xfId="28547"/>
    <cellStyle name="Heading 3 2 2 9 6 2 4" xfId="22030"/>
    <cellStyle name="Heading 3 2 2 9 6 3" xfId="16992"/>
    <cellStyle name="Heading 3 2 2 9 6 3 2" xfId="28548"/>
    <cellStyle name="Heading 3 2 2 9 6 4" xfId="14779"/>
    <cellStyle name="Heading 3 2 2 9 6 4 2" xfId="28549"/>
    <cellStyle name="Heading 3 2 2 9 6 5" xfId="21222"/>
    <cellStyle name="Heading 3 2 2 9 7" xfId="12599"/>
    <cellStyle name="Heading 3 2 2 9 7 2" xfId="13407"/>
    <cellStyle name="Heading 3 2 2 9 7 2 2" xfId="17852"/>
    <cellStyle name="Heading 3 2 2 9 7 2 2 2" xfId="28550"/>
    <cellStyle name="Heading 3 2 2 9 7 2 3" xfId="15639"/>
    <cellStyle name="Heading 3 2 2 9 7 2 3 2" xfId="28551"/>
    <cellStyle name="Heading 3 2 2 9 7 2 4" xfId="22082"/>
    <cellStyle name="Heading 3 2 2 9 7 3" xfId="17044"/>
    <cellStyle name="Heading 3 2 2 9 7 3 2" xfId="28552"/>
    <cellStyle name="Heading 3 2 2 9 7 4" xfId="14831"/>
    <cellStyle name="Heading 3 2 2 9 7 4 2" xfId="28553"/>
    <cellStyle name="Heading 3 2 2 9 7 5" xfId="21274"/>
    <cellStyle name="Heading 3 2 2 9 8" xfId="12651"/>
    <cellStyle name="Heading 3 2 2 9 8 2" xfId="13459"/>
    <cellStyle name="Heading 3 2 2 9 8 2 2" xfId="17904"/>
    <cellStyle name="Heading 3 2 2 9 8 2 2 2" xfId="28554"/>
    <cellStyle name="Heading 3 2 2 9 8 2 3" xfId="15691"/>
    <cellStyle name="Heading 3 2 2 9 8 2 3 2" xfId="28555"/>
    <cellStyle name="Heading 3 2 2 9 8 2 4" xfId="22134"/>
    <cellStyle name="Heading 3 2 2 9 8 3" xfId="17096"/>
    <cellStyle name="Heading 3 2 2 9 8 3 2" xfId="28556"/>
    <cellStyle name="Heading 3 2 2 9 8 4" xfId="14883"/>
    <cellStyle name="Heading 3 2 2 9 8 4 2" xfId="28557"/>
    <cellStyle name="Heading 3 2 2 9 8 5" xfId="21326"/>
    <cellStyle name="Heading 3 2 2 9 9" xfId="12703"/>
    <cellStyle name="Heading 3 2 2 9 9 2" xfId="13511"/>
    <cellStyle name="Heading 3 2 2 9 9 2 2" xfId="17956"/>
    <cellStyle name="Heading 3 2 2 9 9 2 2 2" xfId="28558"/>
    <cellStyle name="Heading 3 2 2 9 9 2 3" xfId="15743"/>
    <cellStyle name="Heading 3 2 2 9 9 2 3 2" xfId="28559"/>
    <cellStyle name="Heading 3 2 2 9 9 2 4" xfId="22186"/>
    <cellStyle name="Heading 3 2 2 9 9 3" xfId="17148"/>
    <cellStyle name="Heading 3 2 2 9 9 3 2" xfId="28560"/>
    <cellStyle name="Heading 3 2 2 9 9 4" xfId="14935"/>
    <cellStyle name="Heading 3 2 2 9 9 4 2" xfId="28561"/>
    <cellStyle name="Heading 3 2 2 9 9 5" xfId="21378"/>
    <cellStyle name="Heading 3 2 3" xfId="2262"/>
    <cellStyle name="Heading 3 2 3 2" xfId="11799"/>
    <cellStyle name="Heading 3 2 3 3" xfId="10298"/>
    <cellStyle name="Heading 3 2 4" xfId="2263"/>
    <cellStyle name="Heading 3 2 4 2" xfId="10545"/>
    <cellStyle name="Heading 3 2 5" xfId="2264"/>
    <cellStyle name="Heading 3 2 5 2" xfId="10720"/>
    <cellStyle name="Heading 3 2 6" xfId="2265"/>
    <cellStyle name="Heading 3 2 6 2" xfId="16733"/>
    <cellStyle name="Heading 3 2 6 2 2" xfId="28563"/>
    <cellStyle name="Heading 3 2 6 3" xfId="14520"/>
    <cellStyle name="Heading 3 2 6 3 2" xfId="28564"/>
    <cellStyle name="Heading 3 2 6 4" xfId="28562"/>
    <cellStyle name="Heading 3 2 6 5" xfId="12124"/>
    <cellStyle name="Heading 3 2 7" xfId="2266"/>
    <cellStyle name="Heading 3 2 8" xfId="9746"/>
    <cellStyle name="Heading 3 2 8 2" xfId="10296"/>
    <cellStyle name="Heading 3 2 9" xfId="50178"/>
    <cellStyle name="Heading 3 3" xfId="2267"/>
    <cellStyle name="Heading 3 3 2" xfId="11388"/>
    <cellStyle name="Heading 3 3 2 2" xfId="16483"/>
    <cellStyle name="Heading 3 3 2 2 2" xfId="28566"/>
    <cellStyle name="Heading 3 3 2 3" xfId="14268"/>
    <cellStyle name="Heading 3 3 2 3 2" xfId="28567"/>
    <cellStyle name="Heading 3 3 2 4" xfId="28565"/>
    <cellStyle name="Heading 3 3 3" xfId="11786"/>
    <cellStyle name="Heading 3 3 3 2" xfId="16643"/>
    <cellStyle name="Heading 3 3 3 2 2" xfId="28569"/>
    <cellStyle name="Heading 3 3 3 3" xfId="14429"/>
    <cellStyle name="Heading 3 3 3 3 2" xfId="28570"/>
    <cellStyle name="Heading 3 3 3 4" xfId="28568"/>
    <cellStyle name="Heading 3 3 4" xfId="10299"/>
    <cellStyle name="Heading 3 4" xfId="10300"/>
    <cellStyle name="Heading 3 4 2" xfId="11939"/>
    <cellStyle name="Heading 3 4 2 2" xfId="16655"/>
    <cellStyle name="Heading 3 4 2 2 2" xfId="28572"/>
    <cellStyle name="Heading 3 4 2 3" xfId="14442"/>
    <cellStyle name="Heading 3 4 2 3 2" xfId="28573"/>
    <cellStyle name="Heading 3 4 2 4" xfId="28571"/>
    <cellStyle name="Heading 3 5" xfId="10531"/>
    <cellStyle name="Heading 3 5 2" xfId="16112"/>
    <cellStyle name="Heading 3 5 2 2" xfId="28575"/>
    <cellStyle name="Heading 3 5 3" xfId="13897"/>
    <cellStyle name="Heading 3 5 3 2" xfId="28576"/>
    <cellStyle name="Heading 3 5 4" xfId="28574"/>
    <cellStyle name="Heading 3 6" xfId="10719"/>
    <cellStyle name="Heading 3 6 2" xfId="16143"/>
    <cellStyle name="Heading 3 6 2 2" xfId="28578"/>
    <cellStyle name="Heading 3 6 3" xfId="13928"/>
    <cellStyle name="Heading 3 6 3 2" xfId="28579"/>
    <cellStyle name="Heading 3 6 4" xfId="28577"/>
    <cellStyle name="Heading 3 7" xfId="11389"/>
    <cellStyle name="Heading 3 8" xfId="11390"/>
    <cellStyle name="Heading 3 9" xfId="11391"/>
    <cellStyle name="Heading 4" xfId="9776" builtinId="19" customBuiltin="1"/>
    <cellStyle name="Heading 4 10" xfId="11392"/>
    <cellStyle name="Heading 4 11" xfId="11393"/>
    <cellStyle name="Heading 4 12" xfId="11394"/>
    <cellStyle name="Heading 4 13" xfId="11395"/>
    <cellStyle name="Heading 4 14" xfId="11396"/>
    <cellStyle name="Heading 4 15" xfId="11397"/>
    <cellStyle name="Heading 4 2" xfId="46"/>
    <cellStyle name="Heading 4 2 2" xfId="2268"/>
    <cellStyle name="Heading 4 2 2 2" xfId="10629"/>
    <cellStyle name="Heading 4 2 2 3" xfId="12190"/>
    <cellStyle name="Heading 4 2 2 4" xfId="10302"/>
    <cellStyle name="Heading 4 2 3" xfId="10303"/>
    <cellStyle name="Heading 4 2 3 2" xfId="11800"/>
    <cellStyle name="Heading 4 2 4" xfId="10546"/>
    <cellStyle name="Heading 4 2 5" xfId="10722"/>
    <cellStyle name="Heading 4 2 6" xfId="12125"/>
    <cellStyle name="Heading 4 2 7" xfId="10301"/>
    <cellStyle name="Heading 4 3" xfId="2269"/>
    <cellStyle name="Heading 4 3 2" xfId="11398"/>
    <cellStyle name="Heading 4 3 3" xfId="11787"/>
    <cellStyle name="Heading 4 3 4" xfId="10304"/>
    <cellStyle name="Heading 4 4" xfId="10305"/>
    <cellStyle name="Heading 4 4 2" xfId="11940"/>
    <cellStyle name="Heading 4 5" xfId="10532"/>
    <cellStyle name="Heading 4 6" xfId="10721"/>
    <cellStyle name="Heading 4 7" xfId="11399"/>
    <cellStyle name="Heading 4 8" xfId="11400"/>
    <cellStyle name="Heading 4 9" xfId="11401"/>
    <cellStyle name="Heading2" xfId="2270"/>
    <cellStyle name="Heading3" xfId="2271"/>
    <cellStyle name="HeadingColumn" xfId="2272"/>
    <cellStyle name="HeadingS" xfId="2273"/>
    <cellStyle name="HeadingS 2" xfId="9844"/>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14" xfId="10306"/>
    <cellStyle name="Hyperlink 2 15" xfId="9845"/>
    <cellStyle name="Hyperlink 2 2" xfId="2284"/>
    <cellStyle name="Hyperlink 2 2 2" xfId="2285"/>
    <cellStyle name="Hyperlink 2 2 2 2" xfId="20879"/>
    <cellStyle name="Hyperlink 2 2 3" xfId="10630"/>
    <cellStyle name="Hyperlink 2 3" xfId="2286"/>
    <cellStyle name="Hyperlink 2 3 2" xfId="2287"/>
    <cellStyle name="Hyperlink 2 3 3" xfId="9846"/>
    <cellStyle name="Hyperlink 2 4" xfId="2288"/>
    <cellStyle name="Hyperlink 2 4 2" xfId="9847"/>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13" xfId="1030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4 2" xfId="10475"/>
    <cellStyle name="Hyperlink 5" xfId="2307"/>
    <cellStyle name="Hyperlink 5 2" xfId="10723"/>
    <cellStyle name="Hyperlink 6" xfId="12132"/>
    <cellStyle name="Hyperlink 7" xfId="9812"/>
    <cellStyle name="InLink_Acquis_CapitalCost " xfId="2308"/>
    <cellStyle name="Input" xfId="9780" builtinId="20" customBuiltin="1"/>
    <cellStyle name="Input (1dp#)_ Pies " xfId="2309"/>
    <cellStyle name="Input [yellow]" xfId="2310"/>
    <cellStyle name="Input [yellow] 2" xfId="10309"/>
    <cellStyle name="Input [yellow] 2 2" xfId="11864"/>
    <cellStyle name="Input [yellow] 3" xfId="10725"/>
    <cellStyle name="Input [yellow] 4" xfId="10308"/>
    <cellStyle name="Input [yellow] 5" xfId="9848"/>
    <cellStyle name="Input 10" xfId="10310"/>
    <cellStyle name="Input 10 2" xfId="11879"/>
    <cellStyle name="Input 11" xfId="10311"/>
    <cellStyle name="Input 11 2" xfId="11878"/>
    <cellStyle name="Input 12" xfId="10312"/>
    <cellStyle name="Input 12 2" xfId="11885"/>
    <cellStyle name="Input 13" xfId="10313"/>
    <cellStyle name="Input 13 2" xfId="11899"/>
    <cellStyle name="Input 14" xfId="10314"/>
    <cellStyle name="Input 14 2" xfId="11877"/>
    <cellStyle name="Input 15" xfId="10315"/>
    <cellStyle name="Input 15 2" xfId="11875"/>
    <cellStyle name="Input 16" xfId="10316"/>
    <cellStyle name="Input 16 2" xfId="11889"/>
    <cellStyle name="Input 17" xfId="10317"/>
    <cellStyle name="Input 17 2" xfId="11890"/>
    <cellStyle name="Input 18" xfId="10318"/>
    <cellStyle name="Input 18 2" xfId="11888"/>
    <cellStyle name="Input 19" xfId="10319"/>
    <cellStyle name="Input 19 2" xfId="11891"/>
    <cellStyle name="Input 2" xfId="47"/>
    <cellStyle name="Input 2 10" xfId="9747"/>
    <cellStyle name="Input 2 10 2" xfId="10320"/>
    <cellStyle name="Input 2 11" xfId="48932"/>
    <cellStyle name="Input 2 12" xfId="48971"/>
    <cellStyle name="Input 2 13" xfId="48974"/>
    <cellStyle name="Input 2 14" xfId="48976"/>
    <cellStyle name="Input 2 15" xfId="48979"/>
    <cellStyle name="Input 2 16" xfId="48981"/>
    <cellStyle name="Input 2 17" xfId="48936"/>
    <cellStyle name="Input 2 18" xfId="49179"/>
    <cellStyle name="Input 2 19" xfId="49181"/>
    <cellStyle name="Input 2 2" xfId="65"/>
    <cellStyle name="Input 2 2 10" xfId="48980"/>
    <cellStyle name="Input 2 2 11" xfId="48937"/>
    <cellStyle name="Input 2 2 12" xfId="49178"/>
    <cellStyle name="Input 2 2 13" xfId="49180"/>
    <cellStyle name="Input 2 2 14" xfId="49184"/>
    <cellStyle name="Input 2 2 15" xfId="49140"/>
    <cellStyle name="Input 2 2 16" xfId="49138"/>
    <cellStyle name="Input 2 2 17" xfId="49136"/>
    <cellStyle name="Input 2 2 18" xfId="49182"/>
    <cellStyle name="Input 2 2 19" xfId="49346"/>
    <cellStyle name="Input 2 2 2" xfId="85"/>
    <cellStyle name="Input 2 2 2 2" xfId="9767"/>
    <cellStyle name="Input 2 2 2 2 2" xfId="48934"/>
    <cellStyle name="Input 2 2 20" xfId="49380"/>
    <cellStyle name="Input 2 2 21" xfId="49384"/>
    <cellStyle name="Input 2 2 22" xfId="49387"/>
    <cellStyle name="Input 2 2 23" xfId="49348"/>
    <cellStyle name="Input 2 2 24" xfId="49389"/>
    <cellStyle name="Input 2 2 25" xfId="49391"/>
    <cellStyle name="Input 2 2 26" xfId="49350"/>
    <cellStyle name="Input 2 2 27" xfId="50180"/>
    <cellStyle name="Input 2 2 3" xfId="9753"/>
    <cellStyle name="Input 2 2 3 2" xfId="12191"/>
    <cellStyle name="Input 2 2 4" xfId="10321"/>
    <cellStyle name="Input 2 2 5" xfId="48933"/>
    <cellStyle name="Input 2 2 6" xfId="48970"/>
    <cellStyle name="Input 2 2 7" xfId="48973"/>
    <cellStyle name="Input 2 2 8" xfId="48975"/>
    <cellStyle name="Input 2 2 9" xfId="48978"/>
    <cellStyle name="Input 2 20" xfId="49185"/>
    <cellStyle name="Input 2 21" xfId="49139"/>
    <cellStyle name="Input 2 22" xfId="49137"/>
    <cellStyle name="Input 2 23" xfId="49135"/>
    <cellStyle name="Input 2 24" xfId="49183"/>
    <cellStyle name="Input 2 25" xfId="49345"/>
    <cellStyle name="Input 2 26" xfId="49381"/>
    <cellStyle name="Input 2 27" xfId="49385"/>
    <cellStyle name="Input 2 28" xfId="49388"/>
    <cellStyle name="Input 2 29" xfId="49347"/>
    <cellStyle name="Input 2 3" xfId="79"/>
    <cellStyle name="Input 2 3 2" xfId="9761"/>
    <cellStyle name="Input 2 3 2 2" xfId="11804"/>
    <cellStyle name="Input 2 3 3" xfId="16104"/>
    <cellStyle name="Input 2 3 4" xfId="13889"/>
    <cellStyle name="Input 2 3 5" xfId="10322"/>
    <cellStyle name="Input 2 3 6" xfId="48935"/>
    <cellStyle name="Input 2 3 7" xfId="50181"/>
    <cellStyle name="Input 2 30" xfId="49390"/>
    <cellStyle name="Input 2 31" xfId="49392"/>
    <cellStyle name="Input 2 32" xfId="49349"/>
    <cellStyle name="Input 2 33" xfId="50179"/>
    <cellStyle name="Input 2 4" xfId="2311"/>
    <cellStyle name="Input 2 4 2" xfId="10550"/>
    <cellStyle name="Input 2 5" xfId="2312"/>
    <cellStyle name="Input 2 5 2" xfId="10726"/>
    <cellStyle name="Input 2 6" xfId="2313"/>
    <cellStyle name="Input 2 6 2" xfId="11745"/>
    <cellStyle name="Input 2 7" xfId="2314"/>
    <cellStyle name="Input 2 7 2" xfId="12126"/>
    <cellStyle name="Input 2 8" xfId="2315"/>
    <cellStyle name="Input 2 9" xfId="2316"/>
    <cellStyle name="Input 20" xfId="10323"/>
    <cellStyle name="Input 20 2" xfId="11874"/>
    <cellStyle name="Input 21" xfId="10324"/>
    <cellStyle name="Input 21 2" xfId="11894"/>
    <cellStyle name="Input 22" xfId="10325"/>
    <cellStyle name="Input 22 2" xfId="11900"/>
    <cellStyle name="Input 23" xfId="10326"/>
    <cellStyle name="Input 23 2" xfId="11896"/>
    <cellStyle name="Input 24" xfId="10327"/>
    <cellStyle name="Input 24 2" xfId="11892"/>
    <cellStyle name="Input 25" xfId="10328"/>
    <cellStyle name="Input 25 2" xfId="11895"/>
    <cellStyle name="Input 26" xfId="10329"/>
    <cellStyle name="Input 26 2" xfId="11880"/>
    <cellStyle name="Input 27" xfId="10330"/>
    <cellStyle name="Input 27 2" xfId="11876"/>
    <cellStyle name="Input 28" xfId="10331"/>
    <cellStyle name="Input 28 2" xfId="11901"/>
    <cellStyle name="Input 29" xfId="10332"/>
    <cellStyle name="Input 29 2" xfId="11941"/>
    <cellStyle name="Input 3" xfId="2317"/>
    <cellStyle name="Input 3 2" xfId="11402"/>
    <cellStyle name="Input 3 3" xfId="11788"/>
    <cellStyle name="Input 3 4" xfId="10333"/>
    <cellStyle name="Input 30" xfId="10533"/>
    <cellStyle name="Input 31" xfId="10724"/>
    <cellStyle name="Input 32" xfId="11611"/>
    <cellStyle name="Input 33" xfId="11984"/>
    <cellStyle name="Input 34" xfId="11985"/>
    <cellStyle name="Input 35" xfId="12002"/>
    <cellStyle name="Input 36" xfId="11975"/>
    <cellStyle name="Input 37" xfId="11989"/>
    <cellStyle name="Input 38" xfId="12003"/>
    <cellStyle name="Input 39" xfId="12021"/>
    <cellStyle name="Input 4" xfId="10334"/>
    <cellStyle name="Input 4 2" xfId="11616"/>
    <cellStyle name="Input 4 3" xfId="11837"/>
    <cellStyle name="Input 40" xfId="12046"/>
    <cellStyle name="Input 41" xfId="12080"/>
    <cellStyle name="Input 42" xfId="12077"/>
    <cellStyle name="Input 43" xfId="12020"/>
    <cellStyle name="Input 44" xfId="12096"/>
    <cellStyle name="Input 45" xfId="12085"/>
    <cellStyle name="Input 46" xfId="12081"/>
    <cellStyle name="Input 47" xfId="12087"/>
    <cellStyle name="Input 48" xfId="12097"/>
    <cellStyle name="Input 49" xfId="12086"/>
    <cellStyle name="Input 5" xfId="10335"/>
    <cellStyle name="Input 5 2" xfId="11723"/>
    <cellStyle name="Input 5 3" xfId="11838"/>
    <cellStyle name="Input 50" xfId="20883"/>
    <cellStyle name="Input 51" xfId="20881"/>
    <cellStyle name="Input 52" xfId="20893"/>
    <cellStyle name="Input 53" xfId="20887"/>
    <cellStyle name="Input 54" xfId="20894"/>
    <cellStyle name="Input 55" xfId="20890"/>
    <cellStyle name="Input 56" xfId="20895"/>
    <cellStyle name="Input 57" xfId="20889"/>
    <cellStyle name="Input 58" xfId="20885"/>
    <cellStyle name="Input 59" xfId="20888"/>
    <cellStyle name="Input 6" xfId="10336"/>
    <cellStyle name="Input 6 2" xfId="11841"/>
    <cellStyle name="Input 60" xfId="44252"/>
    <cellStyle name="Input 61" xfId="42479"/>
    <cellStyle name="Input 7" xfId="10337"/>
    <cellStyle name="Input 7 2" xfId="11842"/>
    <cellStyle name="Input 8" xfId="10338"/>
    <cellStyle name="Input 8 2" xfId="11846"/>
    <cellStyle name="Input 9" xfId="10339"/>
    <cellStyle name="Input 9 2" xfId="11847"/>
    <cellStyle name="InputBlueFont" xfId="2318"/>
    <cellStyle name="InputGen" xfId="2319"/>
    <cellStyle name="InputKeepColour" xfId="2320"/>
    <cellStyle name="InputKeepPale" xfId="2321"/>
    <cellStyle name="InputKeepPale 2" xfId="9849"/>
    <cellStyle name="InputVariColour" xfId="2322"/>
    <cellStyle name="Integer" xfId="2323"/>
    <cellStyle name="Invisible" xfId="2324"/>
    <cellStyle name="Item" xfId="2325"/>
    <cellStyle name="Items_Obligatory" xfId="2326"/>
    <cellStyle name="ItemTypeClass" xfId="2327"/>
    <cellStyle name="ItemTypeClass 10" xfId="49175"/>
    <cellStyle name="ItemTypeClass 11" xfId="49177"/>
    <cellStyle name="ItemTypeClass 12" xfId="49143"/>
    <cellStyle name="ItemTypeClass 13" xfId="49142"/>
    <cellStyle name="ItemTypeClass 14" xfId="49141"/>
    <cellStyle name="ItemTypeClass 15" xfId="49176"/>
    <cellStyle name="ItemTypeClass 16" xfId="49351"/>
    <cellStyle name="ItemTypeClass 17" xfId="49378"/>
    <cellStyle name="ItemTypeClass 18" xfId="49379"/>
    <cellStyle name="ItemTypeClass 19" xfId="49382"/>
    <cellStyle name="ItemTypeClass 2" xfId="6861"/>
    <cellStyle name="ItemTypeClass 2 2" xfId="48938"/>
    <cellStyle name="ItemTypeClass 20" xfId="49352"/>
    <cellStyle name="ItemTypeClass 21" xfId="49383"/>
    <cellStyle name="ItemTypeClass 22" xfId="49386"/>
    <cellStyle name="ItemTypeClass 23" xfId="49353"/>
    <cellStyle name="ItemTypeClass 24" xfId="9850"/>
    <cellStyle name="ItemTypeClass 25" xfId="50182"/>
    <cellStyle name="ItemTypeClass 3" xfId="48967"/>
    <cellStyle name="ItemTypeClass 4" xfId="48968"/>
    <cellStyle name="ItemTypeClass 5" xfId="48969"/>
    <cellStyle name="ItemTypeClass 6" xfId="48972"/>
    <cellStyle name="ItemTypeClass 7" xfId="48977"/>
    <cellStyle name="ItemTypeClass 8" xfId="48939"/>
    <cellStyle name="ItemTypeClass 9" xfId="49174"/>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xfId="9783" builtinId="24" customBuiltin="1"/>
    <cellStyle name="Linked Cell 10" xfId="11403"/>
    <cellStyle name="Linked Cell 11" xfId="11404"/>
    <cellStyle name="Linked Cell 12" xfId="11405"/>
    <cellStyle name="Linked Cell 13" xfId="11406"/>
    <cellStyle name="Linked Cell 14" xfId="11407"/>
    <cellStyle name="Linked Cell 15" xfId="11408"/>
    <cellStyle name="Linked Cell 2" xfId="48"/>
    <cellStyle name="Linked Cell 2 10" xfId="10340"/>
    <cellStyle name="Linked Cell 2 2" xfId="2338"/>
    <cellStyle name="Linked Cell 2 2 2" xfId="10631"/>
    <cellStyle name="Linked Cell 2 2 3" xfId="12192"/>
    <cellStyle name="Linked Cell 2 2 4" xfId="10341"/>
    <cellStyle name="Linked Cell 2 3" xfId="2339"/>
    <cellStyle name="Linked Cell 2 3 2" xfId="11807"/>
    <cellStyle name="Linked Cell 2 3 3" xfId="16105"/>
    <cellStyle name="Linked Cell 2 3 4" xfId="13890"/>
    <cellStyle name="Linked Cell 2 3 5" xfId="10342"/>
    <cellStyle name="Linked Cell 2 4" xfId="2340"/>
    <cellStyle name="Linked Cell 2 4 2" xfId="10553"/>
    <cellStyle name="Linked Cell 2 5" xfId="2341"/>
    <cellStyle name="Linked Cell 2 5 2" xfId="10728"/>
    <cellStyle name="Linked Cell 2 6" xfId="2342"/>
    <cellStyle name="Linked Cell 2 6 2" xfId="11746"/>
    <cellStyle name="Linked Cell 2 7" xfId="2343"/>
    <cellStyle name="Linked Cell 2 7 2" xfId="12127"/>
    <cellStyle name="Linked Cell 2 8" xfId="2344"/>
    <cellStyle name="Linked Cell 2 9" xfId="2345"/>
    <cellStyle name="Linked Cell 3" xfId="2346"/>
    <cellStyle name="Linked Cell 3 2" xfId="11409"/>
    <cellStyle name="Linked Cell 3 3" xfId="11789"/>
    <cellStyle name="Linked Cell 3 4" xfId="10343"/>
    <cellStyle name="Linked Cell 4" xfId="10344"/>
    <cellStyle name="Linked Cell 4 2" xfId="11942"/>
    <cellStyle name="Linked Cell 5" xfId="10534"/>
    <cellStyle name="Linked Cell 6" xfId="10727"/>
    <cellStyle name="Linked Cell 7" xfId="11410"/>
    <cellStyle name="Linked Cell 8" xfId="11411"/>
    <cellStyle name="Linked Cell 9" xfId="11412"/>
    <cellStyle name="M" xfId="10345"/>
    <cellStyle name="M 2" xfId="10346"/>
    <cellStyle name="M 2 2" xfId="11865"/>
    <cellStyle name="M 3" xfId="10729"/>
    <cellStyle name="M.00" xfId="10347"/>
    <cellStyle name="M.00 2" xfId="10348"/>
    <cellStyle name="M.00 2 2" xfId="11866"/>
    <cellStyle name="M.00 3" xfId="10730"/>
    <cellStyle name="m/d/yy" xfId="2347"/>
    <cellStyle name="m/d/yy 2" xfId="5700"/>
    <cellStyle name="M_9. Rev2Cost_GDPIPI" xfId="10349"/>
    <cellStyle name="M_9. Rev2Cost_GDPIPI 2" xfId="10350"/>
    <cellStyle name="M_9. Rev2Cost_GDPIPI 2 2" xfId="11867"/>
    <cellStyle name="M_9. Rev2Cost_GDPIPI 3" xfId="10731"/>
    <cellStyle name="M_9. Rev2Cost_GDPIPI 4" xfId="12151"/>
    <cellStyle name="M_lists" xfId="10351"/>
    <cellStyle name="M_lists 2" xfId="10352"/>
    <cellStyle name="M_lists 2 2" xfId="11868"/>
    <cellStyle name="M_lists 3" xfId="10732"/>
    <cellStyle name="M_lists 4" xfId="12149"/>
    <cellStyle name="M_lists_4. Current Monthly Fixed Charge" xfId="10353"/>
    <cellStyle name="M_lists_4. Current Monthly Fixed Charge 2" xfId="10354"/>
    <cellStyle name="M_lists_4. Current Monthly Fixed Charge 2 2" xfId="11869"/>
    <cellStyle name="M_lists_4. Current Monthly Fixed Charge 3" xfId="10733"/>
    <cellStyle name="M_Sheet4" xfId="10355"/>
    <cellStyle name="M_Sheet4 2" xfId="10356"/>
    <cellStyle name="M_Sheet4 2 2" xfId="11870"/>
    <cellStyle name="M_Sheet4 3" xfId="10734"/>
    <cellStyle name="M_Sheet4 4" xfId="12153"/>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xfId="9779" builtinId="28" customBuiltin="1"/>
    <cellStyle name="Neutral 10" xfId="11413"/>
    <cellStyle name="Neutral 11" xfId="11414"/>
    <cellStyle name="Neutral 12" xfId="11415"/>
    <cellStyle name="Neutral 13" xfId="11416"/>
    <cellStyle name="Neutral 14" xfId="11417"/>
    <cellStyle name="Neutral 15" xfId="11418"/>
    <cellStyle name="Neutral 2" xfId="49"/>
    <cellStyle name="Neutral 2 10" xfId="10357"/>
    <cellStyle name="Neutral 2 2" xfId="2377"/>
    <cellStyle name="Neutral 2 2 2" xfId="10632"/>
    <cellStyle name="Neutral 2 2 3" xfId="12193"/>
    <cellStyle name="Neutral 2 2 4" xfId="10358"/>
    <cellStyle name="Neutral 2 3" xfId="2378"/>
    <cellStyle name="Neutral 2 3 2" xfId="11803"/>
    <cellStyle name="Neutral 2 3 3" xfId="10359"/>
    <cellStyle name="Neutral 2 4" xfId="2379"/>
    <cellStyle name="Neutral 2 4 2" xfId="10549"/>
    <cellStyle name="Neutral 2 5" xfId="2380"/>
    <cellStyle name="Neutral 2 5 2" xfId="10736"/>
    <cellStyle name="Neutral 2 6" xfId="2381"/>
    <cellStyle name="Neutral 2 6 2" xfId="11747"/>
    <cellStyle name="Neutral 2 7" xfId="2382"/>
    <cellStyle name="Neutral 2 7 2" xfId="12128"/>
    <cellStyle name="Neutral 2 8" xfId="2383"/>
    <cellStyle name="Neutral 2 9" xfId="2384"/>
    <cellStyle name="Neutral 3" xfId="2385"/>
    <cellStyle name="Neutral 3 2" xfId="11419"/>
    <cellStyle name="Neutral 3 3" xfId="11790"/>
    <cellStyle name="Neutral 3 4" xfId="10360"/>
    <cellStyle name="Neutral 4" xfId="10361"/>
    <cellStyle name="Neutral 4 2" xfId="11943"/>
    <cellStyle name="Neutral 5" xfId="10535"/>
    <cellStyle name="Neutral 6" xfId="10735"/>
    <cellStyle name="Neutral 7" xfId="11420"/>
    <cellStyle name="Neutral 8" xfId="11421"/>
    <cellStyle name="Neutral 9" xfId="11422"/>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 Style1 2" xfId="10363"/>
    <cellStyle name="Normal - Style1 2 2" xfId="11871"/>
    <cellStyle name="Normal - Style1 3" xfId="10737"/>
    <cellStyle name="Normal - Style1 4" xfId="10362"/>
    <cellStyle name="Normal [0]" xfId="2394"/>
    <cellStyle name="Normal [1]" xfId="2395"/>
    <cellStyle name="Normal [3]" xfId="2396"/>
    <cellStyle name="Normal [3] 2" xfId="2397"/>
    <cellStyle name="Normal [3] 3" xfId="2398"/>
    <cellStyle name="Normal 10" xfId="2399"/>
    <cellStyle name="Normal 10 2" xfId="2400"/>
    <cellStyle name="Normal 10 2 2" xfId="11680"/>
    <cellStyle name="Normal 10 2 2 2" xfId="16634"/>
    <cellStyle name="Normal 10 2 2 2 2" xfId="19475"/>
    <cellStyle name="Normal 10 2 2 2 2 2" xfId="28582"/>
    <cellStyle name="Normal 10 2 2 2 2 2 2" xfId="37779"/>
    <cellStyle name="Normal 10 2 2 2 2 3" xfId="33483"/>
    <cellStyle name="Normal 10 2 2 2 2 4" xfId="42482"/>
    <cellStyle name="Normal 10 2 2 2 2 5" xfId="47103"/>
    <cellStyle name="Normal 10 2 2 2 3" xfId="20759"/>
    <cellStyle name="Normal 10 2 2 2 3 2" xfId="28583"/>
    <cellStyle name="Normal 10 2 2 2 3 2 2" xfId="37780"/>
    <cellStyle name="Normal 10 2 2 2 3 3" xfId="34785"/>
    <cellStyle name="Normal 10 2 2 2 3 4" xfId="42483"/>
    <cellStyle name="Normal 10 2 2 2 3 5" xfId="47104"/>
    <cellStyle name="Normal 10 2 2 2 4" xfId="28581"/>
    <cellStyle name="Normal 10 2 2 2 4 2" xfId="37778"/>
    <cellStyle name="Normal 10 2 2 2 5" xfId="32183"/>
    <cellStyle name="Normal 10 2 2 2 6" xfId="42481"/>
    <cellStyle name="Normal 10 2 2 2 7" xfId="47102"/>
    <cellStyle name="Normal 10 2 2 3" xfId="14420"/>
    <cellStyle name="Normal 10 2 2 3 2" xfId="28584"/>
    <cellStyle name="Normal 10 2 2 3 2 2" xfId="37781"/>
    <cellStyle name="Normal 10 2 2 3 3" xfId="31533"/>
    <cellStyle name="Normal 10 2 2 3 4" xfId="42484"/>
    <cellStyle name="Normal 10 2 2 3 5" xfId="47105"/>
    <cellStyle name="Normal 10 2 2 4" xfId="18842"/>
    <cellStyle name="Normal 10 2 2 4 2" xfId="28585"/>
    <cellStyle name="Normal 10 2 2 4 2 2" xfId="37782"/>
    <cellStyle name="Normal 10 2 2 4 3" xfId="32834"/>
    <cellStyle name="Normal 10 2 2 4 4" xfId="42485"/>
    <cellStyle name="Normal 10 2 2 4 5" xfId="47106"/>
    <cellStyle name="Normal 10 2 2 5" xfId="20122"/>
    <cellStyle name="Normal 10 2 2 5 2" xfId="28586"/>
    <cellStyle name="Normal 10 2 2 5 2 2" xfId="37783"/>
    <cellStyle name="Normal 10 2 2 5 3" xfId="34133"/>
    <cellStyle name="Normal 10 2 2 5 4" xfId="42486"/>
    <cellStyle name="Normal 10 2 2 5 5" xfId="47107"/>
    <cellStyle name="Normal 10 2 2 6" xfId="28580"/>
    <cellStyle name="Normal 10 2 2 6 2" xfId="37777"/>
    <cellStyle name="Normal 10 2 2 7" xfId="30873"/>
    <cellStyle name="Normal 10 2 2 8" xfId="42480"/>
    <cellStyle name="Normal 10 2 2 9" xfId="47101"/>
    <cellStyle name="Normal 10 3" xfId="2401"/>
    <cellStyle name="Normal 10 3 10" xfId="10738"/>
    <cellStyle name="Normal 10 3 2" xfId="16144"/>
    <cellStyle name="Normal 10 3 2 2" xfId="18987"/>
    <cellStyle name="Normal 10 3 2 2 2" xfId="28589"/>
    <cellStyle name="Normal 10 3 2 2 2 2" xfId="37786"/>
    <cellStyle name="Normal 10 3 2 2 3" xfId="32990"/>
    <cellStyle name="Normal 10 3 2 2 4" xfId="42489"/>
    <cellStyle name="Normal 10 3 2 2 5" xfId="47110"/>
    <cellStyle name="Normal 10 3 2 3" xfId="20269"/>
    <cellStyle name="Normal 10 3 2 3 2" xfId="28590"/>
    <cellStyle name="Normal 10 3 2 3 2 2" xfId="37787"/>
    <cellStyle name="Normal 10 3 2 3 3" xfId="34291"/>
    <cellStyle name="Normal 10 3 2 3 4" xfId="42490"/>
    <cellStyle name="Normal 10 3 2 3 5" xfId="47111"/>
    <cellStyle name="Normal 10 3 2 4" xfId="28588"/>
    <cellStyle name="Normal 10 3 2 4 2" xfId="37785"/>
    <cellStyle name="Normal 10 3 2 5" xfId="31689"/>
    <cellStyle name="Normal 10 3 2 6" xfId="42488"/>
    <cellStyle name="Normal 10 3 2 7" xfId="47109"/>
    <cellStyle name="Normal 10 3 3" xfId="13929"/>
    <cellStyle name="Normal 10 3 3 2" xfId="28591"/>
    <cellStyle name="Normal 10 3 3 2 2" xfId="37788"/>
    <cellStyle name="Normal 10 3 3 3" xfId="31040"/>
    <cellStyle name="Normal 10 3 3 4" xfId="42491"/>
    <cellStyle name="Normal 10 3 3 5" xfId="47112"/>
    <cellStyle name="Normal 10 3 4" xfId="18352"/>
    <cellStyle name="Normal 10 3 4 2" xfId="28592"/>
    <cellStyle name="Normal 10 3 4 2 2" xfId="37789"/>
    <cellStyle name="Normal 10 3 4 3" xfId="32341"/>
    <cellStyle name="Normal 10 3 4 4" xfId="42492"/>
    <cellStyle name="Normal 10 3 4 5" xfId="47113"/>
    <cellStyle name="Normal 10 3 5" xfId="19629"/>
    <cellStyle name="Normal 10 3 5 2" xfId="28593"/>
    <cellStyle name="Normal 10 3 5 2 2" xfId="37790"/>
    <cellStyle name="Normal 10 3 5 3" xfId="33639"/>
    <cellStyle name="Normal 10 3 5 4" xfId="42493"/>
    <cellStyle name="Normal 10 3 5 5" xfId="47114"/>
    <cellStyle name="Normal 10 3 6" xfId="28587"/>
    <cellStyle name="Normal 10 3 6 2" xfId="37784"/>
    <cellStyle name="Normal 10 3 7" xfId="30379"/>
    <cellStyle name="Normal 10 3 8" xfId="42487"/>
    <cellStyle name="Normal 10 3 9" xfId="47108"/>
    <cellStyle name="Normal 10 4" xfId="2402"/>
    <cellStyle name="Normal 10 4 10" xfId="12053"/>
    <cellStyle name="Normal 10 4 2" xfId="16691"/>
    <cellStyle name="Normal 10 4 2 2" xfId="19528"/>
    <cellStyle name="Normal 10 4 2 2 2" xfId="28596"/>
    <cellStyle name="Normal 10 4 2 2 2 2" xfId="37793"/>
    <cellStyle name="Normal 10 4 2 2 3" xfId="33537"/>
    <cellStyle name="Normal 10 4 2 2 4" xfId="42496"/>
    <cellStyle name="Normal 10 4 2 2 5" xfId="47117"/>
    <cellStyle name="Normal 10 4 2 3" xfId="20813"/>
    <cellStyle name="Normal 10 4 2 3 2" xfId="28597"/>
    <cellStyle name="Normal 10 4 2 3 2 2" xfId="37794"/>
    <cellStyle name="Normal 10 4 2 3 3" xfId="34840"/>
    <cellStyle name="Normal 10 4 2 3 4" xfId="42497"/>
    <cellStyle name="Normal 10 4 2 3 5" xfId="47118"/>
    <cellStyle name="Normal 10 4 2 4" xfId="28595"/>
    <cellStyle name="Normal 10 4 2 4 2" xfId="37792"/>
    <cellStyle name="Normal 10 4 2 5" xfId="32238"/>
    <cellStyle name="Normal 10 4 2 6" xfId="42495"/>
    <cellStyle name="Normal 10 4 2 7" xfId="47116"/>
    <cellStyle name="Normal 10 4 3" xfId="14478"/>
    <cellStyle name="Normal 10 4 3 2" xfId="28598"/>
    <cellStyle name="Normal 10 4 3 2 2" xfId="37795"/>
    <cellStyle name="Normal 10 4 3 3" xfId="31587"/>
    <cellStyle name="Normal 10 4 3 4" xfId="42498"/>
    <cellStyle name="Normal 10 4 3 5" xfId="47119"/>
    <cellStyle name="Normal 10 4 4" xfId="18896"/>
    <cellStyle name="Normal 10 4 4 2" xfId="28599"/>
    <cellStyle name="Normal 10 4 4 2 2" xfId="37796"/>
    <cellStyle name="Normal 10 4 4 3" xfId="32888"/>
    <cellStyle name="Normal 10 4 4 4" xfId="42499"/>
    <cellStyle name="Normal 10 4 4 5" xfId="47120"/>
    <cellStyle name="Normal 10 4 5" xfId="20176"/>
    <cellStyle name="Normal 10 4 5 2" xfId="28600"/>
    <cellStyle name="Normal 10 4 5 2 2" xfId="37797"/>
    <cellStyle name="Normal 10 4 5 3" xfId="34188"/>
    <cellStyle name="Normal 10 4 5 4" xfId="42500"/>
    <cellStyle name="Normal 10 4 5 5" xfId="47121"/>
    <cellStyle name="Normal 10 4 6" xfId="28594"/>
    <cellStyle name="Normal 10 4 6 2" xfId="37791"/>
    <cellStyle name="Normal 10 4 7" xfId="30928"/>
    <cellStyle name="Normal 10 4 8" xfId="42494"/>
    <cellStyle name="Normal 10 4 9" xfId="47115"/>
    <cellStyle name="Normal 10 5" xfId="2403"/>
    <cellStyle name="Normal 10 6" xfId="2404"/>
    <cellStyle name="Normal 10 7" xfId="669"/>
    <cellStyle name="Normal 10 8" xfId="10364"/>
    <cellStyle name="Normal 10 9" xfId="9851"/>
    <cellStyle name="Normal 100" xfId="39571"/>
    <cellStyle name="Normal 101" xfId="39572"/>
    <cellStyle name="Normal 102" xfId="39592"/>
    <cellStyle name="Normal 103" xfId="39567"/>
    <cellStyle name="Normal 104" xfId="39566"/>
    <cellStyle name="Normal 105" xfId="39570"/>
    <cellStyle name="Normal 106" xfId="39569"/>
    <cellStyle name="Normal 107" xfId="39568"/>
    <cellStyle name="Normal 108" xfId="39565"/>
    <cellStyle name="Normal 109" xfId="39575"/>
    <cellStyle name="Normal 11" xfId="2405"/>
    <cellStyle name="Normal 11 2" xfId="2406"/>
    <cellStyle name="Normal 11 2 2" xfId="2407"/>
    <cellStyle name="Normal 11 2 2 2" xfId="18988"/>
    <cellStyle name="Normal 11 2 2 2 2" xfId="28603"/>
    <cellStyle name="Normal 11 2 2 2 2 2" xfId="37800"/>
    <cellStyle name="Normal 11 2 2 2 3" xfId="32991"/>
    <cellStyle name="Normal 11 2 2 2 4" xfId="42503"/>
    <cellStyle name="Normal 11 2 2 2 5" xfId="47124"/>
    <cellStyle name="Normal 11 2 2 3" xfId="20270"/>
    <cellStyle name="Normal 11 2 2 3 2" xfId="28604"/>
    <cellStyle name="Normal 11 2 2 3 2 2" xfId="37801"/>
    <cellStyle name="Normal 11 2 2 3 3" xfId="34292"/>
    <cellStyle name="Normal 11 2 2 3 4" xfId="42504"/>
    <cellStyle name="Normal 11 2 2 3 5" xfId="47125"/>
    <cellStyle name="Normal 11 2 2 4" xfId="28602"/>
    <cellStyle name="Normal 11 2 2 4 2" xfId="37799"/>
    <cellStyle name="Normal 11 2 2 5" xfId="31690"/>
    <cellStyle name="Normal 11 2 2 6" xfId="42502"/>
    <cellStyle name="Normal 11 2 2 7" xfId="47123"/>
    <cellStyle name="Normal 11 2 2 8" xfId="16145"/>
    <cellStyle name="Normal 11 2 3" xfId="13930"/>
    <cellStyle name="Normal 11 2 3 2" xfId="28605"/>
    <cellStyle name="Normal 11 2 3 2 2" xfId="37802"/>
    <cellStyle name="Normal 11 2 3 3" xfId="31041"/>
    <cellStyle name="Normal 11 2 3 4" xfId="42505"/>
    <cellStyle name="Normal 11 2 3 5" xfId="47126"/>
    <cellStyle name="Normal 11 2 4" xfId="18353"/>
    <cellStyle name="Normal 11 2 4 2" xfId="28606"/>
    <cellStyle name="Normal 11 2 4 2 2" xfId="37803"/>
    <cellStyle name="Normal 11 2 4 3" xfId="32342"/>
    <cellStyle name="Normal 11 2 4 4" xfId="42506"/>
    <cellStyle name="Normal 11 2 4 5" xfId="47127"/>
    <cellStyle name="Normal 11 2 5" xfId="19630"/>
    <cellStyle name="Normal 11 2 5 2" xfId="28607"/>
    <cellStyle name="Normal 11 2 5 2 2" xfId="37804"/>
    <cellStyle name="Normal 11 2 5 3" xfId="33640"/>
    <cellStyle name="Normal 11 2 5 4" xfId="42507"/>
    <cellStyle name="Normal 11 2 5 5" xfId="47128"/>
    <cellStyle name="Normal 11 2 6" xfId="28601"/>
    <cellStyle name="Normal 11 2 6 2" xfId="37798"/>
    <cellStyle name="Normal 11 2 7" xfId="30380"/>
    <cellStyle name="Normal 11 2 8" xfId="42501"/>
    <cellStyle name="Normal 11 2 9" xfId="47122"/>
    <cellStyle name="Normal 11 3" xfId="2408"/>
    <cellStyle name="Normal 11 3 2" xfId="16635"/>
    <cellStyle name="Normal 11 3 2 2" xfId="19476"/>
    <cellStyle name="Normal 11 3 2 2 2" xfId="28610"/>
    <cellStyle name="Normal 11 3 2 2 2 2" xfId="37807"/>
    <cellStyle name="Normal 11 3 2 2 3" xfId="33484"/>
    <cellStyle name="Normal 11 3 2 2 4" xfId="42510"/>
    <cellStyle name="Normal 11 3 2 2 5" xfId="47131"/>
    <cellStyle name="Normal 11 3 2 3" xfId="20760"/>
    <cellStyle name="Normal 11 3 2 3 2" xfId="28611"/>
    <cellStyle name="Normal 11 3 2 3 2 2" xfId="37808"/>
    <cellStyle name="Normal 11 3 2 3 3" xfId="34786"/>
    <cellStyle name="Normal 11 3 2 3 4" xfId="42511"/>
    <cellStyle name="Normal 11 3 2 3 5" xfId="47132"/>
    <cellStyle name="Normal 11 3 2 4" xfId="28609"/>
    <cellStyle name="Normal 11 3 2 4 2" xfId="37806"/>
    <cellStyle name="Normal 11 3 2 5" xfId="32184"/>
    <cellStyle name="Normal 11 3 2 6" xfId="42509"/>
    <cellStyle name="Normal 11 3 2 7" xfId="47130"/>
    <cellStyle name="Normal 11 3 3" xfId="14421"/>
    <cellStyle name="Normal 11 3 3 2" xfId="28612"/>
    <cellStyle name="Normal 11 3 3 2 2" xfId="37809"/>
    <cellStyle name="Normal 11 3 3 3" xfId="31534"/>
    <cellStyle name="Normal 11 3 3 4" xfId="42512"/>
    <cellStyle name="Normal 11 3 3 5" xfId="47133"/>
    <cellStyle name="Normal 11 3 4" xfId="18843"/>
    <cellStyle name="Normal 11 3 4 2" xfId="28613"/>
    <cellStyle name="Normal 11 3 4 2 2" xfId="37810"/>
    <cellStyle name="Normal 11 3 4 3" xfId="32835"/>
    <cellStyle name="Normal 11 3 4 4" xfId="42513"/>
    <cellStyle name="Normal 11 3 4 5" xfId="47134"/>
    <cellStyle name="Normal 11 3 5" xfId="20123"/>
    <cellStyle name="Normal 11 3 5 2" xfId="28614"/>
    <cellStyle name="Normal 11 3 5 2 2" xfId="37811"/>
    <cellStyle name="Normal 11 3 5 3" xfId="34134"/>
    <cellStyle name="Normal 11 3 5 4" xfId="42514"/>
    <cellStyle name="Normal 11 3 5 5" xfId="47135"/>
    <cellStyle name="Normal 11 3 6" xfId="28608"/>
    <cellStyle name="Normal 11 3 6 2" xfId="37805"/>
    <cellStyle name="Normal 11 3 7" xfId="30874"/>
    <cellStyle name="Normal 11 3 8" xfId="42508"/>
    <cellStyle name="Normal 11 3 9" xfId="47129"/>
    <cellStyle name="Normal 11 4" xfId="2409"/>
    <cellStyle name="Normal 11 4 2" xfId="16692"/>
    <cellStyle name="Normal 11 4 2 2" xfId="19529"/>
    <cellStyle name="Normal 11 4 2 2 2" xfId="28617"/>
    <cellStyle name="Normal 11 4 2 2 2 2" xfId="37814"/>
    <cellStyle name="Normal 11 4 2 2 3" xfId="33538"/>
    <cellStyle name="Normal 11 4 2 2 4" xfId="42517"/>
    <cellStyle name="Normal 11 4 2 2 5" xfId="47138"/>
    <cellStyle name="Normal 11 4 2 3" xfId="20814"/>
    <cellStyle name="Normal 11 4 2 3 2" xfId="28618"/>
    <cellStyle name="Normal 11 4 2 3 2 2" xfId="37815"/>
    <cellStyle name="Normal 11 4 2 3 3" xfId="34841"/>
    <cellStyle name="Normal 11 4 2 3 4" xfId="42518"/>
    <cellStyle name="Normal 11 4 2 3 5" xfId="47139"/>
    <cellStyle name="Normal 11 4 2 4" xfId="28616"/>
    <cellStyle name="Normal 11 4 2 4 2" xfId="37813"/>
    <cellStyle name="Normal 11 4 2 5" xfId="32239"/>
    <cellStyle name="Normal 11 4 2 6" xfId="42516"/>
    <cellStyle name="Normal 11 4 2 7" xfId="47137"/>
    <cellStyle name="Normal 11 4 3" xfId="14479"/>
    <cellStyle name="Normal 11 4 3 2" xfId="28619"/>
    <cellStyle name="Normal 11 4 3 2 2" xfId="37816"/>
    <cellStyle name="Normal 11 4 3 3" xfId="31588"/>
    <cellStyle name="Normal 11 4 3 4" xfId="42519"/>
    <cellStyle name="Normal 11 4 3 5" xfId="47140"/>
    <cellStyle name="Normal 11 4 4" xfId="18897"/>
    <cellStyle name="Normal 11 4 4 2" xfId="28620"/>
    <cellStyle name="Normal 11 4 4 2 2" xfId="37817"/>
    <cellStyle name="Normal 11 4 4 3" xfId="32889"/>
    <cellStyle name="Normal 11 4 4 4" xfId="42520"/>
    <cellStyle name="Normal 11 4 4 5" xfId="47141"/>
    <cellStyle name="Normal 11 4 5" xfId="20177"/>
    <cellStyle name="Normal 11 4 5 2" xfId="28621"/>
    <cellStyle name="Normal 11 4 5 2 2" xfId="37818"/>
    <cellStyle name="Normal 11 4 5 3" xfId="34189"/>
    <cellStyle name="Normal 11 4 5 4" xfId="42521"/>
    <cellStyle name="Normal 11 4 5 5" xfId="47142"/>
    <cellStyle name="Normal 11 4 6" xfId="28615"/>
    <cellStyle name="Normal 11 4 6 2" xfId="37812"/>
    <cellStyle name="Normal 11 4 7" xfId="30929"/>
    <cellStyle name="Normal 11 4 8" xfId="42515"/>
    <cellStyle name="Normal 11 4 9" xfId="47136"/>
    <cellStyle name="Normal 11 5" xfId="2410"/>
    <cellStyle name="Normal 11 6" xfId="2411"/>
    <cellStyle name="Normal 11 7" xfId="2412"/>
    <cellStyle name="Normal 11 8" xfId="10365"/>
    <cellStyle name="Normal 11 9" xfId="9852"/>
    <cellStyle name="Normal 110" xfId="39589"/>
    <cellStyle name="Normal 111" xfId="39601"/>
    <cellStyle name="Normal 112" xfId="39579"/>
    <cellStyle name="Normal 113" xfId="39584"/>
    <cellStyle name="Normal 114" xfId="39599"/>
    <cellStyle name="Normal 115" xfId="39588"/>
    <cellStyle name="Normal 116" xfId="39600"/>
    <cellStyle name="Normal 117" xfId="39597"/>
    <cellStyle name="Normal 118" xfId="39598"/>
    <cellStyle name="Normal 119" xfId="39596"/>
    <cellStyle name="Normal 12" xfId="2413"/>
    <cellStyle name="Normal 12 10" xfId="42522"/>
    <cellStyle name="Normal 12 11" xfId="47143"/>
    <cellStyle name="Normal 12 12" xfId="9853"/>
    <cellStyle name="Normal 12 2" xfId="2414"/>
    <cellStyle name="Normal 12 2 2" xfId="16636"/>
    <cellStyle name="Normal 12 2 2 2" xfId="19477"/>
    <cellStyle name="Normal 12 2 2 2 2" xfId="28625"/>
    <cellStyle name="Normal 12 2 2 2 2 2" xfId="37822"/>
    <cellStyle name="Normal 12 2 2 2 3" xfId="33485"/>
    <cellStyle name="Normal 12 2 2 2 4" xfId="42525"/>
    <cellStyle name="Normal 12 2 2 2 5" xfId="47146"/>
    <cellStyle name="Normal 12 2 2 3" xfId="20761"/>
    <cellStyle name="Normal 12 2 2 3 2" xfId="28626"/>
    <cellStyle name="Normal 12 2 2 3 2 2" xfId="37823"/>
    <cellStyle name="Normal 12 2 2 3 3" xfId="34787"/>
    <cellStyle name="Normal 12 2 2 3 4" xfId="42526"/>
    <cellStyle name="Normal 12 2 2 3 5" xfId="47147"/>
    <cellStyle name="Normal 12 2 2 4" xfId="28624"/>
    <cellStyle name="Normal 12 2 2 4 2" xfId="37821"/>
    <cellStyle name="Normal 12 2 2 5" xfId="32185"/>
    <cellStyle name="Normal 12 2 2 6" xfId="42524"/>
    <cellStyle name="Normal 12 2 2 7" xfId="47145"/>
    <cellStyle name="Normal 12 2 3" xfId="14422"/>
    <cellStyle name="Normal 12 2 3 2" xfId="28627"/>
    <cellStyle name="Normal 12 2 3 2 2" xfId="37824"/>
    <cellStyle name="Normal 12 2 3 3" xfId="31535"/>
    <cellStyle name="Normal 12 2 3 4" xfId="42527"/>
    <cellStyle name="Normal 12 2 3 5" xfId="47148"/>
    <cellStyle name="Normal 12 2 4" xfId="18844"/>
    <cellStyle name="Normal 12 2 4 2" xfId="28628"/>
    <cellStyle name="Normal 12 2 4 2 2" xfId="37825"/>
    <cellStyle name="Normal 12 2 4 3" xfId="32836"/>
    <cellStyle name="Normal 12 2 4 4" xfId="42528"/>
    <cellStyle name="Normal 12 2 4 5" xfId="47149"/>
    <cellStyle name="Normal 12 2 5" xfId="20124"/>
    <cellStyle name="Normal 12 2 5 2" xfId="28629"/>
    <cellStyle name="Normal 12 2 5 2 2" xfId="37826"/>
    <cellStyle name="Normal 12 2 5 3" xfId="34135"/>
    <cellStyle name="Normal 12 2 5 4" xfId="42529"/>
    <cellStyle name="Normal 12 2 5 5" xfId="47150"/>
    <cellStyle name="Normal 12 2 6" xfId="28623"/>
    <cellStyle name="Normal 12 2 6 2" xfId="37820"/>
    <cellStyle name="Normal 12 2 7" xfId="30875"/>
    <cellStyle name="Normal 12 2 8" xfId="42523"/>
    <cellStyle name="Normal 12 2 9" xfId="47144"/>
    <cellStyle name="Normal 12 3" xfId="2415"/>
    <cellStyle name="Normal 12 3 2" xfId="16693"/>
    <cellStyle name="Normal 12 3 2 2" xfId="19530"/>
    <cellStyle name="Normal 12 3 2 2 2" xfId="28632"/>
    <cellStyle name="Normal 12 3 2 2 2 2" xfId="37829"/>
    <cellStyle name="Normal 12 3 2 2 3" xfId="33539"/>
    <cellStyle name="Normal 12 3 2 2 4" xfId="42532"/>
    <cellStyle name="Normal 12 3 2 2 5" xfId="47153"/>
    <cellStyle name="Normal 12 3 2 3" xfId="20815"/>
    <cellStyle name="Normal 12 3 2 3 2" xfId="28633"/>
    <cellStyle name="Normal 12 3 2 3 2 2" xfId="37830"/>
    <cellStyle name="Normal 12 3 2 3 3" xfId="34842"/>
    <cellStyle name="Normal 12 3 2 3 4" xfId="42533"/>
    <cellStyle name="Normal 12 3 2 3 5" xfId="47154"/>
    <cellStyle name="Normal 12 3 2 4" xfId="28631"/>
    <cellStyle name="Normal 12 3 2 4 2" xfId="37828"/>
    <cellStyle name="Normal 12 3 2 5" xfId="32240"/>
    <cellStyle name="Normal 12 3 2 6" xfId="42531"/>
    <cellStyle name="Normal 12 3 2 7" xfId="47152"/>
    <cellStyle name="Normal 12 3 3" xfId="14480"/>
    <cellStyle name="Normal 12 3 3 2" xfId="28634"/>
    <cellStyle name="Normal 12 3 3 2 2" xfId="37831"/>
    <cellStyle name="Normal 12 3 3 3" xfId="31589"/>
    <cellStyle name="Normal 12 3 3 4" xfId="42534"/>
    <cellStyle name="Normal 12 3 3 5" xfId="47155"/>
    <cellStyle name="Normal 12 3 4" xfId="18898"/>
    <cellStyle name="Normal 12 3 4 2" xfId="28635"/>
    <cellStyle name="Normal 12 3 4 2 2" xfId="37832"/>
    <cellStyle name="Normal 12 3 4 3" xfId="32890"/>
    <cellStyle name="Normal 12 3 4 4" xfId="42535"/>
    <cellStyle name="Normal 12 3 4 5" xfId="47156"/>
    <cellStyle name="Normal 12 3 5" xfId="20178"/>
    <cellStyle name="Normal 12 3 5 2" xfId="28636"/>
    <cellStyle name="Normal 12 3 5 2 2" xfId="37833"/>
    <cellStyle name="Normal 12 3 5 3" xfId="34190"/>
    <cellStyle name="Normal 12 3 5 4" xfId="42536"/>
    <cellStyle name="Normal 12 3 5 5" xfId="47157"/>
    <cellStyle name="Normal 12 3 6" xfId="28630"/>
    <cellStyle name="Normal 12 3 6 2" xfId="37827"/>
    <cellStyle name="Normal 12 3 7" xfId="30930"/>
    <cellStyle name="Normal 12 3 8" xfId="42530"/>
    <cellStyle name="Normal 12 3 9" xfId="47151"/>
    <cellStyle name="Normal 12 4" xfId="2416"/>
    <cellStyle name="Normal 12 4 2" xfId="18952"/>
    <cellStyle name="Normal 12 4 2 2" xfId="28638"/>
    <cellStyle name="Normal 12 4 2 2 2" xfId="37835"/>
    <cellStyle name="Normal 12 4 2 3" xfId="32952"/>
    <cellStyle name="Normal 12 4 2 4" xfId="42538"/>
    <cellStyle name="Normal 12 4 2 5" xfId="47159"/>
    <cellStyle name="Normal 12 4 3" xfId="20232"/>
    <cellStyle name="Normal 12 4 3 2" xfId="28639"/>
    <cellStyle name="Normal 12 4 3 2 2" xfId="37836"/>
    <cellStyle name="Normal 12 4 3 3" xfId="34253"/>
    <cellStyle name="Normal 12 4 3 4" xfId="42539"/>
    <cellStyle name="Normal 12 4 3 5" xfId="47160"/>
    <cellStyle name="Normal 12 4 4" xfId="28637"/>
    <cellStyle name="Normal 12 4 4 2" xfId="37834"/>
    <cellStyle name="Normal 12 4 5" xfId="31651"/>
    <cellStyle name="Normal 12 4 6" xfId="42537"/>
    <cellStyle name="Normal 12 4 7" xfId="47158"/>
    <cellStyle name="Normal 12 5" xfId="2417"/>
    <cellStyle name="Normal 12 5 2" xfId="28640"/>
    <cellStyle name="Normal 12 5 2 2" xfId="37837"/>
    <cellStyle name="Normal 12 5 3" xfId="31002"/>
    <cellStyle name="Normal 12 5 4" xfId="42540"/>
    <cellStyle name="Normal 12 5 5" xfId="47161"/>
    <cellStyle name="Normal 12 6" xfId="18315"/>
    <cellStyle name="Normal 12 6 2" xfId="28641"/>
    <cellStyle name="Normal 12 6 2 2" xfId="37838"/>
    <cellStyle name="Normal 12 6 3" xfId="32303"/>
    <cellStyle name="Normal 12 6 4" xfId="42541"/>
    <cellStyle name="Normal 12 6 5" xfId="47162"/>
    <cellStyle name="Normal 12 7" xfId="19591"/>
    <cellStyle name="Normal 12 7 2" xfId="28642"/>
    <cellStyle name="Normal 12 7 2 2" xfId="37839"/>
    <cellStyle name="Normal 12 7 3" xfId="33601"/>
    <cellStyle name="Normal 12 7 4" xfId="42542"/>
    <cellStyle name="Normal 12 7 5" xfId="47163"/>
    <cellStyle name="Normal 12 8" xfId="28622"/>
    <cellStyle name="Normal 12 8 2" xfId="37819"/>
    <cellStyle name="Normal 12 9" xfId="30341"/>
    <cellStyle name="Normal 120" xfId="39576"/>
    <cellStyle name="Normal 121" xfId="39595"/>
    <cellStyle name="Normal 122" xfId="39585"/>
    <cellStyle name="Normal 123" xfId="39602"/>
    <cellStyle name="Normal 124" xfId="39611"/>
    <cellStyle name="Normal 125" xfId="39609"/>
    <cellStyle name="Normal 126" xfId="39610"/>
    <cellStyle name="Normal 127" xfId="39630"/>
    <cellStyle name="Normal 128" xfId="39605"/>
    <cellStyle name="Normal 129" xfId="39604"/>
    <cellStyle name="Normal 13" xfId="2418"/>
    <cellStyle name="Normal 13 10" xfId="30343"/>
    <cellStyle name="Normal 13 11" xfId="42543"/>
    <cellStyle name="Normal 13 12" xfId="47164"/>
    <cellStyle name="Normal 13 13" xfId="10482"/>
    <cellStyle name="Normal 13 14" xfId="9854"/>
    <cellStyle name="Normal 13 15" xfId="50183"/>
    <cellStyle name="Normal 13 2" xfId="2419"/>
    <cellStyle name="Normal 13 2 10" xfId="11681"/>
    <cellStyle name="Normal 13 2 2" xfId="16637"/>
    <cellStyle name="Normal 13 2 2 2" xfId="19478"/>
    <cellStyle name="Normal 13 2 2 2 2" xfId="28646"/>
    <cellStyle name="Normal 13 2 2 2 2 2" xfId="37843"/>
    <cellStyle name="Normal 13 2 2 2 3" xfId="33486"/>
    <cellStyle name="Normal 13 2 2 2 4" xfId="42546"/>
    <cellStyle name="Normal 13 2 2 2 5" xfId="47167"/>
    <cellStyle name="Normal 13 2 2 3" xfId="20762"/>
    <cellStyle name="Normal 13 2 2 3 2" xfId="28647"/>
    <cellStyle name="Normal 13 2 2 3 2 2" xfId="37844"/>
    <cellStyle name="Normal 13 2 2 3 3" xfId="34788"/>
    <cellStyle name="Normal 13 2 2 3 4" xfId="42547"/>
    <cellStyle name="Normal 13 2 2 3 5" xfId="47168"/>
    <cellStyle name="Normal 13 2 2 4" xfId="28645"/>
    <cellStyle name="Normal 13 2 2 4 2" xfId="37842"/>
    <cellStyle name="Normal 13 2 2 5" xfId="32186"/>
    <cellStyle name="Normal 13 2 2 6" xfId="42545"/>
    <cellStyle name="Normal 13 2 2 7" xfId="47166"/>
    <cellStyle name="Normal 13 2 3" xfId="14423"/>
    <cellStyle name="Normal 13 2 3 2" xfId="28648"/>
    <cellStyle name="Normal 13 2 3 2 2" xfId="37845"/>
    <cellStyle name="Normal 13 2 3 3" xfId="31536"/>
    <cellStyle name="Normal 13 2 3 4" xfId="42548"/>
    <cellStyle name="Normal 13 2 3 5" xfId="47169"/>
    <cellStyle name="Normal 13 2 4" xfId="18845"/>
    <cellStyle name="Normal 13 2 4 2" xfId="28649"/>
    <cellStyle name="Normal 13 2 4 2 2" xfId="37846"/>
    <cellStyle name="Normal 13 2 4 3" xfId="32837"/>
    <cellStyle name="Normal 13 2 4 4" xfId="42549"/>
    <cellStyle name="Normal 13 2 4 5" xfId="47170"/>
    <cellStyle name="Normal 13 2 5" xfId="20125"/>
    <cellStyle name="Normal 13 2 5 2" xfId="28650"/>
    <cellStyle name="Normal 13 2 5 2 2" xfId="37847"/>
    <cellStyle name="Normal 13 2 5 3" xfId="34136"/>
    <cellStyle name="Normal 13 2 5 4" xfId="42550"/>
    <cellStyle name="Normal 13 2 5 5" xfId="47171"/>
    <cellStyle name="Normal 13 2 6" xfId="28644"/>
    <cellStyle name="Normal 13 2 6 2" xfId="37841"/>
    <cellStyle name="Normal 13 2 7" xfId="30876"/>
    <cellStyle name="Normal 13 2 8" xfId="42544"/>
    <cellStyle name="Normal 13 2 9" xfId="47165"/>
    <cellStyle name="Normal 13 3" xfId="2420"/>
    <cellStyle name="Normal 13 3 10" xfId="12019"/>
    <cellStyle name="Normal 13 3 2" xfId="16661"/>
    <cellStyle name="Normal 13 3 2 2" xfId="19497"/>
    <cellStyle name="Normal 13 3 2 2 2" xfId="28653"/>
    <cellStyle name="Normal 13 3 2 2 2 2" xfId="37850"/>
    <cellStyle name="Normal 13 3 2 2 3" xfId="33506"/>
    <cellStyle name="Normal 13 3 2 2 4" xfId="42553"/>
    <cellStyle name="Normal 13 3 2 2 5" xfId="47174"/>
    <cellStyle name="Normal 13 3 2 3" xfId="20782"/>
    <cellStyle name="Normal 13 3 2 3 2" xfId="28654"/>
    <cellStyle name="Normal 13 3 2 3 2 2" xfId="37851"/>
    <cellStyle name="Normal 13 3 2 3 3" xfId="34808"/>
    <cellStyle name="Normal 13 3 2 3 4" xfId="42554"/>
    <cellStyle name="Normal 13 3 2 3 5" xfId="47175"/>
    <cellStyle name="Normal 13 3 2 4" xfId="28652"/>
    <cellStyle name="Normal 13 3 2 4 2" xfId="37849"/>
    <cellStyle name="Normal 13 3 2 5" xfId="32206"/>
    <cellStyle name="Normal 13 3 2 6" xfId="42552"/>
    <cellStyle name="Normal 13 3 2 7" xfId="47173"/>
    <cellStyle name="Normal 13 3 3" xfId="14448"/>
    <cellStyle name="Normal 13 3 3 2" xfId="28655"/>
    <cellStyle name="Normal 13 3 3 2 2" xfId="37852"/>
    <cellStyle name="Normal 13 3 3 3" xfId="31556"/>
    <cellStyle name="Normal 13 3 3 4" xfId="42555"/>
    <cellStyle name="Normal 13 3 3 5" xfId="47176"/>
    <cellStyle name="Normal 13 3 4" xfId="18865"/>
    <cellStyle name="Normal 13 3 4 2" xfId="28656"/>
    <cellStyle name="Normal 13 3 4 2 2" xfId="37853"/>
    <cellStyle name="Normal 13 3 4 3" xfId="32857"/>
    <cellStyle name="Normal 13 3 4 4" xfId="42556"/>
    <cellStyle name="Normal 13 3 4 5" xfId="47177"/>
    <cellStyle name="Normal 13 3 5" xfId="20145"/>
    <cellStyle name="Normal 13 3 5 2" xfId="28657"/>
    <cellStyle name="Normal 13 3 5 2 2" xfId="37854"/>
    <cellStyle name="Normal 13 3 5 3" xfId="34156"/>
    <cellStyle name="Normal 13 3 5 4" xfId="42557"/>
    <cellStyle name="Normal 13 3 5 5" xfId="47178"/>
    <cellStyle name="Normal 13 3 6" xfId="28651"/>
    <cellStyle name="Normal 13 3 6 2" xfId="37848"/>
    <cellStyle name="Normal 13 3 7" xfId="30896"/>
    <cellStyle name="Normal 13 3 8" xfId="42551"/>
    <cellStyle name="Normal 13 3 9" xfId="47172"/>
    <cellStyle name="Normal 13 4" xfId="12054"/>
    <cellStyle name="Normal 13 4 2" xfId="16694"/>
    <cellStyle name="Normal 13 4 2 2" xfId="19531"/>
    <cellStyle name="Normal 13 4 2 2 2" xfId="28660"/>
    <cellStyle name="Normal 13 4 2 2 2 2" xfId="37857"/>
    <cellStyle name="Normal 13 4 2 2 3" xfId="33540"/>
    <cellStyle name="Normal 13 4 2 2 4" xfId="42560"/>
    <cellStyle name="Normal 13 4 2 2 5" xfId="47181"/>
    <cellStyle name="Normal 13 4 2 3" xfId="20816"/>
    <cellStyle name="Normal 13 4 2 3 2" xfId="28661"/>
    <cellStyle name="Normal 13 4 2 3 2 2" xfId="37858"/>
    <cellStyle name="Normal 13 4 2 3 3" xfId="34843"/>
    <cellStyle name="Normal 13 4 2 3 4" xfId="42561"/>
    <cellStyle name="Normal 13 4 2 3 5" xfId="47182"/>
    <cellStyle name="Normal 13 4 2 4" xfId="28659"/>
    <cellStyle name="Normal 13 4 2 4 2" xfId="37856"/>
    <cellStyle name="Normal 13 4 2 5" xfId="32241"/>
    <cellStyle name="Normal 13 4 2 6" xfId="42559"/>
    <cellStyle name="Normal 13 4 2 7" xfId="47180"/>
    <cellStyle name="Normal 13 4 3" xfId="14481"/>
    <cellStyle name="Normal 13 4 3 2" xfId="28662"/>
    <cellStyle name="Normal 13 4 3 2 2" xfId="37859"/>
    <cellStyle name="Normal 13 4 3 3" xfId="31590"/>
    <cellStyle name="Normal 13 4 3 4" xfId="42562"/>
    <cellStyle name="Normal 13 4 3 5" xfId="47183"/>
    <cellStyle name="Normal 13 4 4" xfId="18899"/>
    <cellStyle name="Normal 13 4 4 2" xfId="28663"/>
    <cellStyle name="Normal 13 4 4 2 2" xfId="37860"/>
    <cellStyle name="Normal 13 4 4 3" xfId="32891"/>
    <cellStyle name="Normal 13 4 4 4" xfId="42563"/>
    <cellStyle name="Normal 13 4 4 5" xfId="47184"/>
    <cellStyle name="Normal 13 4 5" xfId="20179"/>
    <cellStyle name="Normal 13 4 5 2" xfId="28664"/>
    <cellStyle name="Normal 13 4 5 2 2" xfId="37861"/>
    <cellStyle name="Normal 13 4 5 3" xfId="34191"/>
    <cellStyle name="Normal 13 4 5 4" xfId="42564"/>
    <cellStyle name="Normal 13 4 5 5" xfId="47185"/>
    <cellStyle name="Normal 13 4 6" xfId="28658"/>
    <cellStyle name="Normal 13 4 6 2" xfId="37855"/>
    <cellStyle name="Normal 13 4 7" xfId="30931"/>
    <cellStyle name="Normal 13 4 8" xfId="42558"/>
    <cellStyle name="Normal 13 4 9" xfId="47179"/>
    <cellStyle name="Normal 13 5" xfId="16108"/>
    <cellStyle name="Normal 13 5 2" xfId="18954"/>
    <cellStyle name="Normal 13 5 2 2" xfId="28666"/>
    <cellStyle name="Normal 13 5 2 2 2" xfId="37863"/>
    <cellStyle name="Normal 13 5 2 3" xfId="32954"/>
    <cellStyle name="Normal 13 5 2 4" xfId="42566"/>
    <cellStyle name="Normal 13 5 2 5" xfId="47187"/>
    <cellStyle name="Normal 13 5 3" xfId="20234"/>
    <cellStyle name="Normal 13 5 3 2" xfId="28667"/>
    <cellStyle name="Normal 13 5 3 2 2" xfId="37864"/>
    <cellStyle name="Normal 13 5 3 3" xfId="34255"/>
    <cellStyle name="Normal 13 5 3 4" xfId="42567"/>
    <cellStyle name="Normal 13 5 3 5" xfId="47188"/>
    <cellStyle name="Normal 13 5 4" xfId="28665"/>
    <cellStyle name="Normal 13 5 4 2" xfId="37862"/>
    <cellStyle name="Normal 13 5 5" xfId="31653"/>
    <cellStyle name="Normal 13 5 6" xfId="42565"/>
    <cellStyle name="Normal 13 5 7" xfId="47186"/>
    <cellStyle name="Normal 13 6" xfId="13893"/>
    <cellStyle name="Normal 13 6 2" xfId="28668"/>
    <cellStyle name="Normal 13 6 2 2" xfId="37865"/>
    <cellStyle name="Normal 13 6 3" xfId="31004"/>
    <cellStyle name="Normal 13 6 4" xfId="42568"/>
    <cellStyle name="Normal 13 6 5" xfId="47189"/>
    <cellStyle name="Normal 13 7" xfId="18317"/>
    <cellStyle name="Normal 13 7 2" xfId="28669"/>
    <cellStyle name="Normal 13 7 2 2" xfId="37866"/>
    <cellStyle name="Normal 13 7 3" xfId="32305"/>
    <cellStyle name="Normal 13 7 4" xfId="42569"/>
    <cellStyle name="Normal 13 7 5" xfId="47190"/>
    <cellStyle name="Normal 13 8" xfId="19593"/>
    <cellStyle name="Normal 13 8 2" xfId="28670"/>
    <cellStyle name="Normal 13 8 2 2" xfId="37867"/>
    <cellStyle name="Normal 13 8 3" xfId="33603"/>
    <cellStyle name="Normal 13 8 4" xfId="42570"/>
    <cellStyle name="Normal 13 8 5" xfId="47191"/>
    <cellStyle name="Normal 13 9" xfId="28643"/>
    <cellStyle name="Normal 13 9 2" xfId="37840"/>
    <cellStyle name="Normal 130" xfId="39608"/>
    <cellStyle name="Normal 131" xfId="39607"/>
    <cellStyle name="Normal 132" xfId="39606"/>
    <cellStyle name="Normal 133" xfId="39603"/>
    <cellStyle name="Normal 134" xfId="39613"/>
    <cellStyle name="Normal 135" xfId="39627"/>
    <cellStyle name="Normal 136" xfId="39640"/>
    <cellStyle name="Normal 137" xfId="39617"/>
    <cellStyle name="Normal 138" xfId="39622"/>
    <cellStyle name="Normal 139" xfId="39637"/>
    <cellStyle name="Normal 14" xfId="2421"/>
    <cellStyle name="Normal 14 2" xfId="2422"/>
    <cellStyle name="Normal 14 2 10" xfId="11682"/>
    <cellStyle name="Normal 14 2 11" xfId="9856"/>
    <cellStyle name="Normal 14 2 2" xfId="16638"/>
    <cellStyle name="Normal 14 2 2 2" xfId="19479"/>
    <cellStyle name="Normal 14 2 2 2 2" xfId="28673"/>
    <cellStyle name="Normal 14 2 2 2 2 2" xfId="37870"/>
    <cellStyle name="Normal 14 2 2 2 3" xfId="33487"/>
    <cellStyle name="Normal 14 2 2 2 4" xfId="42573"/>
    <cellStyle name="Normal 14 2 2 2 5" xfId="47194"/>
    <cellStyle name="Normal 14 2 2 3" xfId="20763"/>
    <cellStyle name="Normal 14 2 2 3 2" xfId="28674"/>
    <cellStyle name="Normal 14 2 2 3 2 2" xfId="37871"/>
    <cellStyle name="Normal 14 2 2 3 3" xfId="34789"/>
    <cellStyle name="Normal 14 2 2 3 4" xfId="42574"/>
    <cellStyle name="Normal 14 2 2 3 5" xfId="47195"/>
    <cellStyle name="Normal 14 2 2 4" xfId="28672"/>
    <cellStyle name="Normal 14 2 2 4 2" xfId="37869"/>
    <cellStyle name="Normal 14 2 2 5" xfId="32187"/>
    <cellStyle name="Normal 14 2 2 6" xfId="42572"/>
    <cellStyle name="Normal 14 2 2 7" xfId="47193"/>
    <cellStyle name="Normal 14 2 3" xfId="14424"/>
    <cellStyle name="Normal 14 2 3 2" xfId="28675"/>
    <cellStyle name="Normal 14 2 3 2 2" xfId="37872"/>
    <cellStyle name="Normal 14 2 3 3" xfId="31537"/>
    <cellStyle name="Normal 14 2 3 4" xfId="42575"/>
    <cellStyle name="Normal 14 2 3 5" xfId="47196"/>
    <cellStyle name="Normal 14 2 4" xfId="18846"/>
    <cellStyle name="Normal 14 2 4 2" xfId="28676"/>
    <cellStyle name="Normal 14 2 4 2 2" xfId="37873"/>
    <cellStyle name="Normal 14 2 4 3" xfId="32838"/>
    <cellStyle name="Normal 14 2 4 4" xfId="42576"/>
    <cellStyle name="Normal 14 2 4 5" xfId="47197"/>
    <cellStyle name="Normal 14 2 5" xfId="20126"/>
    <cellStyle name="Normal 14 2 5 2" xfId="28677"/>
    <cellStyle name="Normal 14 2 5 2 2" xfId="37874"/>
    <cellStyle name="Normal 14 2 5 3" xfId="34137"/>
    <cellStyle name="Normal 14 2 5 4" xfId="42577"/>
    <cellStyle name="Normal 14 2 5 5" xfId="47198"/>
    <cellStyle name="Normal 14 2 6" xfId="28671"/>
    <cellStyle name="Normal 14 2 6 2" xfId="37868"/>
    <cellStyle name="Normal 14 2 7" xfId="30877"/>
    <cellStyle name="Normal 14 2 8" xfId="42571"/>
    <cellStyle name="Normal 14 2 9" xfId="47192"/>
    <cellStyle name="Normal 14 3" xfId="2423"/>
    <cellStyle name="Normal 14 3 10" xfId="12055"/>
    <cellStyle name="Normal 14 3 2" xfId="16695"/>
    <cellStyle name="Normal 14 3 2 2" xfId="19532"/>
    <cellStyle name="Normal 14 3 2 2 2" xfId="28680"/>
    <cellStyle name="Normal 14 3 2 2 2 2" xfId="37877"/>
    <cellStyle name="Normal 14 3 2 2 3" xfId="33541"/>
    <cellStyle name="Normal 14 3 2 2 4" xfId="42580"/>
    <cellStyle name="Normal 14 3 2 2 5" xfId="47201"/>
    <cellStyle name="Normal 14 3 2 3" xfId="20817"/>
    <cellStyle name="Normal 14 3 2 3 2" xfId="28681"/>
    <cellStyle name="Normal 14 3 2 3 2 2" xfId="37878"/>
    <cellStyle name="Normal 14 3 2 3 3" xfId="34844"/>
    <cellStyle name="Normal 14 3 2 3 4" xfId="42581"/>
    <cellStyle name="Normal 14 3 2 3 5" xfId="47202"/>
    <cellStyle name="Normal 14 3 2 4" xfId="28679"/>
    <cellStyle name="Normal 14 3 2 4 2" xfId="37876"/>
    <cellStyle name="Normal 14 3 2 5" xfId="32242"/>
    <cellStyle name="Normal 14 3 2 6" xfId="42579"/>
    <cellStyle name="Normal 14 3 2 7" xfId="47200"/>
    <cellStyle name="Normal 14 3 3" xfId="14482"/>
    <cellStyle name="Normal 14 3 3 2" xfId="28682"/>
    <cellStyle name="Normal 14 3 3 2 2" xfId="37879"/>
    <cellStyle name="Normal 14 3 3 3" xfId="31591"/>
    <cellStyle name="Normal 14 3 3 4" xfId="42582"/>
    <cellStyle name="Normal 14 3 3 5" xfId="47203"/>
    <cellStyle name="Normal 14 3 4" xfId="18900"/>
    <cellStyle name="Normal 14 3 4 2" xfId="28683"/>
    <cellStyle name="Normal 14 3 4 2 2" xfId="37880"/>
    <cellStyle name="Normal 14 3 4 3" xfId="32892"/>
    <cellStyle name="Normal 14 3 4 4" xfId="42583"/>
    <cellStyle name="Normal 14 3 4 5" xfId="47204"/>
    <cellStyle name="Normal 14 3 5" xfId="20180"/>
    <cellStyle name="Normal 14 3 5 2" xfId="28684"/>
    <cellStyle name="Normal 14 3 5 2 2" xfId="37881"/>
    <cellStyle name="Normal 14 3 5 3" xfId="34192"/>
    <cellStyle name="Normal 14 3 5 4" xfId="42584"/>
    <cellStyle name="Normal 14 3 5 5" xfId="47205"/>
    <cellStyle name="Normal 14 3 6" xfId="28678"/>
    <cellStyle name="Normal 14 3 6 2" xfId="37875"/>
    <cellStyle name="Normal 14 3 7" xfId="30932"/>
    <cellStyle name="Normal 14 3 8" xfId="42578"/>
    <cellStyle name="Normal 14 3 9" xfId="47199"/>
    <cellStyle name="Normal 14 4" xfId="10646"/>
    <cellStyle name="Normal 14 5" xfId="9855"/>
    <cellStyle name="Normal 140" xfId="39626"/>
    <cellStyle name="Normal 141" xfId="39639"/>
    <cellStyle name="Normal 142" xfId="39635"/>
    <cellStyle name="Normal 143" xfId="39636"/>
    <cellStyle name="Normal 144" xfId="39634"/>
    <cellStyle name="Normal 145" xfId="39614"/>
    <cellStyle name="Normal 146" xfId="39633"/>
    <cellStyle name="Normal 147" xfId="39623"/>
    <cellStyle name="Normal 148" xfId="39638"/>
    <cellStyle name="Normal 149" xfId="48888"/>
    <cellStyle name="Normal 15" xfId="2424"/>
    <cellStyle name="Normal 15 10" xfId="42585"/>
    <cellStyle name="Normal 15 11" xfId="47206"/>
    <cellStyle name="Normal 15 12" xfId="10759"/>
    <cellStyle name="Normal 15 13" xfId="9857"/>
    <cellStyle name="Normal 15 2" xfId="2425"/>
    <cellStyle name="Normal 15 2 10" xfId="11683"/>
    <cellStyle name="Normal 15 2 2" xfId="2426"/>
    <cellStyle name="Normal 15 2 2 2" xfId="19480"/>
    <cellStyle name="Normal 15 2 2 2 2" xfId="28688"/>
    <cellStyle name="Normal 15 2 2 2 2 2" xfId="37885"/>
    <cellStyle name="Normal 15 2 2 2 3" xfId="33488"/>
    <cellStyle name="Normal 15 2 2 2 4" xfId="42588"/>
    <cellStyle name="Normal 15 2 2 2 5" xfId="47209"/>
    <cellStyle name="Normal 15 2 2 3" xfId="20764"/>
    <cellStyle name="Normal 15 2 2 3 2" xfId="28689"/>
    <cellStyle name="Normal 15 2 2 3 2 2" xfId="37886"/>
    <cellStyle name="Normal 15 2 2 3 3" xfId="34790"/>
    <cellStyle name="Normal 15 2 2 3 4" xfId="42589"/>
    <cellStyle name="Normal 15 2 2 3 5" xfId="47210"/>
    <cellStyle name="Normal 15 2 2 4" xfId="28687"/>
    <cellStyle name="Normal 15 2 2 4 2" xfId="37884"/>
    <cellStyle name="Normal 15 2 2 5" xfId="32188"/>
    <cellStyle name="Normal 15 2 2 6" xfId="42587"/>
    <cellStyle name="Normal 15 2 2 7" xfId="47208"/>
    <cellStyle name="Normal 15 2 2 8" xfId="16639"/>
    <cellStyle name="Normal 15 2 3" xfId="14425"/>
    <cellStyle name="Normal 15 2 3 2" xfId="28690"/>
    <cellStyle name="Normal 15 2 3 2 2" xfId="37887"/>
    <cellStyle name="Normal 15 2 3 3" xfId="31538"/>
    <cellStyle name="Normal 15 2 3 4" xfId="42590"/>
    <cellStyle name="Normal 15 2 3 5" xfId="47211"/>
    <cellStyle name="Normal 15 2 4" xfId="18847"/>
    <cellStyle name="Normal 15 2 4 2" xfId="28691"/>
    <cellStyle name="Normal 15 2 4 2 2" xfId="37888"/>
    <cellStyle name="Normal 15 2 4 3" xfId="32839"/>
    <cellStyle name="Normal 15 2 4 4" xfId="42591"/>
    <cellStyle name="Normal 15 2 4 5" xfId="47212"/>
    <cellStyle name="Normal 15 2 5" xfId="20127"/>
    <cellStyle name="Normal 15 2 5 2" xfId="28692"/>
    <cellStyle name="Normal 15 2 5 2 2" xfId="37889"/>
    <cellStyle name="Normal 15 2 5 3" xfId="34138"/>
    <cellStyle name="Normal 15 2 5 4" xfId="42592"/>
    <cellStyle name="Normal 15 2 5 5" xfId="47213"/>
    <cellStyle name="Normal 15 2 6" xfId="28686"/>
    <cellStyle name="Normal 15 2 6 2" xfId="37883"/>
    <cellStyle name="Normal 15 2 7" xfId="30878"/>
    <cellStyle name="Normal 15 2 8" xfId="42586"/>
    <cellStyle name="Normal 15 2 9" xfId="47207"/>
    <cellStyle name="Normal 15 3" xfId="2427"/>
    <cellStyle name="Normal 15 3 10" xfId="12056"/>
    <cellStyle name="Normal 15 3 2" xfId="16696"/>
    <cellStyle name="Normal 15 3 2 2" xfId="19533"/>
    <cellStyle name="Normal 15 3 2 2 2" xfId="28695"/>
    <cellStyle name="Normal 15 3 2 2 2 2" xfId="37892"/>
    <cellStyle name="Normal 15 3 2 2 3" xfId="33542"/>
    <cellStyle name="Normal 15 3 2 2 4" xfId="42595"/>
    <cellStyle name="Normal 15 3 2 2 5" xfId="47216"/>
    <cellStyle name="Normal 15 3 2 3" xfId="20818"/>
    <cellStyle name="Normal 15 3 2 3 2" xfId="28696"/>
    <cellStyle name="Normal 15 3 2 3 2 2" xfId="37893"/>
    <cellStyle name="Normal 15 3 2 3 3" xfId="34845"/>
    <cellStyle name="Normal 15 3 2 3 4" xfId="42596"/>
    <cellStyle name="Normal 15 3 2 3 5" xfId="47217"/>
    <cellStyle name="Normal 15 3 2 4" xfId="28694"/>
    <cellStyle name="Normal 15 3 2 4 2" xfId="37891"/>
    <cellStyle name="Normal 15 3 2 5" xfId="32243"/>
    <cellStyle name="Normal 15 3 2 6" xfId="42594"/>
    <cellStyle name="Normal 15 3 2 7" xfId="47215"/>
    <cellStyle name="Normal 15 3 3" xfId="14483"/>
    <cellStyle name="Normal 15 3 3 2" xfId="28697"/>
    <cellStyle name="Normal 15 3 3 2 2" xfId="37894"/>
    <cellStyle name="Normal 15 3 3 3" xfId="31592"/>
    <cellStyle name="Normal 15 3 3 4" xfId="42597"/>
    <cellStyle name="Normal 15 3 3 5" xfId="47218"/>
    <cellStyle name="Normal 15 3 4" xfId="18901"/>
    <cellStyle name="Normal 15 3 4 2" xfId="28698"/>
    <cellStyle name="Normal 15 3 4 2 2" xfId="37895"/>
    <cellStyle name="Normal 15 3 4 3" xfId="32893"/>
    <cellStyle name="Normal 15 3 4 4" xfId="42598"/>
    <cellStyle name="Normal 15 3 4 5" xfId="47219"/>
    <cellStyle name="Normal 15 3 5" xfId="20181"/>
    <cellStyle name="Normal 15 3 5 2" xfId="28699"/>
    <cellStyle name="Normal 15 3 5 2 2" xfId="37896"/>
    <cellStyle name="Normal 15 3 5 3" xfId="34193"/>
    <cellStyle name="Normal 15 3 5 4" xfId="42599"/>
    <cellStyle name="Normal 15 3 5 5" xfId="47220"/>
    <cellStyle name="Normal 15 3 6" xfId="28693"/>
    <cellStyle name="Normal 15 3 6 2" xfId="37890"/>
    <cellStyle name="Normal 15 3 7" xfId="30933"/>
    <cellStyle name="Normal 15 3 8" xfId="42593"/>
    <cellStyle name="Normal 15 3 9" xfId="47214"/>
    <cellStyle name="Normal 15 4" xfId="2428"/>
    <cellStyle name="Normal 15 4 2" xfId="18999"/>
    <cellStyle name="Normal 15 4 2 2" xfId="28701"/>
    <cellStyle name="Normal 15 4 2 2 2" xfId="37898"/>
    <cellStyle name="Normal 15 4 2 3" xfId="33002"/>
    <cellStyle name="Normal 15 4 2 4" xfId="42601"/>
    <cellStyle name="Normal 15 4 2 5" xfId="47222"/>
    <cellStyle name="Normal 15 4 3" xfId="20281"/>
    <cellStyle name="Normal 15 4 3 2" xfId="28702"/>
    <cellStyle name="Normal 15 4 3 2 2" xfId="37899"/>
    <cellStyle name="Normal 15 4 3 3" xfId="34304"/>
    <cellStyle name="Normal 15 4 3 4" xfId="42602"/>
    <cellStyle name="Normal 15 4 3 5" xfId="47223"/>
    <cellStyle name="Normal 15 4 4" xfId="28700"/>
    <cellStyle name="Normal 15 4 4 2" xfId="37897"/>
    <cellStyle name="Normal 15 4 5" xfId="31702"/>
    <cellStyle name="Normal 15 4 6" xfId="42600"/>
    <cellStyle name="Normal 15 4 7" xfId="47221"/>
    <cellStyle name="Normal 15 4 8" xfId="16156"/>
    <cellStyle name="Normal 15 5" xfId="13941"/>
    <cellStyle name="Normal 15 5 2" xfId="28703"/>
    <cellStyle name="Normal 15 5 2 2" xfId="37900"/>
    <cellStyle name="Normal 15 5 3" xfId="31052"/>
    <cellStyle name="Normal 15 5 4" xfId="42603"/>
    <cellStyle name="Normal 15 5 5" xfId="47224"/>
    <cellStyle name="Normal 15 6" xfId="18364"/>
    <cellStyle name="Normal 15 6 2" xfId="28704"/>
    <cellStyle name="Normal 15 6 2 2" xfId="37901"/>
    <cellStyle name="Normal 15 6 3" xfId="32353"/>
    <cellStyle name="Normal 15 6 4" xfId="42604"/>
    <cellStyle name="Normal 15 6 5" xfId="47225"/>
    <cellStyle name="Normal 15 7" xfId="19641"/>
    <cellStyle name="Normal 15 7 2" xfId="28705"/>
    <cellStyle name="Normal 15 7 2 2" xfId="37902"/>
    <cellStyle name="Normal 15 7 3" xfId="33652"/>
    <cellStyle name="Normal 15 7 4" xfId="42605"/>
    <cellStyle name="Normal 15 7 5" xfId="47226"/>
    <cellStyle name="Normal 15 8" xfId="28685"/>
    <cellStyle name="Normal 15 8 2" xfId="37882"/>
    <cellStyle name="Normal 15 9" xfId="30392"/>
    <cellStyle name="Normal 150" xfId="10043"/>
    <cellStyle name="Normal 16" xfId="2429"/>
    <cellStyle name="Normal 16 10" xfId="42606"/>
    <cellStyle name="Normal 16 11" xfId="47227"/>
    <cellStyle name="Normal 16 12" xfId="11423"/>
    <cellStyle name="Normal 16 13" xfId="9858"/>
    <cellStyle name="Normal 16 2" xfId="2430"/>
    <cellStyle name="Normal 16 2 10" xfId="11424"/>
    <cellStyle name="Normal 16 2 2" xfId="16485"/>
    <cellStyle name="Normal 16 2 2 2" xfId="19327"/>
    <cellStyle name="Normal 16 2 2 2 2" xfId="28709"/>
    <cellStyle name="Normal 16 2 2 2 2 2" xfId="37906"/>
    <cellStyle name="Normal 16 2 2 2 3" xfId="33334"/>
    <cellStyle name="Normal 16 2 2 2 4" xfId="42609"/>
    <cellStyle name="Normal 16 2 2 2 5" xfId="47230"/>
    <cellStyle name="Normal 16 2 2 3" xfId="20610"/>
    <cellStyle name="Normal 16 2 2 3 2" xfId="28710"/>
    <cellStyle name="Normal 16 2 2 3 2 2" xfId="37907"/>
    <cellStyle name="Normal 16 2 2 3 3" xfId="34636"/>
    <cellStyle name="Normal 16 2 2 3 4" xfId="42610"/>
    <cellStyle name="Normal 16 2 2 3 5" xfId="47231"/>
    <cellStyle name="Normal 16 2 2 4" xfId="28708"/>
    <cellStyle name="Normal 16 2 2 4 2" xfId="37905"/>
    <cellStyle name="Normal 16 2 2 5" xfId="32034"/>
    <cellStyle name="Normal 16 2 2 6" xfId="42608"/>
    <cellStyle name="Normal 16 2 2 7" xfId="47229"/>
    <cellStyle name="Normal 16 2 3" xfId="14270"/>
    <cellStyle name="Normal 16 2 3 2" xfId="28711"/>
    <cellStyle name="Normal 16 2 3 2 2" xfId="37908"/>
    <cellStyle name="Normal 16 2 3 3" xfId="31384"/>
    <cellStyle name="Normal 16 2 3 4" xfId="42611"/>
    <cellStyle name="Normal 16 2 3 5" xfId="47232"/>
    <cellStyle name="Normal 16 2 4" xfId="18693"/>
    <cellStyle name="Normal 16 2 4 2" xfId="28712"/>
    <cellStyle name="Normal 16 2 4 2 2" xfId="37909"/>
    <cellStyle name="Normal 16 2 4 3" xfId="32685"/>
    <cellStyle name="Normal 16 2 4 4" xfId="42612"/>
    <cellStyle name="Normal 16 2 4 5" xfId="47233"/>
    <cellStyle name="Normal 16 2 5" xfId="19973"/>
    <cellStyle name="Normal 16 2 5 2" xfId="28713"/>
    <cellStyle name="Normal 16 2 5 2 2" xfId="37910"/>
    <cellStyle name="Normal 16 2 5 3" xfId="33984"/>
    <cellStyle name="Normal 16 2 5 4" xfId="42613"/>
    <cellStyle name="Normal 16 2 5 5" xfId="47234"/>
    <cellStyle name="Normal 16 2 6" xfId="28707"/>
    <cellStyle name="Normal 16 2 6 2" xfId="37904"/>
    <cellStyle name="Normal 16 2 7" xfId="30724"/>
    <cellStyle name="Normal 16 2 8" xfId="42607"/>
    <cellStyle name="Normal 16 2 9" xfId="47228"/>
    <cellStyle name="Normal 16 3" xfId="2431"/>
    <cellStyle name="Normal 16 3 10" xfId="12057"/>
    <cellStyle name="Normal 16 3 2" xfId="16697"/>
    <cellStyle name="Normal 16 3 2 2" xfId="19534"/>
    <cellStyle name="Normal 16 3 2 2 2" xfId="28716"/>
    <cellStyle name="Normal 16 3 2 2 2 2" xfId="37913"/>
    <cellStyle name="Normal 16 3 2 2 3" xfId="33543"/>
    <cellStyle name="Normal 16 3 2 2 4" xfId="42616"/>
    <cellStyle name="Normal 16 3 2 2 5" xfId="47237"/>
    <cellStyle name="Normal 16 3 2 3" xfId="20819"/>
    <cellStyle name="Normal 16 3 2 3 2" xfId="28717"/>
    <cellStyle name="Normal 16 3 2 3 2 2" xfId="37914"/>
    <cellStyle name="Normal 16 3 2 3 3" xfId="34846"/>
    <cellStyle name="Normal 16 3 2 3 4" xfId="42617"/>
    <cellStyle name="Normal 16 3 2 3 5" xfId="47238"/>
    <cellStyle name="Normal 16 3 2 4" xfId="28715"/>
    <cellStyle name="Normal 16 3 2 4 2" xfId="37912"/>
    <cellStyle name="Normal 16 3 2 5" xfId="32244"/>
    <cellStyle name="Normal 16 3 2 6" xfId="42615"/>
    <cellStyle name="Normal 16 3 2 7" xfId="47236"/>
    <cellStyle name="Normal 16 3 3" xfId="14484"/>
    <cellStyle name="Normal 16 3 3 2" xfId="28718"/>
    <cellStyle name="Normal 16 3 3 2 2" xfId="37915"/>
    <cellStyle name="Normal 16 3 3 3" xfId="31593"/>
    <cellStyle name="Normal 16 3 3 4" xfId="42618"/>
    <cellStyle name="Normal 16 3 3 5" xfId="47239"/>
    <cellStyle name="Normal 16 3 4" xfId="18902"/>
    <cellStyle name="Normal 16 3 4 2" xfId="28719"/>
    <cellStyle name="Normal 16 3 4 2 2" xfId="37916"/>
    <cellStyle name="Normal 16 3 4 3" xfId="32894"/>
    <cellStyle name="Normal 16 3 4 4" xfId="42619"/>
    <cellStyle name="Normal 16 3 4 5" xfId="47240"/>
    <cellStyle name="Normal 16 3 5" xfId="20182"/>
    <cellStyle name="Normal 16 3 5 2" xfId="28720"/>
    <cellStyle name="Normal 16 3 5 2 2" xfId="37917"/>
    <cellStyle name="Normal 16 3 5 3" xfId="34194"/>
    <cellStyle name="Normal 16 3 5 4" xfId="42620"/>
    <cellStyle name="Normal 16 3 5 5" xfId="47241"/>
    <cellStyle name="Normal 16 3 6" xfId="28714"/>
    <cellStyle name="Normal 16 3 6 2" xfId="37911"/>
    <cellStyle name="Normal 16 3 7" xfId="30934"/>
    <cellStyle name="Normal 16 3 8" xfId="42614"/>
    <cellStyle name="Normal 16 3 9" xfId="47235"/>
    <cellStyle name="Normal 16 4" xfId="16484"/>
    <cellStyle name="Normal 16 4 2" xfId="19326"/>
    <cellStyle name="Normal 16 4 2 2" xfId="28722"/>
    <cellStyle name="Normal 16 4 2 2 2" xfId="37919"/>
    <cellStyle name="Normal 16 4 2 3" xfId="33333"/>
    <cellStyle name="Normal 16 4 2 4" xfId="42622"/>
    <cellStyle name="Normal 16 4 2 5" xfId="47243"/>
    <cellStyle name="Normal 16 4 3" xfId="20609"/>
    <cellStyle name="Normal 16 4 3 2" xfId="28723"/>
    <cellStyle name="Normal 16 4 3 2 2" xfId="37920"/>
    <cellStyle name="Normal 16 4 3 3" xfId="34635"/>
    <cellStyle name="Normal 16 4 3 4" xfId="42623"/>
    <cellStyle name="Normal 16 4 3 5" xfId="47244"/>
    <cellStyle name="Normal 16 4 4" xfId="28721"/>
    <cellStyle name="Normal 16 4 4 2" xfId="37918"/>
    <cellStyle name="Normal 16 4 5" xfId="32033"/>
    <cellStyle name="Normal 16 4 6" xfId="42621"/>
    <cellStyle name="Normal 16 4 7" xfId="47242"/>
    <cellStyle name="Normal 16 5" xfId="14269"/>
    <cellStyle name="Normal 16 5 2" xfId="28724"/>
    <cellStyle name="Normal 16 5 2 2" xfId="37921"/>
    <cellStyle name="Normal 16 5 3" xfId="31383"/>
    <cellStyle name="Normal 16 5 4" xfId="42624"/>
    <cellStyle name="Normal 16 5 5" xfId="47245"/>
    <cellStyle name="Normal 16 6" xfId="18692"/>
    <cellStyle name="Normal 16 6 2" xfId="28725"/>
    <cellStyle name="Normal 16 6 2 2" xfId="37922"/>
    <cellStyle name="Normal 16 6 3" xfId="32684"/>
    <cellStyle name="Normal 16 6 4" xfId="42625"/>
    <cellStyle name="Normal 16 6 5" xfId="47246"/>
    <cellStyle name="Normal 16 7" xfId="19972"/>
    <cellStyle name="Normal 16 7 2" xfId="28726"/>
    <cellStyle name="Normal 16 7 2 2" xfId="37923"/>
    <cellStyle name="Normal 16 7 3" xfId="33983"/>
    <cellStyle name="Normal 16 7 4" xfId="42626"/>
    <cellStyle name="Normal 16 7 5" xfId="47247"/>
    <cellStyle name="Normal 16 8" xfId="28706"/>
    <cellStyle name="Normal 16 8 2" xfId="37903"/>
    <cellStyle name="Normal 16 9" xfId="30723"/>
    <cellStyle name="Normal 17" xfId="2432"/>
    <cellStyle name="Normal 17 10" xfId="42627"/>
    <cellStyle name="Normal 17 11" xfId="47248"/>
    <cellStyle name="Normal 17 12" xfId="11425"/>
    <cellStyle name="Normal 17 2" xfId="11426"/>
    <cellStyle name="Normal 17 2 2" xfId="16487"/>
    <cellStyle name="Normal 17 2 2 2" xfId="19329"/>
    <cellStyle name="Normal 17 2 2 2 2" xfId="28730"/>
    <cellStyle name="Normal 17 2 2 2 2 2" xfId="37927"/>
    <cellStyle name="Normal 17 2 2 2 3" xfId="33336"/>
    <cellStyle name="Normal 17 2 2 2 4" xfId="42630"/>
    <cellStyle name="Normal 17 2 2 2 5" xfId="47251"/>
    <cellStyle name="Normal 17 2 2 3" xfId="20612"/>
    <cellStyle name="Normal 17 2 2 3 2" xfId="28731"/>
    <cellStyle name="Normal 17 2 2 3 2 2" xfId="37928"/>
    <cellStyle name="Normal 17 2 2 3 3" xfId="34638"/>
    <cellStyle name="Normal 17 2 2 3 4" xfId="42631"/>
    <cellStyle name="Normal 17 2 2 3 5" xfId="47252"/>
    <cellStyle name="Normal 17 2 2 4" xfId="28729"/>
    <cellStyle name="Normal 17 2 2 4 2" xfId="37926"/>
    <cellStyle name="Normal 17 2 2 5" xfId="32036"/>
    <cellStyle name="Normal 17 2 2 6" xfId="42629"/>
    <cellStyle name="Normal 17 2 2 7" xfId="47250"/>
    <cellStyle name="Normal 17 2 3" xfId="14272"/>
    <cellStyle name="Normal 17 2 3 2" xfId="28732"/>
    <cellStyle name="Normal 17 2 3 2 2" xfId="37929"/>
    <cellStyle name="Normal 17 2 3 3" xfId="31386"/>
    <cellStyle name="Normal 17 2 3 4" xfId="42632"/>
    <cellStyle name="Normal 17 2 3 5" xfId="47253"/>
    <cellStyle name="Normal 17 2 4" xfId="18695"/>
    <cellStyle name="Normal 17 2 4 2" xfId="28733"/>
    <cellStyle name="Normal 17 2 4 2 2" xfId="37930"/>
    <cellStyle name="Normal 17 2 4 3" xfId="32687"/>
    <cellStyle name="Normal 17 2 4 4" xfId="42633"/>
    <cellStyle name="Normal 17 2 4 5" xfId="47254"/>
    <cellStyle name="Normal 17 2 5" xfId="19975"/>
    <cellStyle name="Normal 17 2 5 2" xfId="28734"/>
    <cellStyle name="Normal 17 2 5 2 2" xfId="37931"/>
    <cellStyle name="Normal 17 2 5 3" xfId="33986"/>
    <cellStyle name="Normal 17 2 5 4" xfId="42634"/>
    <cellStyle name="Normal 17 2 5 5" xfId="47255"/>
    <cellStyle name="Normal 17 2 6" xfId="28728"/>
    <cellStyle name="Normal 17 2 6 2" xfId="37925"/>
    <cellStyle name="Normal 17 2 7" xfId="30726"/>
    <cellStyle name="Normal 17 2 8" xfId="42628"/>
    <cellStyle name="Normal 17 2 9" xfId="47249"/>
    <cellStyle name="Normal 17 3" xfId="12058"/>
    <cellStyle name="Normal 17 3 2" xfId="16698"/>
    <cellStyle name="Normal 17 3 2 2" xfId="19535"/>
    <cellStyle name="Normal 17 3 2 2 2" xfId="28737"/>
    <cellStyle name="Normal 17 3 2 2 2 2" xfId="37934"/>
    <cellStyle name="Normal 17 3 2 2 3" xfId="33544"/>
    <cellStyle name="Normal 17 3 2 2 4" xfId="42637"/>
    <cellStyle name="Normal 17 3 2 2 5" xfId="47258"/>
    <cellStyle name="Normal 17 3 2 3" xfId="20820"/>
    <cellStyle name="Normal 17 3 2 3 2" xfId="28738"/>
    <cellStyle name="Normal 17 3 2 3 2 2" xfId="37935"/>
    <cellStyle name="Normal 17 3 2 3 3" xfId="34847"/>
    <cellStyle name="Normal 17 3 2 3 4" xfId="42638"/>
    <cellStyle name="Normal 17 3 2 3 5" xfId="47259"/>
    <cellStyle name="Normal 17 3 2 4" xfId="28736"/>
    <cellStyle name="Normal 17 3 2 4 2" xfId="37933"/>
    <cellStyle name="Normal 17 3 2 5" xfId="32245"/>
    <cellStyle name="Normal 17 3 2 6" xfId="42636"/>
    <cellStyle name="Normal 17 3 2 7" xfId="47257"/>
    <cellStyle name="Normal 17 3 3" xfId="14485"/>
    <cellStyle name="Normal 17 3 3 2" xfId="28739"/>
    <cellStyle name="Normal 17 3 3 2 2" xfId="37936"/>
    <cellStyle name="Normal 17 3 3 3" xfId="31594"/>
    <cellStyle name="Normal 17 3 3 4" xfId="42639"/>
    <cellStyle name="Normal 17 3 3 5" xfId="47260"/>
    <cellStyle name="Normal 17 3 4" xfId="18903"/>
    <cellStyle name="Normal 17 3 4 2" xfId="28740"/>
    <cellStyle name="Normal 17 3 4 2 2" xfId="37937"/>
    <cellStyle name="Normal 17 3 4 3" xfId="32895"/>
    <cellStyle name="Normal 17 3 4 4" xfId="42640"/>
    <cellStyle name="Normal 17 3 4 5" xfId="47261"/>
    <cellStyle name="Normal 17 3 5" xfId="20183"/>
    <cellStyle name="Normal 17 3 5 2" xfId="28741"/>
    <cellStyle name="Normal 17 3 5 2 2" xfId="37938"/>
    <cellStyle name="Normal 17 3 5 3" xfId="34195"/>
    <cellStyle name="Normal 17 3 5 4" xfId="42641"/>
    <cellStyle name="Normal 17 3 5 5" xfId="47262"/>
    <cellStyle name="Normal 17 3 6" xfId="28735"/>
    <cellStyle name="Normal 17 3 6 2" xfId="37932"/>
    <cellStyle name="Normal 17 3 7" xfId="30935"/>
    <cellStyle name="Normal 17 3 8" xfId="42635"/>
    <cellStyle name="Normal 17 3 9" xfId="47256"/>
    <cellStyle name="Normal 17 4" xfId="16486"/>
    <cellStyle name="Normal 17 4 2" xfId="19328"/>
    <cellStyle name="Normal 17 4 2 2" xfId="28743"/>
    <cellStyle name="Normal 17 4 2 2 2" xfId="37940"/>
    <cellStyle name="Normal 17 4 2 3" xfId="33335"/>
    <cellStyle name="Normal 17 4 2 4" xfId="42643"/>
    <cellStyle name="Normal 17 4 2 5" xfId="47264"/>
    <cellStyle name="Normal 17 4 3" xfId="20611"/>
    <cellStyle name="Normal 17 4 3 2" xfId="28744"/>
    <cellStyle name="Normal 17 4 3 2 2" xfId="37941"/>
    <cellStyle name="Normal 17 4 3 3" xfId="34637"/>
    <cellStyle name="Normal 17 4 3 4" xfId="42644"/>
    <cellStyle name="Normal 17 4 3 5" xfId="47265"/>
    <cellStyle name="Normal 17 4 4" xfId="28742"/>
    <cellStyle name="Normal 17 4 4 2" xfId="37939"/>
    <cellStyle name="Normal 17 4 5" xfId="32035"/>
    <cellStyle name="Normal 17 4 6" xfId="42642"/>
    <cellStyle name="Normal 17 4 7" xfId="47263"/>
    <cellStyle name="Normal 17 5" xfId="14271"/>
    <cellStyle name="Normal 17 5 2" xfId="28745"/>
    <cellStyle name="Normal 17 5 2 2" xfId="37942"/>
    <cellStyle name="Normal 17 5 3" xfId="31385"/>
    <cellStyle name="Normal 17 5 4" xfId="42645"/>
    <cellStyle name="Normal 17 5 5" xfId="47266"/>
    <cellStyle name="Normal 17 6" xfId="18694"/>
    <cellStyle name="Normal 17 6 2" xfId="28746"/>
    <cellStyle name="Normal 17 6 2 2" xfId="37943"/>
    <cellStyle name="Normal 17 6 3" xfId="32686"/>
    <cellStyle name="Normal 17 6 4" xfId="42646"/>
    <cellStyle name="Normal 17 6 5" xfId="47267"/>
    <cellStyle name="Normal 17 7" xfId="19974"/>
    <cellStyle name="Normal 17 7 2" xfId="28747"/>
    <cellStyle name="Normal 17 7 2 2" xfId="37944"/>
    <cellStyle name="Normal 17 7 3" xfId="33985"/>
    <cellStyle name="Normal 17 7 4" xfId="42647"/>
    <cellStyle name="Normal 17 7 5" xfId="47268"/>
    <cellStyle name="Normal 17 8" xfId="28727"/>
    <cellStyle name="Normal 17 8 2" xfId="37924"/>
    <cellStyle name="Normal 17 9" xfId="30725"/>
    <cellStyle name="Normal 18" xfId="2433"/>
    <cellStyle name="Normal 18 2" xfId="2434"/>
    <cellStyle name="Normal 18 2 10" xfId="11684"/>
    <cellStyle name="Normal 18 2 2" xfId="16640"/>
    <cellStyle name="Normal 18 2 2 2" xfId="19481"/>
    <cellStyle name="Normal 18 2 2 2 2" xfId="28750"/>
    <cellStyle name="Normal 18 2 2 2 2 2" xfId="37947"/>
    <cellStyle name="Normal 18 2 2 2 3" xfId="33489"/>
    <cellStyle name="Normal 18 2 2 2 4" xfId="42650"/>
    <cellStyle name="Normal 18 2 2 2 5" xfId="47271"/>
    <cellStyle name="Normal 18 2 2 3" xfId="20765"/>
    <cellStyle name="Normal 18 2 2 3 2" xfId="28751"/>
    <cellStyle name="Normal 18 2 2 3 2 2" xfId="37948"/>
    <cellStyle name="Normal 18 2 2 3 3" xfId="34791"/>
    <cellStyle name="Normal 18 2 2 3 4" xfId="42651"/>
    <cellStyle name="Normal 18 2 2 3 5" xfId="47272"/>
    <cellStyle name="Normal 18 2 2 4" xfId="28749"/>
    <cellStyle name="Normal 18 2 2 4 2" xfId="37946"/>
    <cellStyle name="Normal 18 2 2 5" xfId="32189"/>
    <cellStyle name="Normal 18 2 2 6" xfId="42649"/>
    <cellStyle name="Normal 18 2 2 7" xfId="47270"/>
    <cellStyle name="Normal 18 2 3" xfId="14426"/>
    <cellStyle name="Normal 18 2 3 2" xfId="28752"/>
    <cellStyle name="Normal 18 2 3 2 2" xfId="37949"/>
    <cellStyle name="Normal 18 2 3 3" xfId="31539"/>
    <cellStyle name="Normal 18 2 3 4" xfId="42652"/>
    <cellStyle name="Normal 18 2 3 5" xfId="47273"/>
    <cellStyle name="Normal 18 2 4" xfId="18848"/>
    <cellStyle name="Normal 18 2 4 2" xfId="28753"/>
    <cellStyle name="Normal 18 2 4 2 2" xfId="37950"/>
    <cellStyle name="Normal 18 2 4 3" xfId="32840"/>
    <cellStyle name="Normal 18 2 4 4" xfId="42653"/>
    <cellStyle name="Normal 18 2 4 5" xfId="47274"/>
    <cellStyle name="Normal 18 2 5" xfId="20128"/>
    <cellStyle name="Normal 18 2 5 2" xfId="28754"/>
    <cellStyle name="Normal 18 2 5 2 2" xfId="37951"/>
    <cellStyle name="Normal 18 2 5 3" xfId="34139"/>
    <cellStyle name="Normal 18 2 5 4" xfId="42654"/>
    <cellStyle name="Normal 18 2 5 5" xfId="47275"/>
    <cellStyle name="Normal 18 2 6" xfId="28748"/>
    <cellStyle name="Normal 18 2 6 2" xfId="37945"/>
    <cellStyle name="Normal 18 2 7" xfId="30879"/>
    <cellStyle name="Normal 18 2 8" xfId="42648"/>
    <cellStyle name="Normal 18 2 9" xfId="47269"/>
    <cellStyle name="Normal 18 3" xfId="12059"/>
    <cellStyle name="Normal 18 3 2" xfId="16699"/>
    <cellStyle name="Normal 18 3 2 2" xfId="19536"/>
    <cellStyle name="Normal 18 3 2 2 2" xfId="28757"/>
    <cellStyle name="Normal 18 3 2 2 2 2" xfId="37954"/>
    <cellStyle name="Normal 18 3 2 2 3" xfId="33545"/>
    <cellStyle name="Normal 18 3 2 2 4" xfId="42657"/>
    <cellStyle name="Normal 18 3 2 2 5" xfId="47278"/>
    <cellStyle name="Normal 18 3 2 3" xfId="20821"/>
    <cellStyle name="Normal 18 3 2 3 2" xfId="28758"/>
    <cellStyle name="Normal 18 3 2 3 2 2" xfId="37955"/>
    <cellStyle name="Normal 18 3 2 3 3" xfId="34848"/>
    <cellStyle name="Normal 18 3 2 3 4" xfId="42658"/>
    <cellStyle name="Normal 18 3 2 3 5" xfId="47279"/>
    <cellStyle name="Normal 18 3 2 4" xfId="28756"/>
    <cellStyle name="Normal 18 3 2 4 2" xfId="37953"/>
    <cellStyle name="Normal 18 3 2 5" xfId="32246"/>
    <cellStyle name="Normal 18 3 2 6" xfId="42656"/>
    <cellStyle name="Normal 18 3 2 7" xfId="47277"/>
    <cellStyle name="Normal 18 3 3" xfId="14486"/>
    <cellStyle name="Normal 18 3 3 2" xfId="28759"/>
    <cellStyle name="Normal 18 3 3 2 2" xfId="37956"/>
    <cellStyle name="Normal 18 3 3 3" xfId="31595"/>
    <cellStyle name="Normal 18 3 3 4" xfId="42659"/>
    <cellStyle name="Normal 18 3 3 5" xfId="47280"/>
    <cellStyle name="Normal 18 3 4" xfId="18904"/>
    <cellStyle name="Normal 18 3 4 2" xfId="28760"/>
    <cellStyle name="Normal 18 3 4 2 2" xfId="37957"/>
    <cellStyle name="Normal 18 3 4 3" xfId="32896"/>
    <cellStyle name="Normal 18 3 4 4" xfId="42660"/>
    <cellStyle name="Normal 18 3 4 5" xfId="47281"/>
    <cellStyle name="Normal 18 3 5" xfId="20184"/>
    <cellStyle name="Normal 18 3 5 2" xfId="28761"/>
    <cellStyle name="Normal 18 3 5 2 2" xfId="37958"/>
    <cellStyle name="Normal 18 3 5 3" xfId="34196"/>
    <cellStyle name="Normal 18 3 5 4" xfId="42661"/>
    <cellStyle name="Normal 18 3 5 5" xfId="47282"/>
    <cellStyle name="Normal 18 3 6" xfId="28755"/>
    <cellStyle name="Normal 18 3 6 2" xfId="37952"/>
    <cellStyle name="Normal 18 3 7" xfId="30936"/>
    <cellStyle name="Normal 18 3 8" xfId="42655"/>
    <cellStyle name="Normal 18 3 9" xfId="47276"/>
    <cellStyle name="Normal 18 4" xfId="11427"/>
    <cellStyle name="Normal 19" xfId="2435"/>
    <cellStyle name="Normal 19 2" xfId="11429"/>
    <cellStyle name="Normal 19 3" xfId="11430"/>
    <cellStyle name="Normal 19 4" xfId="11685"/>
    <cellStyle name="Normal 19 4 2" xfId="16641"/>
    <cellStyle name="Normal 19 4 2 2" xfId="19482"/>
    <cellStyle name="Normal 19 4 2 2 2" xfId="28764"/>
    <cellStyle name="Normal 19 4 2 2 2 2" xfId="37961"/>
    <cellStyle name="Normal 19 4 2 2 3" xfId="33490"/>
    <cellStyle name="Normal 19 4 2 2 4" xfId="42664"/>
    <cellStyle name="Normal 19 4 2 2 5" xfId="47285"/>
    <cellStyle name="Normal 19 4 2 3" xfId="20766"/>
    <cellStyle name="Normal 19 4 2 3 2" xfId="28765"/>
    <cellStyle name="Normal 19 4 2 3 2 2" xfId="37962"/>
    <cellStyle name="Normal 19 4 2 3 3" xfId="34792"/>
    <cellStyle name="Normal 19 4 2 3 4" xfId="42665"/>
    <cellStyle name="Normal 19 4 2 3 5" xfId="47286"/>
    <cellStyle name="Normal 19 4 2 4" xfId="28763"/>
    <cellStyle name="Normal 19 4 2 4 2" xfId="37960"/>
    <cellStyle name="Normal 19 4 2 5" xfId="32190"/>
    <cellStyle name="Normal 19 4 2 6" xfId="42663"/>
    <cellStyle name="Normal 19 4 2 7" xfId="47284"/>
    <cellStyle name="Normal 19 4 3" xfId="14427"/>
    <cellStyle name="Normal 19 4 3 2" xfId="28766"/>
    <cellStyle name="Normal 19 4 3 2 2" xfId="37963"/>
    <cellStyle name="Normal 19 4 3 3" xfId="31540"/>
    <cellStyle name="Normal 19 4 3 4" xfId="42666"/>
    <cellStyle name="Normal 19 4 3 5" xfId="47287"/>
    <cellStyle name="Normal 19 4 4" xfId="18849"/>
    <cellStyle name="Normal 19 4 4 2" xfId="28767"/>
    <cellStyle name="Normal 19 4 4 2 2" xfId="37964"/>
    <cellStyle name="Normal 19 4 4 3" xfId="32841"/>
    <cellStyle name="Normal 19 4 4 4" xfId="42667"/>
    <cellStyle name="Normal 19 4 4 5" xfId="47288"/>
    <cellStyle name="Normal 19 4 5" xfId="20129"/>
    <cellStyle name="Normal 19 4 5 2" xfId="28768"/>
    <cellStyle name="Normal 19 4 5 2 2" xfId="37965"/>
    <cellStyle name="Normal 19 4 5 3" xfId="34140"/>
    <cellStyle name="Normal 19 4 5 4" xfId="42668"/>
    <cellStyle name="Normal 19 4 5 5" xfId="47289"/>
    <cellStyle name="Normal 19 4 6" xfId="28762"/>
    <cellStyle name="Normal 19 4 6 2" xfId="37959"/>
    <cellStyle name="Normal 19 4 7" xfId="30880"/>
    <cellStyle name="Normal 19 4 8" xfId="42662"/>
    <cellStyle name="Normal 19 4 9" xfId="47283"/>
    <cellStyle name="Normal 19 5" xfId="12060"/>
    <cellStyle name="Normal 19 5 2" xfId="16700"/>
    <cellStyle name="Normal 19 5 2 2" xfId="19537"/>
    <cellStyle name="Normal 19 5 2 2 2" xfId="28771"/>
    <cellStyle name="Normal 19 5 2 2 2 2" xfId="37968"/>
    <cellStyle name="Normal 19 5 2 2 3" xfId="33546"/>
    <cellStyle name="Normal 19 5 2 2 4" xfId="42671"/>
    <cellStyle name="Normal 19 5 2 2 5" xfId="47292"/>
    <cellStyle name="Normal 19 5 2 3" xfId="20822"/>
    <cellStyle name="Normal 19 5 2 3 2" xfId="28772"/>
    <cellStyle name="Normal 19 5 2 3 2 2" xfId="37969"/>
    <cellStyle name="Normal 19 5 2 3 3" xfId="34849"/>
    <cellStyle name="Normal 19 5 2 3 4" xfId="42672"/>
    <cellStyle name="Normal 19 5 2 3 5" xfId="47293"/>
    <cellStyle name="Normal 19 5 2 4" xfId="28770"/>
    <cellStyle name="Normal 19 5 2 4 2" xfId="37967"/>
    <cellStyle name="Normal 19 5 2 5" xfId="32247"/>
    <cellStyle name="Normal 19 5 2 6" xfId="42670"/>
    <cellStyle name="Normal 19 5 2 7" xfId="47291"/>
    <cellStyle name="Normal 19 5 3" xfId="14487"/>
    <cellStyle name="Normal 19 5 3 2" xfId="28773"/>
    <cellStyle name="Normal 19 5 3 2 2" xfId="37970"/>
    <cellStyle name="Normal 19 5 3 3" xfId="31596"/>
    <cellStyle name="Normal 19 5 3 4" xfId="42673"/>
    <cellStyle name="Normal 19 5 3 5" xfId="47294"/>
    <cellStyle name="Normal 19 5 4" xfId="18905"/>
    <cellStyle name="Normal 19 5 4 2" xfId="28774"/>
    <cellStyle name="Normal 19 5 4 2 2" xfId="37971"/>
    <cellStyle name="Normal 19 5 4 3" xfId="32897"/>
    <cellStyle name="Normal 19 5 4 4" xfId="42674"/>
    <cellStyle name="Normal 19 5 4 5" xfId="47295"/>
    <cellStyle name="Normal 19 5 5" xfId="20185"/>
    <cellStyle name="Normal 19 5 5 2" xfId="28775"/>
    <cellStyle name="Normal 19 5 5 2 2" xfId="37972"/>
    <cellStyle name="Normal 19 5 5 3" xfId="34197"/>
    <cellStyle name="Normal 19 5 5 4" xfId="42675"/>
    <cellStyle name="Normal 19 5 5 5" xfId="47296"/>
    <cellStyle name="Normal 19 5 6" xfId="28769"/>
    <cellStyle name="Normal 19 5 6 2" xfId="37966"/>
    <cellStyle name="Normal 19 5 7" xfId="30937"/>
    <cellStyle name="Normal 19 5 8" xfId="42669"/>
    <cellStyle name="Normal 19 5 9" xfId="47290"/>
    <cellStyle name="Normal 19 6" xfId="11428"/>
    <cellStyle name="Normal 2" xfId="5"/>
    <cellStyle name="Normal-- 2" xfId="4542"/>
    <cellStyle name="Normal 2 10" xfId="2436"/>
    <cellStyle name="Normal 2 10 2" xfId="2437"/>
    <cellStyle name="Normal 2 10 3" xfId="9859"/>
    <cellStyle name="Normal 2 11" xfId="2438"/>
    <cellStyle name="Normal 2 11 2" xfId="2439"/>
    <cellStyle name="Normal 2 11 3" xfId="9860"/>
    <cellStyle name="Normal 2 12" xfId="2440"/>
    <cellStyle name="Normal 2 12 2" xfId="2441"/>
    <cellStyle name="Normal 2 12 3" xfId="9861"/>
    <cellStyle name="Normal 2 13" xfId="2442"/>
    <cellStyle name="Normal 2 13 2" xfId="2443"/>
    <cellStyle name="Normal 2 13 3" xfId="9862"/>
    <cellStyle name="Normal 2 14" xfId="2444"/>
    <cellStyle name="Normal 2 14 2" xfId="2445"/>
    <cellStyle name="Normal 2 14 3" xfId="9863"/>
    <cellStyle name="Normal 2 15" xfId="2446"/>
    <cellStyle name="Normal 2 15 2" xfId="2447"/>
    <cellStyle name="Normal 2 15 3" xfId="9864"/>
    <cellStyle name="Normal 2 16" xfId="2448"/>
    <cellStyle name="Normal 2 16 2" xfId="2449"/>
    <cellStyle name="Normal 2 16 3" xfId="9865"/>
    <cellStyle name="Normal 2 17" xfId="2450"/>
    <cellStyle name="Normal 2 17 2" xfId="2451"/>
    <cellStyle name="Normal 2 17 3" xfId="9866"/>
    <cellStyle name="Normal 2 18" xfId="2452"/>
    <cellStyle name="Normal 2 18 2" xfId="2453"/>
    <cellStyle name="Normal 2 18 3" xfId="9867"/>
    <cellStyle name="Normal 2 19" xfId="2454"/>
    <cellStyle name="Normal 2 19 2" xfId="2455"/>
    <cellStyle name="Normal 2 19 3" xfId="9868"/>
    <cellStyle name="Normal 2 2" xfId="6"/>
    <cellStyle name="Normal 2 2 2" xfId="51"/>
    <cellStyle name="Normal 2 2 2 2" xfId="2456"/>
    <cellStyle name="Normal 2 2 2 2 10" xfId="11949"/>
    <cellStyle name="Normal 2 2 2 2 2" xfId="2457"/>
    <cellStyle name="Normal 2 2 2 2 2 2" xfId="19496"/>
    <cellStyle name="Normal 2 2 2 2 2 2 2" xfId="28778"/>
    <cellStyle name="Normal 2 2 2 2 2 2 2 2" xfId="37975"/>
    <cellStyle name="Normal 2 2 2 2 2 2 3" xfId="33505"/>
    <cellStyle name="Normal 2 2 2 2 2 2 4" xfId="42678"/>
    <cellStyle name="Normal 2 2 2 2 2 2 5" xfId="47299"/>
    <cellStyle name="Normal 2 2 2 2 2 3" xfId="20781"/>
    <cellStyle name="Normal 2 2 2 2 2 3 2" xfId="28779"/>
    <cellStyle name="Normal 2 2 2 2 2 3 2 2" xfId="37976"/>
    <cellStyle name="Normal 2 2 2 2 2 3 3" xfId="34807"/>
    <cellStyle name="Normal 2 2 2 2 2 3 4" xfId="42679"/>
    <cellStyle name="Normal 2 2 2 2 2 3 5" xfId="47300"/>
    <cellStyle name="Normal 2 2 2 2 2 4" xfId="28777"/>
    <cellStyle name="Normal 2 2 2 2 2 4 2" xfId="37974"/>
    <cellStyle name="Normal 2 2 2 2 2 5" xfId="32205"/>
    <cellStyle name="Normal 2 2 2 2 2 6" xfId="42677"/>
    <cellStyle name="Normal 2 2 2 2 2 7" xfId="47298"/>
    <cellStyle name="Normal 2 2 2 2 2 8" xfId="16656"/>
    <cellStyle name="Normal 2 2 2 2 3" xfId="14443"/>
    <cellStyle name="Normal 2 2 2 2 3 2" xfId="28780"/>
    <cellStyle name="Normal 2 2 2 2 3 2 2" xfId="37977"/>
    <cellStyle name="Normal 2 2 2 2 3 3" xfId="31555"/>
    <cellStyle name="Normal 2 2 2 2 3 4" xfId="42680"/>
    <cellStyle name="Normal 2 2 2 2 3 5" xfId="47301"/>
    <cellStyle name="Normal 2 2 2 2 4" xfId="18864"/>
    <cellStyle name="Normal 2 2 2 2 4 2" xfId="28781"/>
    <cellStyle name="Normal 2 2 2 2 4 2 2" xfId="37978"/>
    <cellStyle name="Normal 2 2 2 2 4 3" xfId="32856"/>
    <cellStyle name="Normal 2 2 2 2 4 4" xfId="42681"/>
    <cellStyle name="Normal 2 2 2 2 4 5" xfId="47302"/>
    <cellStyle name="Normal 2 2 2 2 5" xfId="20144"/>
    <cellStyle name="Normal 2 2 2 2 5 2" xfId="28782"/>
    <cellStyle name="Normal 2 2 2 2 5 2 2" xfId="37979"/>
    <cellStyle name="Normal 2 2 2 2 5 3" xfId="34155"/>
    <cellStyle name="Normal 2 2 2 2 5 4" xfId="42682"/>
    <cellStyle name="Normal 2 2 2 2 5 5" xfId="47303"/>
    <cellStyle name="Normal 2 2 2 2 6" xfId="28776"/>
    <cellStyle name="Normal 2 2 2 2 6 2" xfId="37973"/>
    <cellStyle name="Normal 2 2 2 2 7" xfId="30895"/>
    <cellStyle name="Normal 2 2 2 2 8" xfId="42676"/>
    <cellStyle name="Normal 2 2 2 2 9" xfId="47297"/>
    <cellStyle name="Normal 2 2 2 3" xfId="2458"/>
    <cellStyle name="Normal 2 2 2 4" xfId="2459"/>
    <cellStyle name="Normal 2 2 2 5" xfId="2460"/>
    <cellStyle name="Normal 2 2 2 6" xfId="2461"/>
    <cellStyle name="Normal 2 2 2 7" xfId="10368"/>
    <cellStyle name="Normal 2 2 3" xfId="2462"/>
    <cellStyle name="Normal 2 2 3 2" xfId="9869"/>
    <cellStyle name="Normal 2 2 4" xfId="2463"/>
    <cellStyle name="Normal 2 2 4 2" xfId="2464"/>
    <cellStyle name="Normal 2 2 4 3" xfId="2465"/>
    <cellStyle name="Normal 2 2 5" xfId="2466"/>
    <cellStyle name="Normal 2 2 6" xfId="2467"/>
    <cellStyle name="Normal 2 2 7" xfId="10367"/>
    <cellStyle name="Normal 2 2 8" xfId="50185"/>
    <cellStyle name="Normal 2 20" xfId="2468"/>
    <cellStyle name="Normal 2 20 2" xfId="2469"/>
    <cellStyle name="Normal 2 20 3" xfId="9870"/>
    <cellStyle name="Normal 2 21" xfId="2470"/>
    <cellStyle name="Normal 2 21 2" xfId="2471"/>
    <cellStyle name="Normal 2 21 3" xfId="9871"/>
    <cellStyle name="Normal 2 22" xfId="2472"/>
    <cellStyle name="Normal 2 22 2" xfId="2473"/>
    <cellStyle name="Normal 2 22 3" xfId="9872"/>
    <cellStyle name="Normal 2 23" xfId="2474"/>
    <cellStyle name="Normal 2 23 2" xfId="2475"/>
    <cellStyle name="Normal 2 23 3" xfId="9873"/>
    <cellStyle name="Normal 2 24" xfId="2476"/>
    <cellStyle name="Normal 2 24 2" xfId="2477"/>
    <cellStyle name="Normal 2 24 2 2" xfId="2478"/>
    <cellStyle name="Normal 2 24 3" xfId="2479"/>
    <cellStyle name="Normal 2 24 4" xfId="2480"/>
    <cellStyle name="Normal 2 24 5" xfId="9874"/>
    <cellStyle name="Normal 2 25" xfId="2481"/>
    <cellStyle name="Normal 2 25 2" xfId="2482"/>
    <cellStyle name="Normal 2 25 3" xfId="9875"/>
    <cellStyle name="Normal 2 26" xfId="2483"/>
    <cellStyle name="Normal 2 26 2" xfId="2484"/>
    <cellStyle name="Normal 2 26 3" xfId="9876"/>
    <cellStyle name="Normal 2 27" xfId="2485"/>
    <cellStyle name="Normal 2 27 2" xfId="2486"/>
    <cellStyle name="Normal 2 27 3" xfId="9877"/>
    <cellStyle name="Normal 2 28" xfId="2487"/>
    <cellStyle name="Normal 2 28 2" xfId="2488"/>
    <cellStyle name="Normal 2 28 3" xfId="9878"/>
    <cellStyle name="Normal 2 29" xfId="2489"/>
    <cellStyle name="Normal 2 29 2" xfId="2490"/>
    <cellStyle name="Normal 2 29 3" xfId="9879"/>
    <cellStyle name="Normal 2 3" xfId="50"/>
    <cellStyle name="Normal 2 3 2" xfId="2491"/>
    <cellStyle name="Normal 2 3 2 10" xfId="11431"/>
    <cellStyle name="Normal 2 3 2 11" xfId="9880"/>
    <cellStyle name="Normal 2 3 2 2" xfId="16488"/>
    <cellStyle name="Normal 2 3 2 2 2" xfId="19330"/>
    <cellStyle name="Normal 2 3 2 2 2 2" xfId="28785"/>
    <cellStyle name="Normal 2 3 2 2 2 2 2" xfId="37982"/>
    <cellStyle name="Normal 2 3 2 2 2 3" xfId="33337"/>
    <cellStyle name="Normal 2 3 2 2 2 4" xfId="42685"/>
    <cellStyle name="Normal 2 3 2 2 2 5" xfId="47306"/>
    <cellStyle name="Normal 2 3 2 2 3" xfId="20613"/>
    <cellStyle name="Normal 2 3 2 2 3 2" xfId="28786"/>
    <cellStyle name="Normal 2 3 2 2 3 2 2" xfId="37983"/>
    <cellStyle name="Normal 2 3 2 2 3 3" xfId="34639"/>
    <cellStyle name="Normal 2 3 2 2 3 4" xfId="42686"/>
    <cellStyle name="Normal 2 3 2 2 3 5" xfId="47307"/>
    <cellStyle name="Normal 2 3 2 2 4" xfId="28784"/>
    <cellStyle name="Normal 2 3 2 2 4 2" xfId="37981"/>
    <cellStyle name="Normal 2 3 2 2 5" xfId="32037"/>
    <cellStyle name="Normal 2 3 2 2 6" xfId="42684"/>
    <cellStyle name="Normal 2 3 2 2 7" xfId="47305"/>
    <cellStyle name="Normal 2 3 2 3" xfId="14273"/>
    <cellStyle name="Normal 2 3 2 3 2" xfId="28787"/>
    <cellStyle name="Normal 2 3 2 3 2 2" xfId="37984"/>
    <cellStyle name="Normal 2 3 2 3 3" xfId="31387"/>
    <cellStyle name="Normal 2 3 2 3 4" xfId="42687"/>
    <cellStyle name="Normal 2 3 2 3 5" xfId="47308"/>
    <cellStyle name="Normal 2 3 2 4" xfId="18696"/>
    <cellStyle name="Normal 2 3 2 4 2" xfId="28788"/>
    <cellStyle name="Normal 2 3 2 4 2 2" xfId="37985"/>
    <cellStyle name="Normal 2 3 2 4 3" xfId="32688"/>
    <cellStyle name="Normal 2 3 2 4 4" xfId="42688"/>
    <cellStyle name="Normal 2 3 2 4 5" xfId="47309"/>
    <cellStyle name="Normal 2 3 2 5" xfId="19976"/>
    <cellStyle name="Normal 2 3 2 5 2" xfId="28789"/>
    <cellStyle name="Normal 2 3 2 5 2 2" xfId="37986"/>
    <cellStyle name="Normal 2 3 2 5 3" xfId="33987"/>
    <cellStyle name="Normal 2 3 2 5 4" xfId="42689"/>
    <cellStyle name="Normal 2 3 2 5 5" xfId="47310"/>
    <cellStyle name="Normal 2 3 2 6" xfId="28783"/>
    <cellStyle name="Normal 2 3 2 6 2" xfId="37980"/>
    <cellStyle name="Normal 2 3 2 7" xfId="30727"/>
    <cellStyle name="Normal 2 3 2 8" xfId="42683"/>
    <cellStyle name="Normal 2 3 2 9" xfId="47304"/>
    <cellStyle name="Normal 2 3 3" xfId="2492"/>
    <cellStyle name="Normal 2 3 3 2" xfId="9881"/>
    <cellStyle name="Normal 2 3 4" xfId="10369"/>
    <cellStyle name="Normal 2 3 5" xfId="48947"/>
    <cellStyle name="Normal 2 30" xfId="2493"/>
    <cellStyle name="Normal 2 30 2" xfId="2494"/>
    <cellStyle name="Normal 2 30 3" xfId="9882"/>
    <cellStyle name="Normal 2 31" xfId="2495"/>
    <cellStyle name="Normal 2 31 2" xfId="2496"/>
    <cellStyle name="Normal 2 31 3" xfId="9883"/>
    <cellStyle name="Normal 2 32" xfId="2497"/>
    <cellStyle name="Normal 2 33" xfId="2498"/>
    <cellStyle name="Normal 2 34" xfId="2499"/>
    <cellStyle name="Normal 2 35" xfId="2500"/>
    <cellStyle name="Normal 2 36" xfId="2501"/>
    <cellStyle name="Normal 2 37" xfId="2502"/>
    <cellStyle name="Normal 2 37 2" xfId="9884"/>
    <cellStyle name="Normal 2 38" xfId="2503"/>
    <cellStyle name="Normal 2 38 2" xfId="2504"/>
    <cellStyle name="Normal 2 39" xfId="2505"/>
    <cellStyle name="Normal 2 39 2" xfId="9885"/>
    <cellStyle name="Normal 2 4" xfId="614"/>
    <cellStyle name="Normal 2 4 2" xfId="2506"/>
    <cellStyle name="Normal 2 4 2 10" xfId="11618"/>
    <cellStyle name="Normal 2 4 2 2" xfId="16608"/>
    <cellStyle name="Normal 2 4 2 2 2" xfId="19449"/>
    <cellStyle name="Normal 2 4 2 2 2 2" xfId="28792"/>
    <cellStyle name="Normal 2 4 2 2 2 2 2" xfId="37989"/>
    <cellStyle name="Normal 2 4 2 2 2 3" xfId="33456"/>
    <cellStyle name="Normal 2 4 2 2 2 4" xfId="42692"/>
    <cellStyle name="Normal 2 4 2 2 2 5" xfId="47313"/>
    <cellStyle name="Normal 2 4 2 2 3" xfId="20732"/>
    <cellStyle name="Normal 2 4 2 2 3 2" xfId="28793"/>
    <cellStyle name="Normal 2 4 2 2 3 2 2" xfId="37990"/>
    <cellStyle name="Normal 2 4 2 2 3 3" xfId="34758"/>
    <cellStyle name="Normal 2 4 2 2 3 4" xfId="42693"/>
    <cellStyle name="Normal 2 4 2 2 3 5" xfId="47314"/>
    <cellStyle name="Normal 2 4 2 2 4" xfId="28791"/>
    <cellStyle name="Normal 2 4 2 2 4 2" xfId="37988"/>
    <cellStyle name="Normal 2 4 2 2 5" xfId="32156"/>
    <cellStyle name="Normal 2 4 2 2 6" xfId="42691"/>
    <cellStyle name="Normal 2 4 2 2 7" xfId="47312"/>
    <cellStyle name="Normal 2 4 2 3" xfId="14393"/>
    <cellStyle name="Normal 2 4 2 3 2" xfId="28794"/>
    <cellStyle name="Normal 2 4 2 3 2 2" xfId="37991"/>
    <cellStyle name="Normal 2 4 2 3 3" xfId="31506"/>
    <cellStyle name="Normal 2 4 2 3 4" xfId="42694"/>
    <cellStyle name="Normal 2 4 2 3 5" xfId="47315"/>
    <cellStyle name="Normal 2 4 2 4" xfId="18815"/>
    <cellStyle name="Normal 2 4 2 4 2" xfId="28795"/>
    <cellStyle name="Normal 2 4 2 4 2 2" xfId="37992"/>
    <cellStyle name="Normal 2 4 2 4 3" xfId="32807"/>
    <cellStyle name="Normal 2 4 2 4 4" xfId="42695"/>
    <cellStyle name="Normal 2 4 2 4 5" xfId="47316"/>
    <cellStyle name="Normal 2 4 2 5" xfId="20095"/>
    <cellStyle name="Normal 2 4 2 5 2" xfId="28796"/>
    <cellStyle name="Normal 2 4 2 5 2 2" xfId="37993"/>
    <cellStyle name="Normal 2 4 2 5 3" xfId="34106"/>
    <cellStyle name="Normal 2 4 2 5 4" xfId="42696"/>
    <cellStyle name="Normal 2 4 2 5 5" xfId="47317"/>
    <cellStyle name="Normal 2 4 2 6" xfId="28790"/>
    <cellStyle name="Normal 2 4 2 6 2" xfId="37987"/>
    <cellStyle name="Normal 2 4 2 7" xfId="30846"/>
    <cellStyle name="Normal 2 4 2 8" xfId="42690"/>
    <cellStyle name="Normal 2 4 2 9" xfId="47311"/>
    <cellStyle name="Normal 2 4 3" xfId="2507"/>
    <cellStyle name="Normal 2 4 4" xfId="2508"/>
    <cellStyle name="Normal 2 4 5" xfId="10370"/>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48 2" xfId="10366"/>
    <cellStyle name="Normal 2 49" xfId="48944"/>
    <cellStyle name="Normal 2 5" xfId="623"/>
    <cellStyle name="Normal 2 5 2" xfId="2517"/>
    <cellStyle name="Normal 2 5 3" xfId="2518"/>
    <cellStyle name="Normal 2 5 4" xfId="10489"/>
    <cellStyle name="Normal 2 5 5" xfId="9886"/>
    <cellStyle name="Normal 2 50" xfId="48961"/>
    <cellStyle name="Normal 2 51" xfId="48940"/>
    <cellStyle name="Normal 2 52" xfId="48962"/>
    <cellStyle name="Normal 2 53" xfId="48941"/>
    <cellStyle name="Normal 2 54" xfId="48963"/>
    <cellStyle name="Normal 2 55" xfId="48942"/>
    <cellStyle name="Normal 2 56" xfId="48964"/>
    <cellStyle name="Normal 2 57" xfId="48943"/>
    <cellStyle name="Normal 2 58" xfId="48965"/>
    <cellStyle name="Normal 2 59" xfId="48945"/>
    <cellStyle name="Normal 2 6" xfId="2519"/>
    <cellStyle name="Normal 2 6 2" xfId="2520"/>
    <cellStyle name="Normal 2 6 3" xfId="10739"/>
    <cellStyle name="Normal 2 6 4" xfId="9887"/>
    <cellStyle name="Normal 2 60" xfId="48966"/>
    <cellStyle name="Normal 2 61" xfId="48946"/>
    <cellStyle name="Normal 2 62" xfId="49146"/>
    <cellStyle name="Normal 2 63" xfId="49167"/>
    <cellStyle name="Normal 2 64" xfId="49148"/>
    <cellStyle name="Normal 2 65" xfId="49168"/>
    <cellStyle name="Normal 2 66" xfId="49150"/>
    <cellStyle name="Normal 2 67" xfId="49172"/>
    <cellStyle name="Normal 2 68" xfId="49151"/>
    <cellStyle name="Normal 2 69" xfId="49173"/>
    <cellStyle name="Normal 2 7" xfId="2521"/>
    <cellStyle name="Normal 2 7 2" xfId="2522"/>
    <cellStyle name="Normal 2 7 3" xfId="9888"/>
    <cellStyle name="Normal 2 70" xfId="49149"/>
    <cellStyle name="Normal 2 71" xfId="49171"/>
    <cellStyle name="Normal 2 72" xfId="49147"/>
    <cellStyle name="Normal 2 73" xfId="49169"/>
    <cellStyle name="Normal 2 74" xfId="49144"/>
    <cellStyle name="Normal 2 75" xfId="49170"/>
    <cellStyle name="Normal 2 76" xfId="49145"/>
    <cellStyle name="Normal 2 77" xfId="49354"/>
    <cellStyle name="Normal 2 78" xfId="49372"/>
    <cellStyle name="Normal 2 79" xfId="49355"/>
    <cellStyle name="Normal 2 8" xfId="2523"/>
    <cellStyle name="Normal 2 8 2" xfId="2524"/>
    <cellStyle name="Normal 2 8 3" xfId="9889"/>
    <cellStyle name="Normal 2 80" xfId="49373"/>
    <cellStyle name="Normal 2 81" xfId="49356"/>
    <cellStyle name="Normal 2 82" xfId="49374"/>
    <cellStyle name="Normal 2 83" xfId="49358"/>
    <cellStyle name="Normal 2 84" xfId="49375"/>
    <cellStyle name="Normal 2 85" xfId="49357"/>
    <cellStyle name="Normal 2 86" xfId="49376"/>
    <cellStyle name="Normal 2 87" xfId="49359"/>
    <cellStyle name="Normal 2 88" xfId="49377"/>
    <cellStyle name="Normal 2 89" xfId="50184"/>
    <cellStyle name="Normal 2 9" xfId="2525"/>
    <cellStyle name="Normal 2 9 2" xfId="2526"/>
    <cellStyle name="Normal 2 9 3" xfId="9890"/>
    <cellStyle name="Normal 20" xfId="2527"/>
    <cellStyle name="Normal 20 10" xfId="42697"/>
    <cellStyle name="Normal 20 11" xfId="47318"/>
    <cellStyle name="Normal 20 12" xfId="11432"/>
    <cellStyle name="Normal 20 2" xfId="11433"/>
    <cellStyle name="Normal 20 2 2" xfId="16490"/>
    <cellStyle name="Normal 20 2 2 2" xfId="19332"/>
    <cellStyle name="Normal 20 2 2 2 2" xfId="28800"/>
    <cellStyle name="Normal 20 2 2 2 2 2" xfId="37997"/>
    <cellStyle name="Normal 20 2 2 2 3" xfId="33339"/>
    <cellStyle name="Normal 20 2 2 2 4" xfId="42700"/>
    <cellStyle name="Normal 20 2 2 2 5" xfId="47321"/>
    <cellStyle name="Normal 20 2 2 3" xfId="20615"/>
    <cellStyle name="Normal 20 2 2 3 2" xfId="28801"/>
    <cellStyle name="Normal 20 2 2 3 2 2" xfId="37998"/>
    <cellStyle name="Normal 20 2 2 3 3" xfId="34641"/>
    <cellStyle name="Normal 20 2 2 3 4" xfId="42701"/>
    <cellStyle name="Normal 20 2 2 3 5" xfId="47322"/>
    <cellStyle name="Normal 20 2 2 4" xfId="28799"/>
    <cellStyle name="Normal 20 2 2 4 2" xfId="37996"/>
    <cellStyle name="Normal 20 2 2 5" xfId="32039"/>
    <cellStyle name="Normal 20 2 2 6" xfId="42699"/>
    <cellStyle name="Normal 20 2 2 7" xfId="47320"/>
    <cellStyle name="Normal 20 2 3" xfId="14275"/>
    <cellStyle name="Normal 20 2 3 2" xfId="28802"/>
    <cellStyle name="Normal 20 2 3 2 2" xfId="37999"/>
    <cellStyle name="Normal 20 2 3 3" xfId="31389"/>
    <cellStyle name="Normal 20 2 3 4" xfId="42702"/>
    <cellStyle name="Normal 20 2 3 5" xfId="47323"/>
    <cellStyle name="Normal 20 2 4" xfId="18698"/>
    <cellStyle name="Normal 20 2 4 2" xfId="28803"/>
    <cellStyle name="Normal 20 2 4 2 2" xfId="38000"/>
    <cellStyle name="Normal 20 2 4 3" xfId="32690"/>
    <cellStyle name="Normal 20 2 4 4" xfId="42703"/>
    <cellStyle name="Normal 20 2 4 5" xfId="47324"/>
    <cellStyle name="Normal 20 2 5" xfId="19978"/>
    <cellStyle name="Normal 20 2 5 2" xfId="28804"/>
    <cellStyle name="Normal 20 2 5 2 2" xfId="38001"/>
    <cellStyle name="Normal 20 2 5 3" xfId="33989"/>
    <cellStyle name="Normal 20 2 5 4" xfId="42704"/>
    <cellStyle name="Normal 20 2 5 5" xfId="47325"/>
    <cellStyle name="Normal 20 2 6" xfId="28798"/>
    <cellStyle name="Normal 20 2 6 2" xfId="37995"/>
    <cellStyle name="Normal 20 2 7" xfId="30729"/>
    <cellStyle name="Normal 20 2 8" xfId="42698"/>
    <cellStyle name="Normal 20 2 9" xfId="47319"/>
    <cellStyle name="Normal 20 3" xfId="12061"/>
    <cellStyle name="Normal 20 3 2" xfId="16701"/>
    <cellStyle name="Normal 20 3 2 2" xfId="19538"/>
    <cellStyle name="Normal 20 3 2 2 2" xfId="28807"/>
    <cellStyle name="Normal 20 3 2 2 2 2" xfId="38004"/>
    <cellStyle name="Normal 20 3 2 2 3" xfId="33547"/>
    <cellStyle name="Normal 20 3 2 2 4" xfId="42707"/>
    <cellStyle name="Normal 20 3 2 2 5" xfId="47328"/>
    <cellStyle name="Normal 20 3 2 3" xfId="20823"/>
    <cellStyle name="Normal 20 3 2 3 2" xfId="28808"/>
    <cellStyle name="Normal 20 3 2 3 2 2" xfId="38005"/>
    <cellStyle name="Normal 20 3 2 3 3" xfId="34850"/>
    <cellStyle name="Normal 20 3 2 3 4" xfId="42708"/>
    <cellStyle name="Normal 20 3 2 3 5" xfId="47329"/>
    <cellStyle name="Normal 20 3 2 4" xfId="28806"/>
    <cellStyle name="Normal 20 3 2 4 2" xfId="38003"/>
    <cellStyle name="Normal 20 3 2 5" xfId="32248"/>
    <cellStyle name="Normal 20 3 2 6" xfId="42706"/>
    <cellStyle name="Normal 20 3 2 7" xfId="47327"/>
    <cellStyle name="Normal 20 3 3" xfId="14488"/>
    <cellStyle name="Normal 20 3 3 2" xfId="28809"/>
    <cellStyle name="Normal 20 3 3 2 2" xfId="38006"/>
    <cellStyle name="Normal 20 3 3 3" xfId="31597"/>
    <cellStyle name="Normal 20 3 3 4" xfId="42709"/>
    <cellStyle name="Normal 20 3 3 5" xfId="47330"/>
    <cellStyle name="Normal 20 3 4" xfId="18906"/>
    <cellStyle name="Normal 20 3 4 2" xfId="28810"/>
    <cellStyle name="Normal 20 3 4 2 2" xfId="38007"/>
    <cellStyle name="Normal 20 3 4 3" xfId="32898"/>
    <cellStyle name="Normal 20 3 4 4" xfId="42710"/>
    <cellStyle name="Normal 20 3 4 5" xfId="47331"/>
    <cellStyle name="Normal 20 3 5" xfId="20186"/>
    <cellStyle name="Normal 20 3 5 2" xfId="28811"/>
    <cellStyle name="Normal 20 3 5 2 2" xfId="38008"/>
    <cellStyle name="Normal 20 3 5 3" xfId="34198"/>
    <cellStyle name="Normal 20 3 5 4" xfId="42711"/>
    <cellStyle name="Normal 20 3 5 5" xfId="47332"/>
    <cellStyle name="Normal 20 3 6" xfId="28805"/>
    <cellStyle name="Normal 20 3 6 2" xfId="38002"/>
    <cellStyle name="Normal 20 3 7" xfId="30938"/>
    <cellStyle name="Normal 20 3 8" xfId="42705"/>
    <cellStyle name="Normal 20 3 9" xfId="47326"/>
    <cellStyle name="Normal 20 4" xfId="16489"/>
    <cellStyle name="Normal 20 4 2" xfId="19331"/>
    <cellStyle name="Normal 20 4 2 2" xfId="28813"/>
    <cellStyle name="Normal 20 4 2 2 2" xfId="38010"/>
    <cellStyle name="Normal 20 4 2 3" xfId="33338"/>
    <cellStyle name="Normal 20 4 2 4" xfId="42713"/>
    <cellStyle name="Normal 20 4 2 5" xfId="47334"/>
    <cellStyle name="Normal 20 4 3" xfId="20614"/>
    <cellStyle name="Normal 20 4 3 2" xfId="28814"/>
    <cellStyle name="Normal 20 4 3 2 2" xfId="38011"/>
    <cellStyle name="Normal 20 4 3 3" xfId="34640"/>
    <cellStyle name="Normal 20 4 3 4" xfId="42714"/>
    <cellStyle name="Normal 20 4 3 5" xfId="47335"/>
    <cellStyle name="Normal 20 4 4" xfId="28812"/>
    <cellStyle name="Normal 20 4 4 2" xfId="38009"/>
    <cellStyle name="Normal 20 4 5" xfId="32038"/>
    <cellStyle name="Normal 20 4 6" xfId="42712"/>
    <cellStyle name="Normal 20 4 7" xfId="47333"/>
    <cellStyle name="Normal 20 5" xfId="14274"/>
    <cellStyle name="Normal 20 5 2" xfId="28815"/>
    <cellStyle name="Normal 20 5 2 2" xfId="38012"/>
    <cellStyle name="Normal 20 5 3" xfId="31388"/>
    <cellStyle name="Normal 20 5 4" xfId="42715"/>
    <cellStyle name="Normal 20 5 5" xfId="47336"/>
    <cellStyle name="Normal 20 6" xfId="18697"/>
    <cellStyle name="Normal 20 6 2" xfId="28816"/>
    <cellStyle name="Normal 20 6 2 2" xfId="38013"/>
    <cellStyle name="Normal 20 6 3" xfId="32689"/>
    <cellStyle name="Normal 20 6 4" xfId="42716"/>
    <cellStyle name="Normal 20 6 5" xfId="47337"/>
    <cellStyle name="Normal 20 7" xfId="19977"/>
    <cellStyle name="Normal 20 7 2" xfId="28817"/>
    <cellStyle name="Normal 20 7 2 2" xfId="38014"/>
    <cellStyle name="Normal 20 7 3" xfId="33988"/>
    <cellStyle name="Normal 20 7 4" xfId="42717"/>
    <cellStyle name="Normal 20 7 5" xfId="47338"/>
    <cellStyle name="Normal 20 8" xfId="28797"/>
    <cellStyle name="Normal 20 8 2" xfId="37994"/>
    <cellStyle name="Normal 20 9" xfId="30728"/>
    <cellStyle name="Normal 21" xfId="2528"/>
    <cellStyle name="Normal 21 2" xfId="11435"/>
    <cellStyle name="Normal 21 3" xfId="11686"/>
    <cellStyle name="Normal 21 3 2" xfId="16642"/>
    <cellStyle name="Normal 21 3 2 2" xfId="19483"/>
    <cellStyle name="Normal 21 3 2 2 2" xfId="28820"/>
    <cellStyle name="Normal 21 3 2 2 2 2" xfId="38017"/>
    <cellStyle name="Normal 21 3 2 2 3" xfId="33491"/>
    <cellStyle name="Normal 21 3 2 2 4" xfId="42720"/>
    <cellStyle name="Normal 21 3 2 2 5" xfId="47341"/>
    <cellStyle name="Normal 21 3 2 3" xfId="20767"/>
    <cellStyle name="Normal 21 3 2 3 2" xfId="28821"/>
    <cellStyle name="Normal 21 3 2 3 2 2" xfId="38018"/>
    <cellStyle name="Normal 21 3 2 3 3" xfId="34793"/>
    <cellStyle name="Normal 21 3 2 3 4" xfId="42721"/>
    <cellStyle name="Normal 21 3 2 3 5" xfId="47342"/>
    <cellStyle name="Normal 21 3 2 4" xfId="28819"/>
    <cellStyle name="Normal 21 3 2 4 2" xfId="38016"/>
    <cellStyle name="Normal 21 3 2 5" xfId="32191"/>
    <cellStyle name="Normal 21 3 2 6" xfId="42719"/>
    <cellStyle name="Normal 21 3 2 7" xfId="47340"/>
    <cellStyle name="Normal 21 3 3" xfId="14428"/>
    <cellStyle name="Normal 21 3 3 2" xfId="28822"/>
    <cellStyle name="Normal 21 3 3 2 2" xfId="38019"/>
    <cellStyle name="Normal 21 3 3 3" xfId="31541"/>
    <cellStyle name="Normal 21 3 3 4" xfId="42722"/>
    <cellStyle name="Normal 21 3 3 5" xfId="47343"/>
    <cellStyle name="Normal 21 3 4" xfId="18850"/>
    <cellStyle name="Normal 21 3 4 2" xfId="28823"/>
    <cellStyle name="Normal 21 3 4 2 2" xfId="38020"/>
    <cellStyle name="Normal 21 3 4 3" xfId="32842"/>
    <cellStyle name="Normal 21 3 4 4" xfId="42723"/>
    <cellStyle name="Normal 21 3 4 5" xfId="47344"/>
    <cellStyle name="Normal 21 3 5" xfId="20130"/>
    <cellStyle name="Normal 21 3 5 2" xfId="28824"/>
    <cellStyle name="Normal 21 3 5 2 2" xfId="38021"/>
    <cellStyle name="Normal 21 3 5 3" xfId="34141"/>
    <cellStyle name="Normal 21 3 5 4" xfId="42724"/>
    <cellStyle name="Normal 21 3 5 5" xfId="47345"/>
    <cellStyle name="Normal 21 3 6" xfId="28818"/>
    <cellStyle name="Normal 21 3 6 2" xfId="38015"/>
    <cellStyle name="Normal 21 3 7" xfId="30881"/>
    <cellStyle name="Normal 21 3 8" xfId="42718"/>
    <cellStyle name="Normal 21 3 9" xfId="47339"/>
    <cellStyle name="Normal 21 4" xfId="12062"/>
    <cellStyle name="Normal 21 4 2" xfId="16702"/>
    <cellStyle name="Normal 21 4 2 2" xfId="19539"/>
    <cellStyle name="Normal 21 4 2 2 2" xfId="28827"/>
    <cellStyle name="Normal 21 4 2 2 2 2" xfId="38024"/>
    <cellStyle name="Normal 21 4 2 2 3" xfId="33548"/>
    <cellStyle name="Normal 21 4 2 2 4" xfId="42727"/>
    <cellStyle name="Normal 21 4 2 2 5" xfId="47348"/>
    <cellStyle name="Normal 21 4 2 3" xfId="20824"/>
    <cellStyle name="Normal 21 4 2 3 2" xfId="28828"/>
    <cellStyle name="Normal 21 4 2 3 2 2" xfId="38025"/>
    <cellStyle name="Normal 21 4 2 3 3" xfId="34851"/>
    <cellStyle name="Normal 21 4 2 3 4" xfId="42728"/>
    <cellStyle name="Normal 21 4 2 3 5" xfId="47349"/>
    <cellStyle name="Normal 21 4 2 4" xfId="28826"/>
    <cellStyle name="Normal 21 4 2 4 2" xfId="38023"/>
    <cellStyle name="Normal 21 4 2 5" xfId="32249"/>
    <cellStyle name="Normal 21 4 2 6" xfId="42726"/>
    <cellStyle name="Normal 21 4 2 7" xfId="47347"/>
    <cellStyle name="Normal 21 4 3" xfId="14489"/>
    <cellStyle name="Normal 21 4 3 2" xfId="28829"/>
    <cellStyle name="Normal 21 4 3 2 2" xfId="38026"/>
    <cellStyle name="Normal 21 4 3 3" xfId="31598"/>
    <cellStyle name="Normal 21 4 3 4" xfId="42729"/>
    <cellStyle name="Normal 21 4 3 5" xfId="47350"/>
    <cellStyle name="Normal 21 4 4" xfId="18907"/>
    <cellStyle name="Normal 21 4 4 2" xfId="28830"/>
    <cellStyle name="Normal 21 4 4 2 2" xfId="38027"/>
    <cellStyle name="Normal 21 4 4 3" xfId="32899"/>
    <cellStyle name="Normal 21 4 4 4" xfId="42730"/>
    <cellStyle name="Normal 21 4 4 5" xfId="47351"/>
    <cellStyle name="Normal 21 4 5" xfId="20187"/>
    <cellStyle name="Normal 21 4 5 2" xfId="28831"/>
    <cellStyle name="Normal 21 4 5 2 2" xfId="38028"/>
    <cellStyle name="Normal 21 4 5 3" xfId="34199"/>
    <cellStyle name="Normal 21 4 5 4" xfId="42731"/>
    <cellStyle name="Normal 21 4 5 5" xfId="47352"/>
    <cellStyle name="Normal 21 4 6" xfId="28825"/>
    <cellStyle name="Normal 21 4 6 2" xfId="38022"/>
    <cellStyle name="Normal 21 4 7" xfId="30939"/>
    <cellStyle name="Normal 21 4 8" xfId="42725"/>
    <cellStyle name="Normal 21 4 9" xfId="47346"/>
    <cellStyle name="Normal 21 5" xfId="11434"/>
    <cellStyle name="Normal 22" xfId="2529"/>
    <cellStyle name="Normal 22 10" xfId="42732"/>
    <cellStyle name="Normal 22 11" xfId="47353"/>
    <cellStyle name="Normal 22 12" xfId="11436"/>
    <cellStyle name="Normal 22 2" xfId="11619"/>
    <cellStyle name="Normal 22 3" xfId="12063"/>
    <cellStyle name="Normal 22 3 2" xfId="16703"/>
    <cellStyle name="Normal 22 3 2 2" xfId="19540"/>
    <cellStyle name="Normal 22 3 2 2 2" xfId="28835"/>
    <cellStyle name="Normal 22 3 2 2 2 2" xfId="38032"/>
    <cellStyle name="Normal 22 3 2 2 3" xfId="33549"/>
    <cellStyle name="Normal 22 3 2 2 4" xfId="42735"/>
    <cellStyle name="Normal 22 3 2 2 5" xfId="47356"/>
    <cellStyle name="Normal 22 3 2 3" xfId="20825"/>
    <cellStyle name="Normal 22 3 2 3 2" xfId="28836"/>
    <cellStyle name="Normal 22 3 2 3 2 2" xfId="38033"/>
    <cellStyle name="Normal 22 3 2 3 3" xfId="34852"/>
    <cellStyle name="Normal 22 3 2 3 4" xfId="42736"/>
    <cellStyle name="Normal 22 3 2 3 5" xfId="47357"/>
    <cellStyle name="Normal 22 3 2 4" xfId="28834"/>
    <cellStyle name="Normal 22 3 2 4 2" xfId="38031"/>
    <cellStyle name="Normal 22 3 2 5" xfId="32250"/>
    <cellStyle name="Normal 22 3 2 6" xfId="42734"/>
    <cellStyle name="Normal 22 3 2 7" xfId="47355"/>
    <cellStyle name="Normal 22 3 3" xfId="14490"/>
    <cellStyle name="Normal 22 3 3 2" xfId="28837"/>
    <cellStyle name="Normal 22 3 3 2 2" xfId="38034"/>
    <cellStyle name="Normal 22 3 3 3" xfId="31599"/>
    <cellStyle name="Normal 22 3 3 4" xfId="42737"/>
    <cellStyle name="Normal 22 3 3 5" xfId="47358"/>
    <cellStyle name="Normal 22 3 4" xfId="18908"/>
    <cellStyle name="Normal 22 3 4 2" xfId="28838"/>
    <cellStyle name="Normal 22 3 4 2 2" xfId="38035"/>
    <cellStyle name="Normal 22 3 4 3" xfId="32900"/>
    <cellStyle name="Normal 22 3 4 4" xfId="42738"/>
    <cellStyle name="Normal 22 3 4 5" xfId="47359"/>
    <cellStyle name="Normal 22 3 5" xfId="20188"/>
    <cellStyle name="Normal 22 3 5 2" xfId="28839"/>
    <cellStyle name="Normal 22 3 5 2 2" xfId="38036"/>
    <cellStyle name="Normal 22 3 5 3" xfId="34200"/>
    <cellStyle name="Normal 22 3 5 4" xfId="42739"/>
    <cellStyle name="Normal 22 3 5 5" xfId="47360"/>
    <cellStyle name="Normal 22 3 6" xfId="28833"/>
    <cellStyle name="Normal 22 3 6 2" xfId="38030"/>
    <cellStyle name="Normal 22 3 7" xfId="30940"/>
    <cellStyle name="Normal 22 3 8" xfId="42733"/>
    <cellStyle name="Normal 22 3 9" xfId="47354"/>
    <cellStyle name="Normal 22 4" xfId="16491"/>
    <cellStyle name="Normal 22 4 2" xfId="19333"/>
    <cellStyle name="Normal 22 4 2 2" xfId="28841"/>
    <cellStyle name="Normal 22 4 2 2 2" xfId="38038"/>
    <cellStyle name="Normal 22 4 2 3" xfId="33340"/>
    <cellStyle name="Normal 22 4 2 4" xfId="42741"/>
    <cellStyle name="Normal 22 4 2 5" xfId="47362"/>
    <cellStyle name="Normal 22 4 3" xfId="20616"/>
    <cellStyle name="Normal 22 4 3 2" xfId="28842"/>
    <cellStyle name="Normal 22 4 3 2 2" xfId="38039"/>
    <cellStyle name="Normal 22 4 3 3" xfId="34642"/>
    <cellStyle name="Normal 22 4 3 4" xfId="42742"/>
    <cellStyle name="Normal 22 4 3 5" xfId="47363"/>
    <cellStyle name="Normal 22 4 4" xfId="28840"/>
    <cellStyle name="Normal 22 4 4 2" xfId="38037"/>
    <cellStyle name="Normal 22 4 5" xfId="32040"/>
    <cellStyle name="Normal 22 4 6" xfId="42740"/>
    <cellStyle name="Normal 22 4 7" xfId="47361"/>
    <cellStyle name="Normal 22 5" xfId="14276"/>
    <cellStyle name="Normal 22 5 2" xfId="28843"/>
    <cellStyle name="Normal 22 5 2 2" xfId="38040"/>
    <cellStyle name="Normal 22 5 3" xfId="31390"/>
    <cellStyle name="Normal 22 5 4" xfId="42743"/>
    <cellStyle name="Normal 22 5 5" xfId="47364"/>
    <cellStyle name="Normal 22 6" xfId="18699"/>
    <cellStyle name="Normal 22 6 2" xfId="28844"/>
    <cellStyle name="Normal 22 6 2 2" xfId="38041"/>
    <cellStyle name="Normal 22 6 3" xfId="32691"/>
    <cellStyle name="Normal 22 6 4" xfId="42744"/>
    <cellStyle name="Normal 22 6 5" xfId="47365"/>
    <cellStyle name="Normal 22 7" xfId="19979"/>
    <cellStyle name="Normal 22 7 2" xfId="28845"/>
    <cellStyle name="Normal 22 7 2 2" xfId="38042"/>
    <cellStyle name="Normal 22 7 3" xfId="33990"/>
    <cellStyle name="Normal 22 7 4" xfId="42745"/>
    <cellStyle name="Normal 22 7 5" xfId="47366"/>
    <cellStyle name="Normal 22 8" xfId="28832"/>
    <cellStyle name="Normal 22 8 2" xfId="38029"/>
    <cellStyle name="Normal 22 9" xfId="30730"/>
    <cellStyle name="Normal 23" xfId="2530"/>
    <cellStyle name="Normal 23 2" xfId="11648"/>
    <cellStyle name="Normal 23 3" xfId="12064"/>
    <cellStyle name="Normal 23 3 2" xfId="16704"/>
    <cellStyle name="Normal 23 3 2 2" xfId="19541"/>
    <cellStyle name="Normal 23 3 2 2 2" xfId="28848"/>
    <cellStyle name="Normal 23 3 2 2 2 2" xfId="38045"/>
    <cellStyle name="Normal 23 3 2 2 3" xfId="33550"/>
    <cellStyle name="Normal 23 3 2 2 4" xfId="42748"/>
    <cellStyle name="Normal 23 3 2 2 5" xfId="47369"/>
    <cellStyle name="Normal 23 3 2 3" xfId="20826"/>
    <cellStyle name="Normal 23 3 2 3 2" xfId="28849"/>
    <cellStyle name="Normal 23 3 2 3 2 2" xfId="38046"/>
    <cellStyle name="Normal 23 3 2 3 3" xfId="34853"/>
    <cellStyle name="Normal 23 3 2 3 4" xfId="42749"/>
    <cellStyle name="Normal 23 3 2 3 5" xfId="47370"/>
    <cellStyle name="Normal 23 3 2 4" xfId="28847"/>
    <cellStyle name="Normal 23 3 2 4 2" xfId="38044"/>
    <cellStyle name="Normal 23 3 2 5" xfId="32251"/>
    <cellStyle name="Normal 23 3 2 6" xfId="42747"/>
    <cellStyle name="Normal 23 3 2 7" xfId="47368"/>
    <cellStyle name="Normal 23 3 3" xfId="14491"/>
    <cellStyle name="Normal 23 3 3 2" xfId="28850"/>
    <cellStyle name="Normal 23 3 3 2 2" xfId="38047"/>
    <cellStyle name="Normal 23 3 3 3" xfId="31600"/>
    <cellStyle name="Normal 23 3 3 4" xfId="42750"/>
    <cellStyle name="Normal 23 3 3 5" xfId="47371"/>
    <cellStyle name="Normal 23 3 4" xfId="18909"/>
    <cellStyle name="Normal 23 3 4 2" xfId="28851"/>
    <cellStyle name="Normal 23 3 4 2 2" xfId="38048"/>
    <cellStyle name="Normal 23 3 4 3" xfId="32901"/>
    <cellStyle name="Normal 23 3 4 4" xfId="42751"/>
    <cellStyle name="Normal 23 3 4 5" xfId="47372"/>
    <cellStyle name="Normal 23 3 5" xfId="20189"/>
    <cellStyle name="Normal 23 3 5 2" xfId="28852"/>
    <cellStyle name="Normal 23 3 5 2 2" xfId="38049"/>
    <cellStyle name="Normal 23 3 5 3" xfId="34201"/>
    <cellStyle name="Normal 23 3 5 4" xfId="42752"/>
    <cellStyle name="Normal 23 3 5 5" xfId="47373"/>
    <cellStyle name="Normal 23 3 6" xfId="28846"/>
    <cellStyle name="Normal 23 3 6 2" xfId="38043"/>
    <cellStyle name="Normal 23 3 7" xfId="30941"/>
    <cellStyle name="Normal 23 3 8" xfId="42746"/>
    <cellStyle name="Normal 23 3 9" xfId="47367"/>
    <cellStyle name="Normal 23 4" xfId="11437"/>
    <cellStyle name="Normal 24" xfId="2531"/>
    <cellStyle name="Normal 24 2" xfId="11621"/>
    <cellStyle name="Normal 24 3" xfId="12065"/>
    <cellStyle name="Normal 24 3 2" xfId="16705"/>
    <cellStyle name="Normal 24 3 2 2" xfId="19542"/>
    <cellStyle name="Normal 24 3 2 2 2" xfId="28855"/>
    <cellStyle name="Normal 24 3 2 2 2 2" xfId="38052"/>
    <cellStyle name="Normal 24 3 2 2 3" xfId="33551"/>
    <cellStyle name="Normal 24 3 2 2 4" xfId="42755"/>
    <cellStyle name="Normal 24 3 2 2 5" xfId="47376"/>
    <cellStyle name="Normal 24 3 2 3" xfId="20827"/>
    <cellStyle name="Normal 24 3 2 3 2" xfId="28856"/>
    <cellStyle name="Normal 24 3 2 3 2 2" xfId="38053"/>
    <cellStyle name="Normal 24 3 2 3 3" xfId="34854"/>
    <cellStyle name="Normal 24 3 2 3 4" xfId="42756"/>
    <cellStyle name="Normal 24 3 2 3 5" xfId="47377"/>
    <cellStyle name="Normal 24 3 2 4" xfId="28854"/>
    <cellStyle name="Normal 24 3 2 4 2" xfId="38051"/>
    <cellStyle name="Normal 24 3 2 5" xfId="32252"/>
    <cellStyle name="Normal 24 3 2 6" xfId="42754"/>
    <cellStyle name="Normal 24 3 2 7" xfId="47375"/>
    <cellStyle name="Normal 24 3 3" xfId="14492"/>
    <cellStyle name="Normal 24 3 3 2" xfId="28857"/>
    <cellStyle name="Normal 24 3 3 2 2" xfId="38054"/>
    <cellStyle name="Normal 24 3 3 3" xfId="31601"/>
    <cellStyle name="Normal 24 3 3 4" xfId="42757"/>
    <cellStyle name="Normal 24 3 3 5" xfId="47378"/>
    <cellStyle name="Normal 24 3 4" xfId="18910"/>
    <cellStyle name="Normal 24 3 4 2" xfId="28858"/>
    <cellStyle name="Normal 24 3 4 2 2" xfId="38055"/>
    <cellStyle name="Normal 24 3 4 3" xfId="32902"/>
    <cellStyle name="Normal 24 3 4 4" xfId="42758"/>
    <cellStyle name="Normal 24 3 4 5" xfId="47379"/>
    <cellStyle name="Normal 24 3 5" xfId="20190"/>
    <cellStyle name="Normal 24 3 5 2" xfId="28859"/>
    <cellStyle name="Normal 24 3 5 2 2" xfId="38056"/>
    <cellStyle name="Normal 24 3 5 3" xfId="34202"/>
    <cellStyle name="Normal 24 3 5 4" xfId="42759"/>
    <cellStyle name="Normal 24 3 5 5" xfId="47380"/>
    <cellStyle name="Normal 24 3 6" xfId="28853"/>
    <cellStyle name="Normal 24 3 6 2" xfId="38050"/>
    <cellStyle name="Normal 24 3 7" xfId="30942"/>
    <cellStyle name="Normal 24 3 8" xfId="42753"/>
    <cellStyle name="Normal 24 3 9" xfId="47374"/>
    <cellStyle name="Normal 24 4" xfId="11438"/>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10" xfId="11439"/>
    <cellStyle name="Normal 25 111" xfId="9891"/>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 2" xfId="11628"/>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 10" xfId="12066"/>
    <cellStyle name="Normal 25 3 2" xfId="16706"/>
    <cellStyle name="Normal 25 3 2 2" xfId="19543"/>
    <cellStyle name="Normal 25 3 2 2 2" xfId="28862"/>
    <cellStyle name="Normal 25 3 2 2 2 2" xfId="38059"/>
    <cellStyle name="Normal 25 3 2 2 3" xfId="33552"/>
    <cellStyle name="Normal 25 3 2 2 4" xfId="42762"/>
    <cellStyle name="Normal 25 3 2 2 5" xfId="47383"/>
    <cellStyle name="Normal 25 3 2 3" xfId="20828"/>
    <cellStyle name="Normal 25 3 2 3 2" xfId="28863"/>
    <cellStyle name="Normal 25 3 2 3 2 2" xfId="38060"/>
    <cellStyle name="Normal 25 3 2 3 3" xfId="34855"/>
    <cellStyle name="Normal 25 3 2 3 4" xfId="42763"/>
    <cellStyle name="Normal 25 3 2 3 5" xfId="47384"/>
    <cellStyle name="Normal 25 3 2 4" xfId="28861"/>
    <cellStyle name="Normal 25 3 2 4 2" xfId="38058"/>
    <cellStyle name="Normal 25 3 2 5" xfId="32253"/>
    <cellStyle name="Normal 25 3 2 6" xfId="42761"/>
    <cellStyle name="Normal 25 3 2 7" xfId="47382"/>
    <cellStyle name="Normal 25 3 3" xfId="14493"/>
    <cellStyle name="Normal 25 3 3 2" xfId="28864"/>
    <cellStyle name="Normal 25 3 3 2 2" xfId="38061"/>
    <cellStyle name="Normal 25 3 3 3" xfId="31602"/>
    <cellStyle name="Normal 25 3 3 4" xfId="42764"/>
    <cellStyle name="Normal 25 3 3 5" xfId="47385"/>
    <cellStyle name="Normal 25 3 4" xfId="18911"/>
    <cellStyle name="Normal 25 3 4 2" xfId="28865"/>
    <cellStyle name="Normal 25 3 4 2 2" xfId="38062"/>
    <cellStyle name="Normal 25 3 4 3" xfId="32903"/>
    <cellStyle name="Normal 25 3 4 4" xfId="42765"/>
    <cellStyle name="Normal 25 3 4 5" xfId="47386"/>
    <cellStyle name="Normal 25 3 5" xfId="20191"/>
    <cellStyle name="Normal 25 3 5 2" xfId="28866"/>
    <cellStyle name="Normal 25 3 5 2 2" xfId="38063"/>
    <cellStyle name="Normal 25 3 5 3" xfId="34203"/>
    <cellStyle name="Normal 25 3 5 4" xfId="42766"/>
    <cellStyle name="Normal 25 3 5 5" xfId="47387"/>
    <cellStyle name="Normal 25 3 6" xfId="28860"/>
    <cellStyle name="Normal 25 3 6 2" xfId="38057"/>
    <cellStyle name="Normal 25 3 7" xfId="30943"/>
    <cellStyle name="Normal 25 3 8" xfId="42760"/>
    <cellStyle name="Normal 25 3 9" xfId="47381"/>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10" xfId="11440"/>
    <cellStyle name="Normal 26 111" xfId="9892"/>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 2" xfId="11707"/>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 10" xfId="12067"/>
    <cellStyle name="Normal 26 3 2" xfId="16707"/>
    <cellStyle name="Normal 26 3 2 2" xfId="19544"/>
    <cellStyle name="Normal 26 3 2 2 2" xfId="28869"/>
    <cellStyle name="Normal 26 3 2 2 2 2" xfId="38066"/>
    <cellStyle name="Normal 26 3 2 2 3" xfId="33553"/>
    <cellStyle name="Normal 26 3 2 2 4" xfId="42769"/>
    <cellStyle name="Normal 26 3 2 2 5" xfId="47390"/>
    <cellStyle name="Normal 26 3 2 3" xfId="20829"/>
    <cellStyle name="Normal 26 3 2 3 2" xfId="28870"/>
    <cellStyle name="Normal 26 3 2 3 2 2" xfId="38067"/>
    <cellStyle name="Normal 26 3 2 3 3" xfId="34856"/>
    <cellStyle name="Normal 26 3 2 3 4" xfId="42770"/>
    <cellStyle name="Normal 26 3 2 3 5" xfId="47391"/>
    <cellStyle name="Normal 26 3 2 4" xfId="28868"/>
    <cellStyle name="Normal 26 3 2 4 2" xfId="38065"/>
    <cellStyle name="Normal 26 3 2 5" xfId="32254"/>
    <cellStyle name="Normal 26 3 2 6" xfId="42768"/>
    <cellStyle name="Normal 26 3 2 7" xfId="47389"/>
    <cellStyle name="Normal 26 3 3" xfId="14494"/>
    <cellStyle name="Normal 26 3 3 2" xfId="28871"/>
    <cellStyle name="Normal 26 3 3 2 2" xfId="38068"/>
    <cellStyle name="Normal 26 3 3 3" xfId="31603"/>
    <cellStyle name="Normal 26 3 3 4" xfId="42771"/>
    <cellStyle name="Normal 26 3 3 5" xfId="47392"/>
    <cellStyle name="Normal 26 3 4" xfId="18912"/>
    <cellStyle name="Normal 26 3 4 2" xfId="28872"/>
    <cellStyle name="Normal 26 3 4 2 2" xfId="38069"/>
    <cellStyle name="Normal 26 3 4 3" xfId="32904"/>
    <cellStyle name="Normal 26 3 4 4" xfId="42772"/>
    <cellStyle name="Normal 26 3 4 5" xfId="47393"/>
    <cellStyle name="Normal 26 3 5" xfId="20192"/>
    <cellStyle name="Normal 26 3 5 2" xfId="28873"/>
    <cellStyle name="Normal 26 3 5 2 2" xfId="38070"/>
    <cellStyle name="Normal 26 3 5 3" xfId="34204"/>
    <cellStyle name="Normal 26 3 5 4" xfId="42773"/>
    <cellStyle name="Normal 26 3 5 5" xfId="47394"/>
    <cellStyle name="Normal 26 3 6" xfId="28867"/>
    <cellStyle name="Normal 26 3 6 2" xfId="38064"/>
    <cellStyle name="Normal 26 3 7" xfId="30944"/>
    <cellStyle name="Normal 26 3 8" xfId="42767"/>
    <cellStyle name="Normal 26 3 9" xfId="47388"/>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10" xfId="11646"/>
    <cellStyle name="Normal 27 111" xfId="9893"/>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 10" xfId="12068"/>
    <cellStyle name="Normal 27 2 2" xfId="16708"/>
    <cellStyle name="Normal 27 2 2 2" xfId="19545"/>
    <cellStyle name="Normal 27 2 2 2 2" xfId="28876"/>
    <cellStyle name="Normal 27 2 2 2 2 2" xfId="38073"/>
    <cellStyle name="Normal 27 2 2 2 3" xfId="33554"/>
    <cellStyle name="Normal 27 2 2 2 4" xfId="42776"/>
    <cellStyle name="Normal 27 2 2 2 5" xfId="47397"/>
    <cellStyle name="Normal 27 2 2 3" xfId="20830"/>
    <cellStyle name="Normal 27 2 2 3 2" xfId="28877"/>
    <cellStyle name="Normal 27 2 2 3 2 2" xfId="38074"/>
    <cellStyle name="Normal 27 2 2 3 3" xfId="34857"/>
    <cellStyle name="Normal 27 2 2 3 4" xfId="42777"/>
    <cellStyle name="Normal 27 2 2 3 5" xfId="47398"/>
    <cellStyle name="Normal 27 2 2 4" xfId="28875"/>
    <cellStyle name="Normal 27 2 2 4 2" xfId="38072"/>
    <cellStyle name="Normal 27 2 2 5" xfId="32255"/>
    <cellStyle name="Normal 27 2 2 6" xfId="42775"/>
    <cellStyle name="Normal 27 2 2 7" xfId="47396"/>
    <cellStyle name="Normal 27 2 3" xfId="14495"/>
    <cellStyle name="Normal 27 2 3 2" xfId="28878"/>
    <cellStyle name="Normal 27 2 3 2 2" xfId="38075"/>
    <cellStyle name="Normal 27 2 3 3" xfId="31604"/>
    <cellStyle name="Normal 27 2 3 4" xfId="42778"/>
    <cellStyle name="Normal 27 2 3 5" xfId="47399"/>
    <cellStyle name="Normal 27 2 4" xfId="18913"/>
    <cellStyle name="Normal 27 2 4 2" xfId="28879"/>
    <cellStyle name="Normal 27 2 4 2 2" xfId="38076"/>
    <cellStyle name="Normal 27 2 4 3" xfId="32905"/>
    <cellStyle name="Normal 27 2 4 4" xfId="42779"/>
    <cellStyle name="Normal 27 2 4 5" xfId="47400"/>
    <cellStyle name="Normal 27 2 5" xfId="20193"/>
    <cellStyle name="Normal 27 2 5 2" xfId="28880"/>
    <cellStyle name="Normal 27 2 5 2 2" xfId="38077"/>
    <cellStyle name="Normal 27 2 5 3" xfId="34205"/>
    <cellStyle name="Normal 27 2 5 4" xfId="42780"/>
    <cellStyle name="Normal 27 2 5 5" xfId="47401"/>
    <cellStyle name="Normal 27 2 6" xfId="28874"/>
    <cellStyle name="Normal 27 2 6 2" xfId="38071"/>
    <cellStyle name="Normal 27 2 7" xfId="30945"/>
    <cellStyle name="Normal 27 2 8" xfId="42774"/>
    <cellStyle name="Normal 27 2 9" xfId="47395"/>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10" xfId="11703"/>
    <cellStyle name="Normal 28 111" xfId="9894"/>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 10" xfId="12069"/>
    <cellStyle name="Normal 28 2 2" xfId="16709"/>
    <cellStyle name="Normal 28 2 2 2" xfId="19546"/>
    <cellStyle name="Normal 28 2 2 2 2" xfId="28883"/>
    <cellStyle name="Normal 28 2 2 2 2 2" xfId="38080"/>
    <cellStyle name="Normal 28 2 2 2 3" xfId="33555"/>
    <cellStyle name="Normal 28 2 2 2 4" xfId="42783"/>
    <cellStyle name="Normal 28 2 2 2 5" xfId="47404"/>
    <cellStyle name="Normal 28 2 2 3" xfId="20831"/>
    <cellStyle name="Normal 28 2 2 3 2" xfId="28884"/>
    <cellStyle name="Normal 28 2 2 3 2 2" xfId="38081"/>
    <cellStyle name="Normal 28 2 2 3 3" xfId="34858"/>
    <cellStyle name="Normal 28 2 2 3 4" xfId="42784"/>
    <cellStyle name="Normal 28 2 2 3 5" xfId="47405"/>
    <cellStyle name="Normal 28 2 2 4" xfId="28882"/>
    <cellStyle name="Normal 28 2 2 4 2" xfId="38079"/>
    <cellStyle name="Normal 28 2 2 5" xfId="32256"/>
    <cellStyle name="Normal 28 2 2 6" xfId="42782"/>
    <cellStyle name="Normal 28 2 2 7" xfId="47403"/>
    <cellStyle name="Normal 28 2 3" xfId="14496"/>
    <cellStyle name="Normal 28 2 3 2" xfId="28885"/>
    <cellStyle name="Normal 28 2 3 2 2" xfId="38082"/>
    <cellStyle name="Normal 28 2 3 3" xfId="31605"/>
    <cellStyle name="Normal 28 2 3 4" xfId="42785"/>
    <cellStyle name="Normal 28 2 3 5" xfId="47406"/>
    <cellStyle name="Normal 28 2 4" xfId="18914"/>
    <cellStyle name="Normal 28 2 4 2" xfId="28886"/>
    <cellStyle name="Normal 28 2 4 2 2" xfId="38083"/>
    <cellStyle name="Normal 28 2 4 3" xfId="32906"/>
    <cellStyle name="Normal 28 2 4 4" xfId="42786"/>
    <cellStyle name="Normal 28 2 4 5" xfId="47407"/>
    <cellStyle name="Normal 28 2 5" xfId="20194"/>
    <cellStyle name="Normal 28 2 5 2" xfId="28887"/>
    <cellStyle name="Normal 28 2 5 2 2" xfId="38084"/>
    <cellStyle name="Normal 28 2 5 3" xfId="34206"/>
    <cellStyle name="Normal 28 2 5 4" xfId="42787"/>
    <cellStyle name="Normal 28 2 5 5" xfId="47408"/>
    <cellStyle name="Normal 28 2 6" xfId="28881"/>
    <cellStyle name="Normal 28 2 6 2" xfId="38078"/>
    <cellStyle name="Normal 28 2 7" xfId="30946"/>
    <cellStyle name="Normal 28 2 8" xfId="42781"/>
    <cellStyle name="Normal 28 2 9" xfId="47402"/>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10" xfId="11644"/>
    <cellStyle name="Normal 29 111" xfId="9895"/>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 10" xfId="12070"/>
    <cellStyle name="Normal 29 2 2" xfId="16710"/>
    <cellStyle name="Normal 29 2 2 2" xfId="19547"/>
    <cellStyle name="Normal 29 2 2 2 2" xfId="28890"/>
    <cellStyle name="Normal 29 2 2 2 2 2" xfId="38087"/>
    <cellStyle name="Normal 29 2 2 2 3" xfId="33556"/>
    <cellStyle name="Normal 29 2 2 2 4" xfId="42790"/>
    <cellStyle name="Normal 29 2 2 2 5" xfId="47411"/>
    <cellStyle name="Normal 29 2 2 3" xfId="20832"/>
    <cellStyle name="Normal 29 2 2 3 2" xfId="28891"/>
    <cellStyle name="Normal 29 2 2 3 2 2" xfId="38088"/>
    <cellStyle name="Normal 29 2 2 3 3" xfId="34859"/>
    <cellStyle name="Normal 29 2 2 3 4" xfId="42791"/>
    <cellStyle name="Normal 29 2 2 3 5" xfId="47412"/>
    <cellStyle name="Normal 29 2 2 4" xfId="28889"/>
    <cellStyle name="Normal 29 2 2 4 2" xfId="38086"/>
    <cellStyle name="Normal 29 2 2 5" xfId="32257"/>
    <cellStyle name="Normal 29 2 2 6" xfId="42789"/>
    <cellStyle name="Normal 29 2 2 7" xfId="47410"/>
    <cellStyle name="Normal 29 2 3" xfId="14497"/>
    <cellStyle name="Normal 29 2 3 2" xfId="28892"/>
    <cellStyle name="Normal 29 2 3 2 2" xfId="38089"/>
    <cellStyle name="Normal 29 2 3 3" xfId="31606"/>
    <cellStyle name="Normal 29 2 3 4" xfId="42792"/>
    <cellStyle name="Normal 29 2 3 5" xfId="47413"/>
    <cellStyle name="Normal 29 2 4" xfId="18915"/>
    <cellStyle name="Normal 29 2 4 2" xfId="28893"/>
    <cellStyle name="Normal 29 2 4 2 2" xfId="38090"/>
    <cellStyle name="Normal 29 2 4 3" xfId="32907"/>
    <cellStyle name="Normal 29 2 4 4" xfId="42793"/>
    <cellStyle name="Normal 29 2 4 5" xfId="47414"/>
    <cellStyle name="Normal 29 2 5" xfId="20195"/>
    <cellStyle name="Normal 29 2 5 2" xfId="28894"/>
    <cellStyle name="Normal 29 2 5 2 2" xfId="38091"/>
    <cellStyle name="Normal 29 2 5 3" xfId="34207"/>
    <cellStyle name="Normal 29 2 5 4" xfId="42794"/>
    <cellStyle name="Normal 29 2 5 5" xfId="47415"/>
    <cellStyle name="Normal 29 2 6" xfId="28888"/>
    <cellStyle name="Normal 29 2 6 2" xfId="38085"/>
    <cellStyle name="Normal 29 2 7" xfId="30947"/>
    <cellStyle name="Normal 29 2 8" xfId="42788"/>
    <cellStyle name="Normal 29 2 9" xfId="4740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0 2" xfId="11441"/>
    <cellStyle name="Normal 3 11" xfId="3078"/>
    <cellStyle name="Normal 3 11 10" xfId="11442"/>
    <cellStyle name="Normal 3 11 2" xfId="16492"/>
    <cellStyle name="Normal 3 11 2 2" xfId="19334"/>
    <cellStyle name="Normal 3 11 2 2 2" xfId="28897"/>
    <cellStyle name="Normal 3 11 2 2 2 2" xfId="38094"/>
    <cellStyle name="Normal 3 11 2 2 3" xfId="33341"/>
    <cellStyle name="Normal 3 11 2 2 4" xfId="42797"/>
    <cellStyle name="Normal 3 11 2 2 5" xfId="47418"/>
    <cellStyle name="Normal 3 11 2 3" xfId="20617"/>
    <cellStyle name="Normal 3 11 2 3 2" xfId="28898"/>
    <cellStyle name="Normal 3 11 2 3 2 2" xfId="38095"/>
    <cellStyle name="Normal 3 11 2 3 3" xfId="34643"/>
    <cellStyle name="Normal 3 11 2 3 4" xfId="42798"/>
    <cellStyle name="Normal 3 11 2 3 5" xfId="47419"/>
    <cellStyle name="Normal 3 11 2 4" xfId="28896"/>
    <cellStyle name="Normal 3 11 2 4 2" xfId="38093"/>
    <cellStyle name="Normal 3 11 2 5" xfId="32041"/>
    <cellStyle name="Normal 3 11 2 6" xfId="42796"/>
    <cellStyle name="Normal 3 11 2 7" xfId="47417"/>
    <cellStyle name="Normal 3 11 3" xfId="14277"/>
    <cellStyle name="Normal 3 11 3 2" xfId="28899"/>
    <cellStyle name="Normal 3 11 3 2 2" xfId="38096"/>
    <cellStyle name="Normal 3 11 3 3" xfId="31391"/>
    <cellStyle name="Normal 3 11 3 4" xfId="42799"/>
    <cellStyle name="Normal 3 11 3 5" xfId="47420"/>
    <cellStyle name="Normal 3 11 4" xfId="18700"/>
    <cellStyle name="Normal 3 11 4 2" xfId="28900"/>
    <cellStyle name="Normal 3 11 4 2 2" xfId="38097"/>
    <cellStyle name="Normal 3 11 4 3" xfId="32692"/>
    <cellStyle name="Normal 3 11 4 4" xfId="42800"/>
    <cellStyle name="Normal 3 11 4 5" xfId="47421"/>
    <cellStyle name="Normal 3 11 5" xfId="19980"/>
    <cellStyle name="Normal 3 11 5 2" xfId="28901"/>
    <cellStyle name="Normal 3 11 5 2 2" xfId="38098"/>
    <cellStyle name="Normal 3 11 5 3" xfId="33991"/>
    <cellStyle name="Normal 3 11 5 4" xfId="42801"/>
    <cellStyle name="Normal 3 11 5 5" xfId="47422"/>
    <cellStyle name="Normal 3 11 6" xfId="28895"/>
    <cellStyle name="Normal 3 11 6 2" xfId="38092"/>
    <cellStyle name="Normal 3 11 7" xfId="30731"/>
    <cellStyle name="Normal 3 11 8" xfId="42795"/>
    <cellStyle name="Normal 3 11 9" xfId="47416"/>
    <cellStyle name="Normal 3 12" xfId="3079"/>
    <cellStyle name="Normal 3 12 10" xfId="12023"/>
    <cellStyle name="Normal 3 12 2" xfId="16662"/>
    <cellStyle name="Normal 3 12 2 2" xfId="19498"/>
    <cellStyle name="Normal 3 12 2 2 2" xfId="28904"/>
    <cellStyle name="Normal 3 12 2 2 2 2" xfId="38101"/>
    <cellStyle name="Normal 3 12 2 2 3" xfId="33507"/>
    <cellStyle name="Normal 3 12 2 2 4" xfId="42804"/>
    <cellStyle name="Normal 3 12 2 2 5" xfId="47425"/>
    <cellStyle name="Normal 3 12 2 3" xfId="20783"/>
    <cellStyle name="Normal 3 12 2 3 2" xfId="28905"/>
    <cellStyle name="Normal 3 12 2 3 2 2" xfId="38102"/>
    <cellStyle name="Normal 3 12 2 3 3" xfId="34809"/>
    <cellStyle name="Normal 3 12 2 3 4" xfId="42805"/>
    <cellStyle name="Normal 3 12 2 3 5" xfId="47426"/>
    <cellStyle name="Normal 3 12 2 4" xfId="28903"/>
    <cellStyle name="Normal 3 12 2 4 2" xfId="38100"/>
    <cellStyle name="Normal 3 12 2 5" xfId="32207"/>
    <cellStyle name="Normal 3 12 2 6" xfId="42803"/>
    <cellStyle name="Normal 3 12 2 7" xfId="47424"/>
    <cellStyle name="Normal 3 12 3" xfId="14449"/>
    <cellStyle name="Normal 3 12 3 2" xfId="28906"/>
    <cellStyle name="Normal 3 12 3 2 2" xfId="38103"/>
    <cellStyle name="Normal 3 12 3 3" xfId="31557"/>
    <cellStyle name="Normal 3 12 3 4" xfId="42806"/>
    <cellStyle name="Normal 3 12 3 5" xfId="47427"/>
    <cellStyle name="Normal 3 12 4" xfId="18866"/>
    <cellStyle name="Normal 3 12 4 2" xfId="28907"/>
    <cellStyle name="Normal 3 12 4 2 2" xfId="38104"/>
    <cellStyle name="Normal 3 12 4 3" xfId="32858"/>
    <cellStyle name="Normal 3 12 4 4" xfId="42807"/>
    <cellStyle name="Normal 3 12 4 5" xfId="47428"/>
    <cellStyle name="Normal 3 12 5" xfId="20146"/>
    <cellStyle name="Normal 3 12 5 2" xfId="28908"/>
    <cellStyle name="Normal 3 12 5 2 2" xfId="38105"/>
    <cellStyle name="Normal 3 12 5 3" xfId="34157"/>
    <cellStyle name="Normal 3 12 5 4" xfId="42808"/>
    <cellStyle name="Normal 3 12 5 5" xfId="47429"/>
    <cellStyle name="Normal 3 12 6" xfId="28902"/>
    <cellStyle name="Normal 3 12 6 2" xfId="38099"/>
    <cellStyle name="Normal 3 12 7" xfId="30897"/>
    <cellStyle name="Normal 3 12 8" xfId="42802"/>
    <cellStyle name="Normal 3 12 9" xfId="47423"/>
    <cellStyle name="Normal 3 13" xfId="3080"/>
    <cellStyle name="Normal 3 13 10" xfId="12084"/>
    <cellStyle name="Normal 3 13 2" xfId="16719"/>
    <cellStyle name="Normal 3 13 2 2" xfId="19556"/>
    <cellStyle name="Normal 3 13 2 2 2" xfId="28911"/>
    <cellStyle name="Normal 3 13 2 2 2 2" xfId="38108"/>
    <cellStyle name="Normal 3 13 2 2 3" xfId="33565"/>
    <cellStyle name="Normal 3 13 2 2 4" xfId="42811"/>
    <cellStyle name="Normal 3 13 2 2 5" xfId="47432"/>
    <cellStyle name="Normal 3 13 2 3" xfId="20841"/>
    <cellStyle name="Normal 3 13 2 3 2" xfId="28912"/>
    <cellStyle name="Normal 3 13 2 3 2 2" xfId="38109"/>
    <cellStyle name="Normal 3 13 2 3 3" xfId="34868"/>
    <cellStyle name="Normal 3 13 2 3 4" xfId="42812"/>
    <cellStyle name="Normal 3 13 2 3 5" xfId="47433"/>
    <cellStyle name="Normal 3 13 2 4" xfId="28910"/>
    <cellStyle name="Normal 3 13 2 4 2" xfId="38107"/>
    <cellStyle name="Normal 3 13 2 5" xfId="32266"/>
    <cellStyle name="Normal 3 13 2 6" xfId="42810"/>
    <cellStyle name="Normal 3 13 2 7" xfId="47431"/>
    <cellStyle name="Normal 3 13 3" xfId="14506"/>
    <cellStyle name="Normal 3 13 3 2" xfId="28913"/>
    <cellStyle name="Normal 3 13 3 2 2" xfId="38110"/>
    <cellStyle name="Normal 3 13 3 3" xfId="31615"/>
    <cellStyle name="Normal 3 13 3 4" xfId="42813"/>
    <cellStyle name="Normal 3 13 3 5" xfId="47434"/>
    <cellStyle name="Normal 3 13 4" xfId="18924"/>
    <cellStyle name="Normal 3 13 4 2" xfId="28914"/>
    <cellStyle name="Normal 3 13 4 2 2" xfId="38111"/>
    <cellStyle name="Normal 3 13 4 3" xfId="32916"/>
    <cellStyle name="Normal 3 13 4 4" xfId="42814"/>
    <cellStyle name="Normal 3 13 4 5" xfId="47435"/>
    <cellStyle name="Normal 3 13 5" xfId="20204"/>
    <cellStyle name="Normal 3 13 5 2" xfId="28915"/>
    <cellStyle name="Normal 3 13 5 2 2" xfId="38112"/>
    <cellStyle name="Normal 3 13 5 3" xfId="34216"/>
    <cellStyle name="Normal 3 13 5 4" xfId="42815"/>
    <cellStyle name="Normal 3 13 5 5" xfId="47436"/>
    <cellStyle name="Normal 3 13 6" xfId="28909"/>
    <cellStyle name="Normal 3 13 6 2" xfId="38106"/>
    <cellStyle name="Normal 3 13 7" xfId="30956"/>
    <cellStyle name="Normal 3 13 8" xfId="42809"/>
    <cellStyle name="Normal 3 13 9" xfId="47430"/>
    <cellStyle name="Normal 3 14" xfId="3081"/>
    <cellStyle name="Normal 3 14 2" xfId="28916"/>
    <cellStyle name="Normal 3 14 2 2" xfId="38113"/>
    <cellStyle name="Normal 3 14 3" xfId="34934"/>
    <cellStyle name="Normal 3 14 4" xfId="42816"/>
    <cellStyle name="Normal 3 14 5" xfId="47437"/>
    <cellStyle name="Normal 3 14 6" xfId="2092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2 3" xfId="10634"/>
    <cellStyle name="Normal 3 2 2 4" xfId="9896"/>
    <cellStyle name="Normal 3 2 3" xfId="3089"/>
    <cellStyle name="Normal 3 2 3 2" xfId="12157"/>
    <cellStyle name="Normal 3 2 3 3" xfId="9897"/>
    <cellStyle name="Normal 3 2 4" xfId="3090"/>
    <cellStyle name="Normal 3 2 5" xfId="10372"/>
    <cellStyle name="Normal 3 2 6" xfId="50187"/>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2 2" xfId="10633"/>
    <cellStyle name="Normal 3 3 3" xfId="3113"/>
    <cellStyle name="Normal 3 3 4" xfId="3114"/>
    <cellStyle name="Normal 3 3 5" xfId="10373"/>
    <cellStyle name="Normal 3 3 6" xfId="9898"/>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2 10" xfId="30732"/>
    <cellStyle name="Normal 3 4 2 11" xfId="42817"/>
    <cellStyle name="Normal 3 4 2 12" xfId="47438"/>
    <cellStyle name="Normal 3 4 2 13" xfId="11443"/>
    <cellStyle name="Normal 3 4 2 2" xfId="11444"/>
    <cellStyle name="Normal 3 4 2 2 10" xfId="42818"/>
    <cellStyle name="Normal 3 4 2 2 11" xfId="47439"/>
    <cellStyle name="Normal 3 4 2 2 2" xfId="11445"/>
    <cellStyle name="Normal 3 4 2 2 2 2" xfId="16495"/>
    <cellStyle name="Normal 3 4 2 2 2 2 2" xfId="19337"/>
    <cellStyle name="Normal 3 4 2 2 2 2 2 2" xfId="28921"/>
    <cellStyle name="Normal 3 4 2 2 2 2 2 2 2" xfId="38118"/>
    <cellStyle name="Normal 3 4 2 2 2 2 2 3" xfId="33344"/>
    <cellStyle name="Normal 3 4 2 2 2 2 2 4" xfId="42821"/>
    <cellStyle name="Normal 3 4 2 2 2 2 2 5" xfId="47442"/>
    <cellStyle name="Normal 3 4 2 2 2 2 3" xfId="20620"/>
    <cellStyle name="Normal 3 4 2 2 2 2 3 2" xfId="28922"/>
    <cellStyle name="Normal 3 4 2 2 2 2 3 2 2" xfId="38119"/>
    <cellStyle name="Normal 3 4 2 2 2 2 3 3" xfId="34646"/>
    <cellStyle name="Normal 3 4 2 2 2 2 3 4" xfId="42822"/>
    <cellStyle name="Normal 3 4 2 2 2 2 3 5" xfId="47443"/>
    <cellStyle name="Normal 3 4 2 2 2 2 4" xfId="28920"/>
    <cellStyle name="Normal 3 4 2 2 2 2 4 2" xfId="38117"/>
    <cellStyle name="Normal 3 4 2 2 2 2 5" xfId="32044"/>
    <cellStyle name="Normal 3 4 2 2 2 2 6" xfId="42820"/>
    <cellStyle name="Normal 3 4 2 2 2 2 7" xfId="47441"/>
    <cellStyle name="Normal 3 4 2 2 2 3" xfId="14280"/>
    <cellStyle name="Normal 3 4 2 2 2 3 2" xfId="28923"/>
    <cellStyle name="Normal 3 4 2 2 2 3 2 2" xfId="38120"/>
    <cellStyle name="Normal 3 4 2 2 2 3 3" xfId="31394"/>
    <cellStyle name="Normal 3 4 2 2 2 3 4" xfId="42823"/>
    <cellStyle name="Normal 3 4 2 2 2 3 5" xfId="47444"/>
    <cellStyle name="Normal 3 4 2 2 2 4" xfId="18703"/>
    <cellStyle name="Normal 3 4 2 2 2 4 2" xfId="28924"/>
    <cellStyle name="Normal 3 4 2 2 2 4 2 2" xfId="38121"/>
    <cellStyle name="Normal 3 4 2 2 2 4 3" xfId="32695"/>
    <cellStyle name="Normal 3 4 2 2 2 4 4" xfId="42824"/>
    <cellStyle name="Normal 3 4 2 2 2 4 5" xfId="47445"/>
    <cellStyle name="Normal 3 4 2 2 2 5" xfId="19983"/>
    <cellStyle name="Normal 3 4 2 2 2 5 2" xfId="28925"/>
    <cellStyle name="Normal 3 4 2 2 2 5 2 2" xfId="38122"/>
    <cellStyle name="Normal 3 4 2 2 2 5 3" xfId="33994"/>
    <cellStyle name="Normal 3 4 2 2 2 5 4" xfId="42825"/>
    <cellStyle name="Normal 3 4 2 2 2 5 5" xfId="47446"/>
    <cellStyle name="Normal 3 4 2 2 2 6" xfId="28919"/>
    <cellStyle name="Normal 3 4 2 2 2 6 2" xfId="38116"/>
    <cellStyle name="Normal 3 4 2 2 2 7" xfId="30734"/>
    <cellStyle name="Normal 3 4 2 2 2 8" xfId="42819"/>
    <cellStyle name="Normal 3 4 2 2 2 9" xfId="47440"/>
    <cellStyle name="Normal 3 4 2 2 3" xfId="11446"/>
    <cellStyle name="Normal 3 4 2 2 3 2" xfId="16496"/>
    <cellStyle name="Normal 3 4 2 2 3 2 2" xfId="19338"/>
    <cellStyle name="Normal 3 4 2 2 3 2 2 2" xfId="28928"/>
    <cellStyle name="Normal 3 4 2 2 3 2 2 2 2" xfId="38125"/>
    <cellStyle name="Normal 3 4 2 2 3 2 2 3" xfId="33345"/>
    <cellStyle name="Normal 3 4 2 2 3 2 2 4" xfId="42828"/>
    <cellStyle name="Normal 3 4 2 2 3 2 2 5" xfId="47449"/>
    <cellStyle name="Normal 3 4 2 2 3 2 3" xfId="20621"/>
    <cellStyle name="Normal 3 4 2 2 3 2 3 2" xfId="28929"/>
    <cellStyle name="Normal 3 4 2 2 3 2 3 2 2" xfId="38126"/>
    <cellStyle name="Normal 3 4 2 2 3 2 3 3" xfId="34647"/>
    <cellStyle name="Normal 3 4 2 2 3 2 3 4" xfId="42829"/>
    <cellStyle name="Normal 3 4 2 2 3 2 3 5" xfId="47450"/>
    <cellStyle name="Normal 3 4 2 2 3 2 4" xfId="28927"/>
    <cellStyle name="Normal 3 4 2 2 3 2 4 2" xfId="38124"/>
    <cellStyle name="Normal 3 4 2 2 3 2 5" xfId="32045"/>
    <cellStyle name="Normal 3 4 2 2 3 2 6" xfId="42827"/>
    <cellStyle name="Normal 3 4 2 2 3 2 7" xfId="47448"/>
    <cellStyle name="Normal 3 4 2 2 3 3" xfId="14281"/>
    <cellStyle name="Normal 3 4 2 2 3 3 2" xfId="28930"/>
    <cellStyle name="Normal 3 4 2 2 3 3 2 2" xfId="38127"/>
    <cellStyle name="Normal 3 4 2 2 3 3 3" xfId="31395"/>
    <cellStyle name="Normal 3 4 2 2 3 3 4" xfId="42830"/>
    <cellStyle name="Normal 3 4 2 2 3 3 5" xfId="47451"/>
    <cellStyle name="Normal 3 4 2 2 3 4" xfId="18704"/>
    <cellStyle name="Normal 3 4 2 2 3 4 2" xfId="28931"/>
    <cellStyle name="Normal 3 4 2 2 3 4 2 2" xfId="38128"/>
    <cellStyle name="Normal 3 4 2 2 3 4 3" xfId="32696"/>
    <cellStyle name="Normal 3 4 2 2 3 4 4" xfId="42831"/>
    <cellStyle name="Normal 3 4 2 2 3 4 5" xfId="47452"/>
    <cellStyle name="Normal 3 4 2 2 3 5" xfId="19984"/>
    <cellStyle name="Normal 3 4 2 2 3 5 2" xfId="28932"/>
    <cellStyle name="Normal 3 4 2 2 3 5 2 2" xfId="38129"/>
    <cellStyle name="Normal 3 4 2 2 3 5 3" xfId="33995"/>
    <cellStyle name="Normal 3 4 2 2 3 5 4" xfId="42832"/>
    <cellStyle name="Normal 3 4 2 2 3 5 5" xfId="47453"/>
    <cellStyle name="Normal 3 4 2 2 3 6" xfId="28926"/>
    <cellStyle name="Normal 3 4 2 2 3 6 2" xfId="38123"/>
    <cellStyle name="Normal 3 4 2 2 3 7" xfId="30735"/>
    <cellStyle name="Normal 3 4 2 2 3 8" xfId="42826"/>
    <cellStyle name="Normal 3 4 2 2 3 9" xfId="47447"/>
    <cellStyle name="Normal 3 4 2 2 4" xfId="16494"/>
    <cellStyle name="Normal 3 4 2 2 4 2" xfId="19336"/>
    <cellStyle name="Normal 3 4 2 2 4 2 2" xfId="28934"/>
    <cellStyle name="Normal 3 4 2 2 4 2 2 2" xfId="38131"/>
    <cellStyle name="Normal 3 4 2 2 4 2 3" xfId="33343"/>
    <cellStyle name="Normal 3 4 2 2 4 2 4" xfId="42834"/>
    <cellStyle name="Normal 3 4 2 2 4 2 5" xfId="47455"/>
    <cellStyle name="Normal 3 4 2 2 4 3" xfId="20619"/>
    <cellStyle name="Normal 3 4 2 2 4 3 2" xfId="28935"/>
    <cellStyle name="Normal 3 4 2 2 4 3 2 2" xfId="38132"/>
    <cellStyle name="Normal 3 4 2 2 4 3 3" xfId="34645"/>
    <cellStyle name="Normal 3 4 2 2 4 3 4" xfId="42835"/>
    <cellStyle name="Normal 3 4 2 2 4 3 5" xfId="47456"/>
    <cellStyle name="Normal 3 4 2 2 4 4" xfId="28933"/>
    <cellStyle name="Normal 3 4 2 2 4 4 2" xfId="38130"/>
    <cellStyle name="Normal 3 4 2 2 4 5" xfId="32043"/>
    <cellStyle name="Normal 3 4 2 2 4 6" xfId="42833"/>
    <cellStyle name="Normal 3 4 2 2 4 7" xfId="47454"/>
    <cellStyle name="Normal 3 4 2 2 5" xfId="14279"/>
    <cellStyle name="Normal 3 4 2 2 5 2" xfId="28936"/>
    <cellStyle name="Normal 3 4 2 2 5 2 2" xfId="38133"/>
    <cellStyle name="Normal 3 4 2 2 5 3" xfId="31393"/>
    <cellStyle name="Normal 3 4 2 2 5 4" xfId="42836"/>
    <cellStyle name="Normal 3 4 2 2 5 5" xfId="47457"/>
    <cellStyle name="Normal 3 4 2 2 6" xfId="18702"/>
    <cellStyle name="Normal 3 4 2 2 6 2" xfId="28937"/>
    <cellStyle name="Normal 3 4 2 2 6 2 2" xfId="38134"/>
    <cellStyle name="Normal 3 4 2 2 6 3" xfId="32694"/>
    <cellStyle name="Normal 3 4 2 2 6 4" xfId="42837"/>
    <cellStyle name="Normal 3 4 2 2 6 5" xfId="47458"/>
    <cellStyle name="Normal 3 4 2 2 7" xfId="19982"/>
    <cellStyle name="Normal 3 4 2 2 7 2" xfId="28938"/>
    <cellStyle name="Normal 3 4 2 2 7 2 2" xfId="38135"/>
    <cellStyle name="Normal 3 4 2 2 7 3" xfId="33993"/>
    <cellStyle name="Normal 3 4 2 2 7 4" xfId="42838"/>
    <cellStyle name="Normal 3 4 2 2 7 5" xfId="47459"/>
    <cellStyle name="Normal 3 4 2 2 8" xfId="28918"/>
    <cellStyle name="Normal 3 4 2 2 8 2" xfId="38115"/>
    <cellStyle name="Normal 3 4 2 2 9" xfId="30733"/>
    <cellStyle name="Normal 3 4 2 3" xfId="11447"/>
    <cellStyle name="Normal 3 4 2 3 2" xfId="16497"/>
    <cellStyle name="Normal 3 4 2 3 2 2" xfId="19339"/>
    <cellStyle name="Normal 3 4 2 3 2 2 2" xfId="28941"/>
    <cellStyle name="Normal 3 4 2 3 2 2 2 2" xfId="38138"/>
    <cellStyle name="Normal 3 4 2 3 2 2 3" xfId="33346"/>
    <cellStyle name="Normal 3 4 2 3 2 2 4" xfId="42841"/>
    <cellStyle name="Normal 3 4 2 3 2 2 5" xfId="47462"/>
    <cellStyle name="Normal 3 4 2 3 2 3" xfId="20622"/>
    <cellStyle name="Normal 3 4 2 3 2 3 2" xfId="28942"/>
    <cellStyle name="Normal 3 4 2 3 2 3 2 2" xfId="38139"/>
    <cellStyle name="Normal 3 4 2 3 2 3 3" xfId="34648"/>
    <cellStyle name="Normal 3 4 2 3 2 3 4" xfId="42842"/>
    <cellStyle name="Normal 3 4 2 3 2 3 5" xfId="47463"/>
    <cellStyle name="Normal 3 4 2 3 2 4" xfId="28940"/>
    <cellStyle name="Normal 3 4 2 3 2 4 2" xfId="38137"/>
    <cellStyle name="Normal 3 4 2 3 2 5" xfId="32046"/>
    <cellStyle name="Normal 3 4 2 3 2 6" xfId="42840"/>
    <cellStyle name="Normal 3 4 2 3 2 7" xfId="47461"/>
    <cellStyle name="Normal 3 4 2 3 3" xfId="14282"/>
    <cellStyle name="Normal 3 4 2 3 3 2" xfId="28943"/>
    <cellStyle name="Normal 3 4 2 3 3 2 2" xfId="38140"/>
    <cellStyle name="Normal 3 4 2 3 3 3" xfId="31396"/>
    <cellStyle name="Normal 3 4 2 3 3 4" xfId="42843"/>
    <cellStyle name="Normal 3 4 2 3 3 5" xfId="47464"/>
    <cellStyle name="Normal 3 4 2 3 4" xfId="18705"/>
    <cellStyle name="Normal 3 4 2 3 4 2" xfId="28944"/>
    <cellStyle name="Normal 3 4 2 3 4 2 2" xfId="38141"/>
    <cellStyle name="Normal 3 4 2 3 4 3" xfId="32697"/>
    <cellStyle name="Normal 3 4 2 3 4 4" xfId="42844"/>
    <cellStyle name="Normal 3 4 2 3 4 5" xfId="47465"/>
    <cellStyle name="Normal 3 4 2 3 5" xfId="19985"/>
    <cellStyle name="Normal 3 4 2 3 5 2" xfId="28945"/>
    <cellStyle name="Normal 3 4 2 3 5 2 2" xfId="38142"/>
    <cellStyle name="Normal 3 4 2 3 5 3" xfId="33996"/>
    <cellStyle name="Normal 3 4 2 3 5 4" xfId="42845"/>
    <cellStyle name="Normal 3 4 2 3 5 5" xfId="47466"/>
    <cellStyle name="Normal 3 4 2 3 6" xfId="28939"/>
    <cellStyle name="Normal 3 4 2 3 6 2" xfId="38136"/>
    <cellStyle name="Normal 3 4 2 3 7" xfId="30736"/>
    <cellStyle name="Normal 3 4 2 3 8" xfId="42839"/>
    <cellStyle name="Normal 3 4 2 3 9" xfId="47460"/>
    <cellStyle name="Normal 3 4 2 4" xfId="11448"/>
    <cellStyle name="Normal 3 4 2 4 2" xfId="16498"/>
    <cellStyle name="Normal 3 4 2 4 2 2" xfId="19340"/>
    <cellStyle name="Normal 3 4 2 4 2 2 2" xfId="28948"/>
    <cellStyle name="Normal 3 4 2 4 2 2 2 2" xfId="38145"/>
    <cellStyle name="Normal 3 4 2 4 2 2 3" xfId="33347"/>
    <cellStyle name="Normal 3 4 2 4 2 2 4" xfId="42848"/>
    <cellStyle name="Normal 3 4 2 4 2 2 5" xfId="47469"/>
    <cellStyle name="Normal 3 4 2 4 2 3" xfId="20623"/>
    <cellStyle name="Normal 3 4 2 4 2 3 2" xfId="28949"/>
    <cellStyle name="Normal 3 4 2 4 2 3 2 2" xfId="38146"/>
    <cellStyle name="Normal 3 4 2 4 2 3 3" xfId="34649"/>
    <cellStyle name="Normal 3 4 2 4 2 3 4" xfId="42849"/>
    <cellStyle name="Normal 3 4 2 4 2 3 5" xfId="47470"/>
    <cellStyle name="Normal 3 4 2 4 2 4" xfId="28947"/>
    <cellStyle name="Normal 3 4 2 4 2 4 2" xfId="38144"/>
    <cellStyle name="Normal 3 4 2 4 2 5" xfId="32047"/>
    <cellStyle name="Normal 3 4 2 4 2 6" xfId="42847"/>
    <cellStyle name="Normal 3 4 2 4 2 7" xfId="47468"/>
    <cellStyle name="Normal 3 4 2 4 3" xfId="14283"/>
    <cellStyle name="Normal 3 4 2 4 3 2" xfId="28950"/>
    <cellStyle name="Normal 3 4 2 4 3 2 2" xfId="38147"/>
    <cellStyle name="Normal 3 4 2 4 3 3" xfId="31397"/>
    <cellStyle name="Normal 3 4 2 4 3 4" xfId="42850"/>
    <cellStyle name="Normal 3 4 2 4 3 5" xfId="47471"/>
    <cellStyle name="Normal 3 4 2 4 4" xfId="18706"/>
    <cellStyle name="Normal 3 4 2 4 4 2" xfId="28951"/>
    <cellStyle name="Normal 3 4 2 4 4 2 2" xfId="38148"/>
    <cellStyle name="Normal 3 4 2 4 4 3" xfId="32698"/>
    <cellStyle name="Normal 3 4 2 4 4 4" xfId="42851"/>
    <cellStyle name="Normal 3 4 2 4 4 5" xfId="47472"/>
    <cellStyle name="Normal 3 4 2 4 5" xfId="19986"/>
    <cellStyle name="Normal 3 4 2 4 5 2" xfId="28952"/>
    <cellStyle name="Normal 3 4 2 4 5 2 2" xfId="38149"/>
    <cellStyle name="Normal 3 4 2 4 5 3" xfId="33997"/>
    <cellStyle name="Normal 3 4 2 4 5 4" xfId="42852"/>
    <cellStyle name="Normal 3 4 2 4 5 5" xfId="47473"/>
    <cellStyle name="Normal 3 4 2 4 6" xfId="28946"/>
    <cellStyle name="Normal 3 4 2 4 6 2" xfId="38143"/>
    <cellStyle name="Normal 3 4 2 4 7" xfId="30737"/>
    <cellStyle name="Normal 3 4 2 4 8" xfId="42846"/>
    <cellStyle name="Normal 3 4 2 4 9" xfId="47467"/>
    <cellStyle name="Normal 3 4 2 5" xfId="16493"/>
    <cellStyle name="Normal 3 4 2 5 2" xfId="19335"/>
    <cellStyle name="Normal 3 4 2 5 2 2" xfId="28954"/>
    <cellStyle name="Normal 3 4 2 5 2 2 2" xfId="38151"/>
    <cellStyle name="Normal 3 4 2 5 2 3" xfId="33342"/>
    <cellStyle name="Normal 3 4 2 5 2 4" xfId="42854"/>
    <cellStyle name="Normal 3 4 2 5 2 5" xfId="47475"/>
    <cellStyle name="Normal 3 4 2 5 3" xfId="20618"/>
    <cellStyle name="Normal 3 4 2 5 3 2" xfId="28955"/>
    <cellStyle name="Normal 3 4 2 5 3 2 2" xfId="38152"/>
    <cellStyle name="Normal 3 4 2 5 3 3" xfId="34644"/>
    <cellStyle name="Normal 3 4 2 5 3 4" xfId="42855"/>
    <cellStyle name="Normal 3 4 2 5 3 5" xfId="47476"/>
    <cellStyle name="Normal 3 4 2 5 4" xfId="28953"/>
    <cellStyle name="Normal 3 4 2 5 4 2" xfId="38150"/>
    <cellStyle name="Normal 3 4 2 5 5" xfId="32042"/>
    <cellStyle name="Normal 3 4 2 5 6" xfId="42853"/>
    <cellStyle name="Normal 3 4 2 5 7" xfId="47474"/>
    <cellStyle name="Normal 3 4 2 6" xfId="14278"/>
    <cellStyle name="Normal 3 4 2 6 2" xfId="28956"/>
    <cellStyle name="Normal 3 4 2 6 2 2" xfId="38153"/>
    <cellStyle name="Normal 3 4 2 6 3" xfId="31392"/>
    <cellStyle name="Normal 3 4 2 6 4" xfId="42856"/>
    <cellStyle name="Normal 3 4 2 6 5" xfId="47477"/>
    <cellStyle name="Normal 3 4 2 7" xfId="18701"/>
    <cellStyle name="Normal 3 4 2 7 2" xfId="28957"/>
    <cellStyle name="Normal 3 4 2 7 2 2" xfId="38154"/>
    <cellStyle name="Normal 3 4 2 7 3" xfId="32693"/>
    <cellStyle name="Normal 3 4 2 7 4" xfId="42857"/>
    <cellStyle name="Normal 3 4 2 7 5" xfId="47478"/>
    <cellStyle name="Normal 3 4 2 8" xfId="19981"/>
    <cellStyle name="Normal 3 4 2 8 2" xfId="28958"/>
    <cellStyle name="Normal 3 4 2 8 2 2" xfId="38155"/>
    <cellStyle name="Normal 3 4 2 8 3" xfId="33992"/>
    <cellStyle name="Normal 3 4 2 8 4" xfId="42858"/>
    <cellStyle name="Normal 3 4 2 8 5" xfId="47479"/>
    <cellStyle name="Normal 3 4 2 9" xfId="28917"/>
    <cellStyle name="Normal 3 4 2 9 2" xfId="38114"/>
    <cellStyle name="Normal 3 4 3" xfId="3128"/>
    <cellStyle name="Normal 3 4 3 10" xfId="42859"/>
    <cellStyle name="Normal 3 4 3 11" xfId="47480"/>
    <cellStyle name="Normal 3 4 3 12" xfId="11449"/>
    <cellStyle name="Normal 3 4 3 2" xfId="11450"/>
    <cellStyle name="Normal 3 4 3 2 2" xfId="16500"/>
    <cellStyle name="Normal 3 4 3 2 2 2" xfId="19342"/>
    <cellStyle name="Normal 3 4 3 2 2 2 2" xfId="28962"/>
    <cellStyle name="Normal 3 4 3 2 2 2 2 2" xfId="38159"/>
    <cellStyle name="Normal 3 4 3 2 2 2 3" xfId="33349"/>
    <cellStyle name="Normal 3 4 3 2 2 2 4" xfId="42862"/>
    <cellStyle name="Normal 3 4 3 2 2 2 5" xfId="47483"/>
    <cellStyle name="Normal 3 4 3 2 2 3" xfId="20625"/>
    <cellStyle name="Normal 3 4 3 2 2 3 2" xfId="28963"/>
    <cellStyle name="Normal 3 4 3 2 2 3 2 2" xfId="38160"/>
    <cellStyle name="Normal 3 4 3 2 2 3 3" xfId="34651"/>
    <cellStyle name="Normal 3 4 3 2 2 3 4" xfId="42863"/>
    <cellStyle name="Normal 3 4 3 2 2 3 5" xfId="47484"/>
    <cellStyle name="Normal 3 4 3 2 2 4" xfId="28961"/>
    <cellStyle name="Normal 3 4 3 2 2 4 2" xfId="38158"/>
    <cellStyle name="Normal 3 4 3 2 2 5" xfId="32049"/>
    <cellStyle name="Normal 3 4 3 2 2 6" xfId="42861"/>
    <cellStyle name="Normal 3 4 3 2 2 7" xfId="47482"/>
    <cellStyle name="Normal 3 4 3 2 3" xfId="14285"/>
    <cellStyle name="Normal 3 4 3 2 3 2" xfId="28964"/>
    <cellStyle name="Normal 3 4 3 2 3 2 2" xfId="38161"/>
    <cellStyle name="Normal 3 4 3 2 3 3" xfId="31399"/>
    <cellStyle name="Normal 3 4 3 2 3 4" xfId="42864"/>
    <cellStyle name="Normal 3 4 3 2 3 5" xfId="47485"/>
    <cellStyle name="Normal 3 4 3 2 4" xfId="18708"/>
    <cellStyle name="Normal 3 4 3 2 4 2" xfId="28965"/>
    <cellStyle name="Normal 3 4 3 2 4 2 2" xfId="38162"/>
    <cellStyle name="Normal 3 4 3 2 4 3" xfId="32700"/>
    <cellStyle name="Normal 3 4 3 2 4 4" xfId="42865"/>
    <cellStyle name="Normal 3 4 3 2 4 5" xfId="47486"/>
    <cellStyle name="Normal 3 4 3 2 5" xfId="19988"/>
    <cellStyle name="Normal 3 4 3 2 5 2" xfId="28966"/>
    <cellStyle name="Normal 3 4 3 2 5 2 2" xfId="38163"/>
    <cellStyle name="Normal 3 4 3 2 5 3" xfId="33999"/>
    <cellStyle name="Normal 3 4 3 2 5 4" xfId="42866"/>
    <cellStyle name="Normal 3 4 3 2 5 5" xfId="47487"/>
    <cellStyle name="Normal 3 4 3 2 6" xfId="28960"/>
    <cellStyle name="Normal 3 4 3 2 6 2" xfId="38157"/>
    <cellStyle name="Normal 3 4 3 2 7" xfId="30739"/>
    <cellStyle name="Normal 3 4 3 2 8" xfId="42860"/>
    <cellStyle name="Normal 3 4 3 2 9" xfId="47481"/>
    <cellStyle name="Normal 3 4 3 3" xfId="11451"/>
    <cellStyle name="Normal 3 4 3 3 2" xfId="16501"/>
    <cellStyle name="Normal 3 4 3 3 2 2" xfId="19343"/>
    <cellStyle name="Normal 3 4 3 3 2 2 2" xfId="28969"/>
    <cellStyle name="Normal 3 4 3 3 2 2 2 2" xfId="38166"/>
    <cellStyle name="Normal 3 4 3 3 2 2 3" xfId="33350"/>
    <cellStyle name="Normal 3 4 3 3 2 2 4" xfId="42869"/>
    <cellStyle name="Normal 3 4 3 3 2 2 5" xfId="47490"/>
    <cellStyle name="Normal 3 4 3 3 2 3" xfId="20626"/>
    <cellStyle name="Normal 3 4 3 3 2 3 2" xfId="28970"/>
    <cellStyle name="Normal 3 4 3 3 2 3 2 2" xfId="38167"/>
    <cellStyle name="Normal 3 4 3 3 2 3 3" xfId="34652"/>
    <cellStyle name="Normal 3 4 3 3 2 3 4" xfId="42870"/>
    <cellStyle name="Normal 3 4 3 3 2 3 5" xfId="47491"/>
    <cellStyle name="Normal 3 4 3 3 2 4" xfId="28968"/>
    <cellStyle name="Normal 3 4 3 3 2 4 2" xfId="38165"/>
    <cellStyle name="Normal 3 4 3 3 2 5" xfId="32050"/>
    <cellStyle name="Normal 3 4 3 3 2 6" xfId="42868"/>
    <cellStyle name="Normal 3 4 3 3 2 7" xfId="47489"/>
    <cellStyle name="Normal 3 4 3 3 3" xfId="14286"/>
    <cellStyle name="Normal 3 4 3 3 3 2" xfId="28971"/>
    <cellStyle name="Normal 3 4 3 3 3 2 2" xfId="38168"/>
    <cellStyle name="Normal 3 4 3 3 3 3" xfId="31400"/>
    <cellStyle name="Normal 3 4 3 3 3 4" xfId="42871"/>
    <cellStyle name="Normal 3 4 3 3 3 5" xfId="47492"/>
    <cellStyle name="Normal 3 4 3 3 4" xfId="18709"/>
    <cellStyle name="Normal 3 4 3 3 4 2" xfId="28972"/>
    <cellStyle name="Normal 3 4 3 3 4 2 2" xfId="38169"/>
    <cellStyle name="Normal 3 4 3 3 4 3" xfId="32701"/>
    <cellStyle name="Normal 3 4 3 3 4 4" xfId="42872"/>
    <cellStyle name="Normal 3 4 3 3 4 5" xfId="47493"/>
    <cellStyle name="Normal 3 4 3 3 5" xfId="19989"/>
    <cellStyle name="Normal 3 4 3 3 5 2" xfId="28973"/>
    <cellStyle name="Normal 3 4 3 3 5 2 2" xfId="38170"/>
    <cellStyle name="Normal 3 4 3 3 5 3" xfId="34000"/>
    <cellStyle name="Normal 3 4 3 3 5 4" xfId="42873"/>
    <cellStyle name="Normal 3 4 3 3 5 5" xfId="47494"/>
    <cellStyle name="Normal 3 4 3 3 6" xfId="28967"/>
    <cellStyle name="Normal 3 4 3 3 6 2" xfId="38164"/>
    <cellStyle name="Normal 3 4 3 3 7" xfId="30740"/>
    <cellStyle name="Normal 3 4 3 3 8" xfId="42867"/>
    <cellStyle name="Normal 3 4 3 3 9" xfId="47488"/>
    <cellStyle name="Normal 3 4 3 4" xfId="16499"/>
    <cellStyle name="Normal 3 4 3 4 2" xfId="19341"/>
    <cellStyle name="Normal 3 4 3 4 2 2" xfId="28975"/>
    <cellStyle name="Normal 3 4 3 4 2 2 2" xfId="38172"/>
    <cellStyle name="Normal 3 4 3 4 2 3" xfId="33348"/>
    <cellStyle name="Normal 3 4 3 4 2 4" xfId="42875"/>
    <cellStyle name="Normal 3 4 3 4 2 5" xfId="47496"/>
    <cellStyle name="Normal 3 4 3 4 3" xfId="20624"/>
    <cellStyle name="Normal 3 4 3 4 3 2" xfId="28976"/>
    <cellStyle name="Normal 3 4 3 4 3 2 2" xfId="38173"/>
    <cellStyle name="Normal 3 4 3 4 3 3" xfId="34650"/>
    <cellStyle name="Normal 3 4 3 4 3 4" xfId="42876"/>
    <cellStyle name="Normal 3 4 3 4 3 5" xfId="47497"/>
    <cellStyle name="Normal 3 4 3 4 4" xfId="28974"/>
    <cellStyle name="Normal 3 4 3 4 4 2" xfId="38171"/>
    <cellStyle name="Normal 3 4 3 4 5" xfId="32048"/>
    <cellStyle name="Normal 3 4 3 4 6" xfId="42874"/>
    <cellStyle name="Normal 3 4 3 4 7" xfId="47495"/>
    <cellStyle name="Normal 3 4 3 5" xfId="14284"/>
    <cellStyle name="Normal 3 4 3 5 2" xfId="28977"/>
    <cellStyle name="Normal 3 4 3 5 2 2" xfId="38174"/>
    <cellStyle name="Normal 3 4 3 5 3" xfId="31398"/>
    <cellStyle name="Normal 3 4 3 5 4" xfId="42877"/>
    <cellStyle name="Normal 3 4 3 5 5" xfId="47498"/>
    <cellStyle name="Normal 3 4 3 6" xfId="18707"/>
    <cellStyle name="Normal 3 4 3 6 2" xfId="28978"/>
    <cellStyle name="Normal 3 4 3 6 2 2" xfId="38175"/>
    <cellStyle name="Normal 3 4 3 6 3" xfId="32699"/>
    <cellStyle name="Normal 3 4 3 6 4" xfId="42878"/>
    <cellStyle name="Normal 3 4 3 6 5" xfId="47499"/>
    <cellStyle name="Normal 3 4 3 7" xfId="19987"/>
    <cellStyle name="Normal 3 4 3 7 2" xfId="28979"/>
    <cellStyle name="Normal 3 4 3 7 2 2" xfId="38176"/>
    <cellStyle name="Normal 3 4 3 7 3" xfId="33998"/>
    <cellStyle name="Normal 3 4 3 7 4" xfId="42879"/>
    <cellStyle name="Normal 3 4 3 7 5" xfId="47500"/>
    <cellStyle name="Normal 3 4 3 8" xfId="28959"/>
    <cellStyle name="Normal 3 4 3 8 2" xfId="38156"/>
    <cellStyle name="Normal 3 4 3 9" xfId="30738"/>
    <cellStyle name="Normal 3 4 4" xfId="11452"/>
    <cellStyle name="Normal 3 4 4 2" xfId="16502"/>
    <cellStyle name="Normal 3 4 4 2 2" xfId="19344"/>
    <cellStyle name="Normal 3 4 4 2 2 2" xfId="28982"/>
    <cellStyle name="Normal 3 4 4 2 2 2 2" xfId="38179"/>
    <cellStyle name="Normal 3 4 4 2 2 3" xfId="33351"/>
    <cellStyle name="Normal 3 4 4 2 2 4" xfId="42882"/>
    <cellStyle name="Normal 3 4 4 2 2 5" xfId="47503"/>
    <cellStyle name="Normal 3 4 4 2 3" xfId="20627"/>
    <cellStyle name="Normal 3 4 4 2 3 2" xfId="28983"/>
    <cellStyle name="Normal 3 4 4 2 3 2 2" xfId="38180"/>
    <cellStyle name="Normal 3 4 4 2 3 3" xfId="34653"/>
    <cellStyle name="Normal 3 4 4 2 3 4" xfId="42883"/>
    <cellStyle name="Normal 3 4 4 2 3 5" xfId="47504"/>
    <cellStyle name="Normal 3 4 4 2 4" xfId="28981"/>
    <cellStyle name="Normal 3 4 4 2 4 2" xfId="38178"/>
    <cellStyle name="Normal 3 4 4 2 5" xfId="32051"/>
    <cellStyle name="Normal 3 4 4 2 6" xfId="42881"/>
    <cellStyle name="Normal 3 4 4 2 7" xfId="47502"/>
    <cellStyle name="Normal 3 4 4 3" xfId="14287"/>
    <cellStyle name="Normal 3 4 4 3 2" xfId="28984"/>
    <cellStyle name="Normal 3 4 4 3 2 2" xfId="38181"/>
    <cellStyle name="Normal 3 4 4 3 3" xfId="31401"/>
    <cellStyle name="Normal 3 4 4 3 4" xfId="42884"/>
    <cellStyle name="Normal 3 4 4 3 5" xfId="47505"/>
    <cellStyle name="Normal 3 4 4 4" xfId="18710"/>
    <cellStyle name="Normal 3 4 4 4 2" xfId="28985"/>
    <cellStyle name="Normal 3 4 4 4 2 2" xfId="38182"/>
    <cellStyle name="Normal 3 4 4 4 3" xfId="32702"/>
    <cellStyle name="Normal 3 4 4 4 4" xfId="42885"/>
    <cellStyle name="Normal 3 4 4 4 5" xfId="47506"/>
    <cellStyle name="Normal 3 4 4 5" xfId="19990"/>
    <cellStyle name="Normal 3 4 4 5 2" xfId="28986"/>
    <cellStyle name="Normal 3 4 4 5 2 2" xfId="38183"/>
    <cellStyle name="Normal 3 4 4 5 3" xfId="34001"/>
    <cellStyle name="Normal 3 4 4 5 4" xfId="42886"/>
    <cellStyle name="Normal 3 4 4 5 5" xfId="47507"/>
    <cellStyle name="Normal 3 4 4 6" xfId="28980"/>
    <cellStyle name="Normal 3 4 4 6 2" xfId="38177"/>
    <cellStyle name="Normal 3 4 4 7" xfId="30741"/>
    <cellStyle name="Normal 3 4 4 8" xfId="42880"/>
    <cellStyle name="Normal 3 4 4 9" xfId="47501"/>
    <cellStyle name="Normal 3 4 5" xfId="11453"/>
    <cellStyle name="Normal 3 4 5 2" xfId="16503"/>
    <cellStyle name="Normal 3 4 5 2 2" xfId="19345"/>
    <cellStyle name="Normal 3 4 5 2 2 2" xfId="28989"/>
    <cellStyle name="Normal 3 4 5 2 2 2 2" xfId="38186"/>
    <cellStyle name="Normal 3 4 5 2 2 3" xfId="33352"/>
    <cellStyle name="Normal 3 4 5 2 2 4" xfId="42889"/>
    <cellStyle name="Normal 3 4 5 2 2 5" xfId="47510"/>
    <cellStyle name="Normal 3 4 5 2 3" xfId="20628"/>
    <cellStyle name="Normal 3 4 5 2 3 2" xfId="28990"/>
    <cellStyle name="Normal 3 4 5 2 3 2 2" xfId="38187"/>
    <cellStyle name="Normal 3 4 5 2 3 3" xfId="34654"/>
    <cellStyle name="Normal 3 4 5 2 3 4" xfId="42890"/>
    <cellStyle name="Normal 3 4 5 2 3 5" xfId="47511"/>
    <cellStyle name="Normal 3 4 5 2 4" xfId="28988"/>
    <cellStyle name="Normal 3 4 5 2 4 2" xfId="38185"/>
    <cellStyle name="Normal 3 4 5 2 5" xfId="32052"/>
    <cellStyle name="Normal 3 4 5 2 6" xfId="42888"/>
    <cellStyle name="Normal 3 4 5 2 7" xfId="47509"/>
    <cellStyle name="Normal 3 4 5 3" xfId="14288"/>
    <cellStyle name="Normal 3 4 5 3 2" xfId="28991"/>
    <cellStyle name="Normal 3 4 5 3 2 2" xfId="38188"/>
    <cellStyle name="Normal 3 4 5 3 3" xfId="31402"/>
    <cellStyle name="Normal 3 4 5 3 4" xfId="42891"/>
    <cellStyle name="Normal 3 4 5 3 5" xfId="47512"/>
    <cellStyle name="Normal 3 4 5 4" xfId="18711"/>
    <cellStyle name="Normal 3 4 5 4 2" xfId="28992"/>
    <cellStyle name="Normal 3 4 5 4 2 2" xfId="38189"/>
    <cellStyle name="Normal 3 4 5 4 3" xfId="32703"/>
    <cellStyle name="Normal 3 4 5 4 4" xfId="42892"/>
    <cellStyle name="Normal 3 4 5 4 5" xfId="47513"/>
    <cellStyle name="Normal 3 4 5 5" xfId="19991"/>
    <cellStyle name="Normal 3 4 5 5 2" xfId="28993"/>
    <cellStyle name="Normal 3 4 5 5 2 2" xfId="38190"/>
    <cellStyle name="Normal 3 4 5 5 3" xfId="34002"/>
    <cellStyle name="Normal 3 4 5 5 4" xfId="42893"/>
    <cellStyle name="Normal 3 4 5 5 5" xfId="47514"/>
    <cellStyle name="Normal 3 4 5 6" xfId="28987"/>
    <cellStyle name="Normal 3 4 5 6 2" xfId="38184"/>
    <cellStyle name="Normal 3 4 5 7" xfId="30742"/>
    <cellStyle name="Normal 3 4 5 8" xfId="42887"/>
    <cellStyle name="Normal 3 4 5 9" xfId="47508"/>
    <cellStyle name="Normal 3 4 6" xfId="10374"/>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 2 10" xfId="42894"/>
    <cellStyle name="Normal 3 5 2 11" xfId="47515"/>
    <cellStyle name="Normal 3 5 2 12" xfId="11454"/>
    <cellStyle name="Normal 3 5 2 2" xfId="11455"/>
    <cellStyle name="Normal 3 5 2 2 2" xfId="16505"/>
    <cellStyle name="Normal 3 5 2 2 2 2" xfId="19347"/>
    <cellStyle name="Normal 3 5 2 2 2 2 2" xfId="28997"/>
    <cellStyle name="Normal 3 5 2 2 2 2 2 2" xfId="38194"/>
    <cellStyle name="Normal 3 5 2 2 2 2 3" xfId="33354"/>
    <cellStyle name="Normal 3 5 2 2 2 2 4" xfId="42897"/>
    <cellStyle name="Normal 3 5 2 2 2 2 5" xfId="47518"/>
    <cellStyle name="Normal 3 5 2 2 2 3" xfId="20630"/>
    <cellStyle name="Normal 3 5 2 2 2 3 2" xfId="28998"/>
    <cellStyle name="Normal 3 5 2 2 2 3 2 2" xfId="38195"/>
    <cellStyle name="Normal 3 5 2 2 2 3 3" xfId="34656"/>
    <cellStyle name="Normal 3 5 2 2 2 3 4" xfId="42898"/>
    <cellStyle name="Normal 3 5 2 2 2 3 5" xfId="47519"/>
    <cellStyle name="Normal 3 5 2 2 2 4" xfId="28996"/>
    <cellStyle name="Normal 3 5 2 2 2 4 2" xfId="38193"/>
    <cellStyle name="Normal 3 5 2 2 2 5" xfId="32054"/>
    <cellStyle name="Normal 3 5 2 2 2 6" xfId="42896"/>
    <cellStyle name="Normal 3 5 2 2 2 7" xfId="47517"/>
    <cellStyle name="Normal 3 5 2 2 3" xfId="14290"/>
    <cellStyle name="Normal 3 5 2 2 3 2" xfId="28999"/>
    <cellStyle name="Normal 3 5 2 2 3 2 2" xfId="38196"/>
    <cellStyle name="Normal 3 5 2 2 3 3" xfId="31404"/>
    <cellStyle name="Normal 3 5 2 2 3 4" xfId="42899"/>
    <cellStyle name="Normal 3 5 2 2 3 5" xfId="47520"/>
    <cellStyle name="Normal 3 5 2 2 4" xfId="18713"/>
    <cellStyle name="Normal 3 5 2 2 4 2" xfId="29000"/>
    <cellStyle name="Normal 3 5 2 2 4 2 2" xfId="38197"/>
    <cellStyle name="Normal 3 5 2 2 4 3" xfId="32705"/>
    <cellStyle name="Normal 3 5 2 2 4 4" xfId="42900"/>
    <cellStyle name="Normal 3 5 2 2 4 5" xfId="47521"/>
    <cellStyle name="Normal 3 5 2 2 5" xfId="19993"/>
    <cellStyle name="Normal 3 5 2 2 5 2" xfId="29001"/>
    <cellStyle name="Normal 3 5 2 2 5 2 2" xfId="38198"/>
    <cellStyle name="Normal 3 5 2 2 5 3" xfId="34004"/>
    <cellStyle name="Normal 3 5 2 2 5 4" xfId="42901"/>
    <cellStyle name="Normal 3 5 2 2 5 5" xfId="47522"/>
    <cellStyle name="Normal 3 5 2 2 6" xfId="28995"/>
    <cellStyle name="Normal 3 5 2 2 6 2" xfId="38192"/>
    <cellStyle name="Normal 3 5 2 2 7" xfId="30744"/>
    <cellStyle name="Normal 3 5 2 2 8" xfId="42895"/>
    <cellStyle name="Normal 3 5 2 2 9" xfId="47516"/>
    <cellStyle name="Normal 3 5 2 3" xfId="11456"/>
    <cellStyle name="Normal 3 5 2 3 2" xfId="16506"/>
    <cellStyle name="Normal 3 5 2 3 2 2" xfId="19348"/>
    <cellStyle name="Normal 3 5 2 3 2 2 2" xfId="29004"/>
    <cellStyle name="Normal 3 5 2 3 2 2 2 2" xfId="38201"/>
    <cellStyle name="Normal 3 5 2 3 2 2 3" xfId="33355"/>
    <cellStyle name="Normal 3 5 2 3 2 2 4" xfId="42904"/>
    <cellStyle name="Normal 3 5 2 3 2 2 5" xfId="47525"/>
    <cellStyle name="Normal 3 5 2 3 2 3" xfId="20631"/>
    <cellStyle name="Normal 3 5 2 3 2 3 2" xfId="29005"/>
    <cellStyle name="Normal 3 5 2 3 2 3 2 2" xfId="38202"/>
    <cellStyle name="Normal 3 5 2 3 2 3 3" xfId="34657"/>
    <cellStyle name="Normal 3 5 2 3 2 3 4" xfId="42905"/>
    <cellStyle name="Normal 3 5 2 3 2 3 5" xfId="47526"/>
    <cellStyle name="Normal 3 5 2 3 2 4" xfId="29003"/>
    <cellStyle name="Normal 3 5 2 3 2 4 2" xfId="38200"/>
    <cellStyle name="Normal 3 5 2 3 2 5" xfId="32055"/>
    <cellStyle name="Normal 3 5 2 3 2 6" xfId="42903"/>
    <cellStyle name="Normal 3 5 2 3 2 7" xfId="47524"/>
    <cellStyle name="Normal 3 5 2 3 3" xfId="14291"/>
    <cellStyle name="Normal 3 5 2 3 3 2" xfId="29006"/>
    <cellStyle name="Normal 3 5 2 3 3 2 2" xfId="38203"/>
    <cellStyle name="Normal 3 5 2 3 3 3" xfId="31405"/>
    <cellStyle name="Normal 3 5 2 3 3 4" xfId="42906"/>
    <cellStyle name="Normal 3 5 2 3 3 5" xfId="47527"/>
    <cellStyle name="Normal 3 5 2 3 4" xfId="18714"/>
    <cellStyle name="Normal 3 5 2 3 4 2" xfId="29007"/>
    <cellStyle name="Normal 3 5 2 3 4 2 2" xfId="38204"/>
    <cellStyle name="Normal 3 5 2 3 4 3" xfId="32706"/>
    <cellStyle name="Normal 3 5 2 3 4 4" xfId="42907"/>
    <cellStyle name="Normal 3 5 2 3 4 5" xfId="47528"/>
    <cellStyle name="Normal 3 5 2 3 5" xfId="19994"/>
    <cellStyle name="Normal 3 5 2 3 5 2" xfId="29008"/>
    <cellStyle name="Normal 3 5 2 3 5 2 2" xfId="38205"/>
    <cellStyle name="Normal 3 5 2 3 5 3" xfId="34005"/>
    <cellStyle name="Normal 3 5 2 3 5 4" xfId="42908"/>
    <cellStyle name="Normal 3 5 2 3 5 5" xfId="47529"/>
    <cellStyle name="Normal 3 5 2 3 6" xfId="29002"/>
    <cellStyle name="Normal 3 5 2 3 6 2" xfId="38199"/>
    <cellStyle name="Normal 3 5 2 3 7" xfId="30745"/>
    <cellStyle name="Normal 3 5 2 3 8" xfId="42902"/>
    <cellStyle name="Normal 3 5 2 3 9" xfId="47523"/>
    <cellStyle name="Normal 3 5 2 4" xfId="16504"/>
    <cellStyle name="Normal 3 5 2 4 2" xfId="19346"/>
    <cellStyle name="Normal 3 5 2 4 2 2" xfId="29010"/>
    <cellStyle name="Normal 3 5 2 4 2 2 2" xfId="38207"/>
    <cellStyle name="Normal 3 5 2 4 2 3" xfId="33353"/>
    <cellStyle name="Normal 3 5 2 4 2 4" xfId="42910"/>
    <cellStyle name="Normal 3 5 2 4 2 5" xfId="47531"/>
    <cellStyle name="Normal 3 5 2 4 3" xfId="20629"/>
    <cellStyle name="Normal 3 5 2 4 3 2" xfId="29011"/>
    <cellStyle name="Normal 3 5 2 4 3 2 2" xfId="38208"/>
    <cellStyle name="Normal 3 5 2 4 3 3" xfId="34655"/>
    <cellStyle name="Normal 3 5 2 4 3 4" xfId="42911"/>
    <cellStyle name="Normal 3 5 2 4 3 5" xfId="47532"/>
    <cellStyle name="Normal 3 5 2 4 4" xfId="29009"/>
    <cellStyle name="Normal 3 5 2 4 4 2" xfId="38206"/>
    <cellStyle name="Normal 3 5 2 4 5" xfId="32053"/>
    <cellStyle name="Normal 3 5 2 4 6" xfId="42909"/>
    <cellStyle name="Normal 3 5 2 4 7" xfId="47530"/>
    <cellStyle name="Normal 3 5 2 5" xfId="14289"/>
    <cellStyle name="Normal 3 5 2 5 2" xfId="29012"/>
    <cellStyle name="Normal 3 5 2 5 2 2" xfId="38209"/>
    <cellStyle name="Normal 3 5 2 5 3" xfId="31403"/>
    <cellStyle name="Normal 3 5 2 5 4" xfId="42912"/>
    <cellStyle name="Normal 3 5 2 5 5" xfId="47533"/>
    <cellStyle name="Normal 3 5 2 6" xfId="18712"/>
    <cellStyle name="Normal 3 5 2 6 2" xfId="29013"/>
    <cellStyle name="Normal 3 5 2 6 2 2" xfId="38210"/>
    <cellStyle name="Normal 3 5 2 6 3" xfId="32704"/>
    <cellStyle name="Normal 3 5 2 6 4" xfId="42913"/>
    <cellStyle name="Normal 3 5 2 6 5" xfId="47534"/>
    <cellStyle name="Normal 3 5 2 7" xfId="19992"/>
    <cellStyle name="Normal 3 5 2 7 2" xfId="29014"/>
    <cellStyle name="Normal 3 5 2 7 2 2" xfId="38211"/>
    <cellStyle name="Normal 3 5 2 7 3" xfId="34003"/>
    <cellStyle name="Normal 3 5 2 7 4" xfId="42914"/>
    <cellStyle name="Normal 3 5 2 7 5" xfId="47535"/>
    <cellStyle name="Normal 3 5 2 8" xfId="28994"/>
    <cellStyle name="Normal 3 5 2 8 2" xfId="38191"/>
    <cellStyle name="Normal 3 5 2 9" xfId="30743"/>
    <cellStyle name="Normal 3 5 3" xfId="11457"/>
    <cellStyle name="Normal 3 5 3 10" xfId="42915"/>
    <cellStyle name="Normal 3 5 3 11" xfId="47536"/>
    <cellStyle name="Normal 3 5 3 2" xfId="11458"/>
    <cellStyle name="Normal 3 5 3 2 2" xfId="16508"/>
    <cellStyle name="Normal 3 5 3 2 2 2" xfId="19350"/>
    <cellStyle name="Normal 3 5 3 2 2 2 2" xfId="29018"/>
    <cellStyle name="Normal 3 5 3 2 2 2 2 2" xfId="38215"/>
    <cellStyle name="Normal 3 5 3 2 2 2 3" xfId="33357"/>
    <cellStyle name="Normal 3 5 3 2 2 2 4" xfId="42918"/>
    <cellStyle name="Normal 3 5 3 2 2 2 5" xfId="47539"/>
    <cellStyle name="Normal 3 5 3 2 2 3" xfId="20633"/>
    <cellStyle name="Normal 3 5 3 2 2 3 2" xfId="29019"/>
    <cellStyle name="Normal 3 5 3 2 2 3 2 2" xfId="38216"/>
    <cellStyle name="Normal 3 5 3 2 2 3 3" xfId="34659"/>
    <cellStyle name="Normal 3 5 3 2 2 3 4" xfId="42919"/>
    <cellStyle name="Normal 3 5 3 2 2 3 5" xfId="47540"/>
    <cellStyle name="Normal 3 5 3 2 2 4" xfId="29017"/>
    <cellStyle name="Normal 3 5 3 2 2 4 2" xfId="38214"/>
    <cellStyle name="Normal 3 5 3 2 2 5" xfId="32057"/>
    <cellStyle name="Normal 3 5 3 2 2 6" xfId="42917"/>
    <cellStyle name="Normal 3 5 3 2 2 7" xfId="47538"/>
    <cellStyle name="Normal 3 5 3 2 3" xfId="14293"/>
    <cellStyle name="Normal 3 5 3 2 3 2" xfId="29020"/>
    <cellStyle name="Normal 3 5 3 2 3 2 2" xfId="38217"/>
    <cellStyle name="Normal 3 5 3 2 3 3" xfId="31407"/>
    <cellStyle name="Normal 3 5 3 2 3 4" xfId="42920"/>
    <cellStyle name="Normal 3 5 3 2 3 5" xfId="47541"/>
    <cellStyle name="Normal 3 5 3 2 4" xfId="18716"/>
    <cellStyle name="Normal 3 5 3 2 4 2" xfId="29021"/>
    <cellStyle name="Normal 3 5 3 2 4 2 2" xfId="38218"/>
    <cellStyle name="Normal 3 5 3 2 4 3" xfId="32708"/>
    <cellStyle name="Normal 3 5 3 2 4 4" xfId="42921"/>
    <cellStyle name="Normal 3 5 3 2 4 5" xfId="47542"/>
    <cellStyle name="Normal 3 5 3 2 5" xfId="19996"/>
    <cellStyle name="Normal 3 5 3 2 5 2" xfId="29022"/>
    <cellStyle name="Normal 3 5 3 2 5 2 2" xfId="38219"/>
    <cellStyle name="Normal 3 5 3 2 5 3" xfId="34007"/>
    <cellStyle name="Normal 3 5 3 2 5 4" xfId="42922"/>
    <cellStyle name="Normal 3 5 3 2 5 5" xfId="47543"/>
    <cellStyle name="Normal 3 5 3 2 6" xfId="29016"/>
    <cellStyle name="Normal 3 5 3 2 6 2" xfId="38213"/>
    <cellStyle name="Normal 3 5 3 2 7" xfId="30747"/>
    <cellStyle name="Normal 3 5 3 2 8" xfId="42916"/>
    <cellStyle name="Normal 3 5 3 2 9" xfId="47537"/>
    <cellStyle name="Normal 3 5 3 3" xfId="11459"/>
    <cellStyle name="Normal 3 5 3 3 2" xfId="16509"/>
    <cellStyle name="Normal 3 5 3 3 2 2" xfId="19351"/>
    <cellStyle name="Normal 3 5 3 3 2 2 2" xfId="29025"/>
    <cellStyle name="Normal 3 5 3 3 2 2 2 2" xfId="38222"/>
    <cellStyle name="Normal 3 5 3 3 2 2 3" xfId="33358"/>
    <cellStyle name="Normal 3 5 3 3 2 2 4" xfId="42925"/>
    <cellStyle name="Normal 3 5 3 3 2 2 5" xfId="47546"/>
    <cellStyle name="Normal 3 5 3 3 2 3" xfId="20634"/>
    <cellStyle name="Normal 3 5 3 3 2 3 2" xfId="29026"/>
    <cellStyle name="Normal 3 5 3 3 2 3 2 2" xfId="38223"/>
    <cellStyle name="Normal 3 5 3 3 2 3 3" xfId="34660"/>
    <cellStyle name="Normal 3 5 3 3 2 3 4" xfId="42926"/>
    <cellStyle name="Normal 3 5 3 3 2 3 5" xfId="47547"/>
    <cellStyle name="Normal 3 5 3 3 2 4" xfId="29024"/>
    <cellStyle name="Normal 3 5 3 3 2 4 2" xfId="38221"/>
    <cellStyle name="Normal 3 5 3 3 2 5" xfId="32058"/>
    <cellStyle name="Normal 3 5 3 3 2 6" xfId="42924"/>
    <cellStyle name="Normal 3 5 3 3 2 7" xfId="47545"/>
    <cellStyle name="Normal 3 5 3 3 3" xfId="14294"/>
    <cellStyle name="Normal 3 5 3 3 3 2" xfId="29027"/>
    <cellStyle name="Normal 3 5 3 3 3 2 2" xfId="38224"/>
    <cellStyle name="Normal 3 5 3 3 3 3" xfId="31408"/>
    <cellStyle name="Normal 3 5 3 3 3 4" xfId="42927"/>
    <cellStyle name="Normal 3 5 3 3 3 5" xfId="47548"/>
    <cellStyle name="Normal 3 5 3 3 4" xfId="18717"/>
    <cellStyle name="Normal 3 5 3 3 4 2" xfId="29028"/>
    <cellStyle name="Normal 3 5 3 3 4 2 2" xfId="38225"/>
    <cellStyle name="Normal 3 5 3 3 4 3" xfId="32709"/>
    <cellStyle name="Normal 3 5 3 3 4 4" xfId="42928"/>
    <cellStyle name="Normal 3 5 3 3 4 5" xfId="47549"/>
    <cellStyle name="Normal 3 5 3 3 5" xfId="19997"/>
    <cellStyle name="Normal 3 5 3 3 5 2" xfId="29029"/>
    <cellStyle name="Normal 3 5 3 3 5 2 2" xfId="38226"/>
    <cellStyle name="Normal 3 5 3 3 5 3" xfId="34008"/>
    <cellStyle name="Normal 3 5 3 3 5 4" xfId="42929"/>
    <cellStyle name="Normal 3 5 3 3 5 5" xfId="47550"/>
    <cellStyle name="Normal 3 5 3 3 6" xfId="29023"/>
    <cellStyle name="Normal 3 5 3 3 6 2" xfId="38220"/>
    <cellStyle name="Normal 3 5 3 3 7" xfId="30748"/>
    <cellStyle name="Normal 3 5 3 3 8" xfId="42923"/>
    <cellStyle name="Normal 3 5 3 3 9" xfId="47544"/>
    <cellStyle name="Normal 3 5 3 4" xfId="16507"/>
    <cellStyle name="Normal 3 5 3 4 2" xfId="19349"/>
    <cellStyle name="Normal 3 5 3 4 2 2" xfId="29031"/>
    <cellStyle name="Normal 3 5 3 4 2 2 2" xfId="38228"/>
    <cellStyle name="Normal 3 5 3 4 2 3" xfId="33356"/>
    <cellStyle name="Normal 3 5 3 4 2 4" xfId="42931"/>
    <cellStyle name="Normal 3 5 3 4 2 5" xfId="47552"/>
    <cellStyle name="Normal 3 5 3 4 3" xfId="20632"/>
    <cellStyle name="Normal 3 5 3 4 3 2" xfId="29032"/>
    <cellStyle name="Normal 3 5 3 4 3 2 2" xfId="38229"/>
    <cellStyle name="Normal 3 5 3 4 3 3" xfId="34658"/>
    <cellStyle name="Normal 3 5 3 4 3 4" xfId="42932"/>
    <cellStyle name="Normal 3 5 3 4 3 5" xfId="47553"/>
    <cellStyle name="Normal 3 5 3 4 4" xfId="29030"/>
    <cellStyle name="Normal 3 5 3 4 4 2" xfId="38227"/>
    <cellStyle name="Normal 3 5 3 4 5" xfId="32056"/>
    <cellStyle name="Normal 3 5 3 4 6" xfId="42930"/>
    <cellStyle name="Normal 3 5 3 4 7" xfId="47551"/>
    <cellStyle name="Normal 3 5 3 5" xfId="14292"/>
    <cellStyle name="Normal 3 5 3 5 2" xfId="29033"/>
    <cellStyle name="Normal 3 5 3 5 2 2" xfId="38230"/>
    <cellStyle name="Normal 3 5 3 5 3" xfId="31406"/>
    <cellStyle name="Normal 3 5 3 5 4" xfId="42933"/>
    <cellStyle name="Normal 3 5 3 5 5" xfId="47554"/>
    <cellStyle name="Normal 3 5 3 6" xfId="18715"/>
    <cellStyle name="Normal 3 5 3 6 2" xfId="29034"/>
    <cellStyle name="Normal 3 5 3 6 2 2" xfId="38231"/>
    <cellStyle name="Normal 3 5 3 6 3" xfId="32707"/>
    <cellStyle name="Normal 3 5 3 6 4" xfId="42934"/>
    <cellStyle name="Normal 3 5 3 6 5" xfId="47555"/>
    <cellStyle name="Normal 3 5 3 7" xfId="19995"/>
    <cellStyle name="Normal 3 5 3 7 2" xfId="29035"/>
    <cellStyle name="Normal 3 5 3 7 2 2" xfId="38232"/>
    <cellStyle name="Normal 3 5 3 7 3" xfId="34006"/>
    <cellStyle name="Normal 3 5 3 7 4" xfId="42935"/>
    <cellStyle name="Normal 3 5 3 7 5" xfId="47556"/>
    <cellStyle name="Normal 3 5 3 8" xfId="29015"/>
    <cellStyle name="Normal 3 5 3 8 2" xfId="38212"/>
    <cellStyle name="Normal 3 5 3 9" xfId="30746"/>
    <cellStyle name="Normal 3 5 4" xfId="11460"/>
    <cellStyle name="Normal 3 5 4 2" xfId="16510"/>
    <cellStyle name="Normal 3 5 4 2 2" xfId="19352"/>
    <cellStyle name="Normal 3 5 4 2 2 2" xfId="29038"/>
    <cellStyle name="Normal 3 5 4 2 2 2 2" xfId="38235"/>
    <cellStyle name="Normal 3 5 4 2 2 3" xfId="33359"/>
    <cellStyle name="Normal 3 5 4 2 2 4" xfId="42938"/>
    <cellStyle name="Normal 3 5 4 2 2 5" xfId="47559"/>
    <cellStyle name="Normal 3 5 4 2 3" xfId="20635"/>
    <cellStyle name="Normal 3 5 4 2 3 2" xfId="29039"/>
    <cellStyle name="Normal 3 5 4 2 3 2 2" xfId="38236"/>
    <cellStyle name="Normal 3 5 4 2 3 3" xfId="34661"/>
    <cellStyle name="Normal 3 5 4 2 3 4" xfId="42939"/>
    <cellStyle name="Normal 3 5 4 2 3 5" xfId="47560"/>
    <cellStyle name="Normal 3 5 4 2 4" xfId="29037"/>
    <cellStyle name="Normal 3 5 4 2 4 2" xfId="38234"/>
    <cellStyle name="Normal 3 5 4 2 5" xfId="32059"/>
    <cellStyle name="Normal 3 5 4 2 6" xfId="42937"/>
    <cellStyle name="Normal 3 5 4 2 7" xfId="47558"/>
    <cellStyle name="Normal 3 5 4 3" xfId="14295"/>
    <cellStyle name="Normal 3 5 4 3 2" xfId="29040"/>
    <cellStyle name="Normal 3 5 4 3 2 2" xfId="38237"/>
    <cellStyle name="Normal 3 5 4 3 3" xfId="31409"/>
    <cellStyle name="Normal 3 5 4 3 4" xfId="42940"/>
    <cellStyle name="Normal 3 5 4 3 5" xfId="47561"/>
    <cellStyle name="Normal 3 5 4 4" xfId="18718"/>
    <cellStyle name="Normal 3 5 4 4 2" xfId="29041"/>
    <cellStyle name="Normal 3 5 4 4 2 2" xfId="38238"/>
    <cellStyle name="Normal 3 5 4 4 3" xfId="32710"/>
    <cellStyle name="Normal 3 5 4 4 4" xfId="42941"/>
    <cellStyle name="Normal 3 5 4 4 5" xfId="47562"/>
    <cellStyle name="Normal 3 5 4 5" xfId="19998"/>
    <cellStyle name="Normal 3 5 4 5 2" xfId="29042"/>
    <cellStyle name="Normal 3 5 4 5 2 2" xfId="38239"/>
    <cellStyle name="Normal 3 5 4 5 3" xfId="34009"/>
    <cellStyle name="Normal 3 5 4 5 4" xfId="42942"/>
    <cellStyle name="Normal 3 5 4 5 5" xfId="47563"/>
    <cellStyle name="Normal 3 5 4 6" xfId="29036"/>
    <cellStyle name="Normal 3 5 4 6 2" xfId="38233"/>
    <cellStyle name="Normal 3 5 4 7" xfId="30749"/>
    <cellStyle name="Normal 3 5 4 8" xfId="42936"/>
    <cellStyle name="Normal 3 5 4 9" xfId="47557"/>
    <cellStyle name="Normal 3 5 5" xfId="11461"/>
    <cellStyle name="Normal 3 5 5 2" xfId="16511"/>
    <cellStyle name="Normal 3 5 5 2 2" xfId="19353"/>
    <cellStyle name="Normal 3 5 5 2 2 2" xfId="29045"/>
    <cellStyle name="Normal 3 5 5 2 2 2 2" xfId="38242"/>
    <cellStyle name="Normal 3 5 5 2 2 3" xfId="33360"/>
    <cellStyle name="Normal 3 5 5 2 2 4" xfId="42945"/>
    <cellStyle name="Normal 3 5 5 2 2 5" xfId="47566"/>
    <cellStyle name="Normal 3 5 5 2 3" xfId="20636"/>
    <cellStyle name="Normal 3 5 5 2 3 2" xfId="29046"/>
    <cellStyle name="Normal 3 5 5 2 3 2 2" xfId="38243"/>
    <cellStyle name="Normal 3 5 5 2 3 3" xfId="34662"/>
    <cellStyle name="Normal 3 5 5 2 3 4" xfId="42946"/>
    <cellStyle name="Normal 3 5 5 2 3 5" xfId="47567"/>
    <cellStyle name="Normal 3 5 5 2 4" xfId="29044"/>
    <cellStyle name="Normal 3 5 5 2 4 2" xfId="38241"/>
    <cellStyle name="Normal 3 5 5 2 5" xfId="32060"/>
    <cellStyle name="Normal 3 5 5 2 6" xfId="42944"/>
    <cellStyle name="Normal 3 5 5 2 7" xfId="47565"/>
    <cellStyle name="Normal 3 5 5 3" xfId="14296"/>
    <cellStyle name="Normal 3 5 5 3 2" xfId="29047"/>
    <cellStyle name="Normal 3 5 5 3 2 2" xfId="38244"/>
    <cellStyle name="Normal 3 5 5 3 3" xfId="31410"/>
    <cellStyle name="Normal 3 5 5 3 4" xfId="42947"/>
    <cellStyle name="Normal 3 5 5 3 5" xfId="47568"/>
    <cellStyle name="Normal 3 5 5 4" xfId="18719"/>
    <cellStyle name="Normal 3 5 5 4 2" xfId="29048"/>
    <cellStyle name="Normal 3 5 5 4 2 2" xfId="38245"/>
    <cellStyle name="Normal 3 5 5 4 3" xfId="32711"/>
    <cellStyle name="Normal 3 5 5 4 4" xfId="42948"/>
    <cellStyle name="Normal 3 5 5 4 5" xfId="47569"/>
    <cellStyle name="Normal 3 5 5 5" xfId="19999"/>
    <cellStyle name="Normal 3 5 5 5 2" xfId="29049"/>
    <cellStyle name="Normal 3 5 5 5 2 2" xfId="38246"/>
    <cellStyle name="Normal 3 5 5 5 3" xfId="34010"/>
    <cellStyle name="Normal 3 5 5 5 4" xfId="42949"/>
    <cellStyle name="Normal 3 5 5 5 5" xfId="47570"/>
    <cellStyle name="Normal 3 5 5 6" xfId="29043"/>
    <cellStyle name="Normal 3 5 5 6 2" xfId="38240"/>
    <cellStyle name="Normal 3 5 5 7" xfId="30750"/>
    <cellStyle name="Normal 3 5 5 8" xfId="42943"/>
    <cellStyle name="Normal 3 5 5 9" xfId="47564"/>
    <cellStyle name="Normal 3 5 6" xfId="10375"/>
    <cellStyle name="Normal 3 5 7" xfId="9899"/>
    <cellStyle name="Normal 3 50" xfId="3141"/>
    <cellStyle name="Normal 3 51" xfId="3142"/>
    <cellStyle name="Normal 3 52" xfId="3143"/>
    <cellStyle name="Normal 3 53" xfId="3144"/>
    <cellStyle name="Normal 3 54" xfId="10371"/>
    <cellStyle name="Normal 3 55" xfId="48957"/>
    <cellStyle name="Normal 3 56" xfId="48949"/>
    <cellStyle name="Normal 3 57" xfId="48954"/>
    <cellStyle name="Normal 3 58" xfId="48948"/>
    <cellStyle name="Normal 3 59" xfId="48955"/>
    <cellStyle name="Normal 3 6" xfId="3145"/>
    <cellStyle name="Normal 3 6 2" xfId="11462"/>
    <cellStyle name="Normal 3 6 2 10" xfId="42950"/>
    <cellStyle name="Normal 3 6 2 11" xfId="47571"/>
    <cellStyle name="Normal 3 6 2 2" xfId="11463"/>
    <cellStyle name="Normal 3 6 2 2 2" xfId="16513"/>
    <cellStyle name="Normal 3 6 2 2 2 2" xfId="19355"/>
    <cellStyle name="Normal 3 6 2 2 2 2 2" xfId="29053"/>
    <cellStyle name="Normal 3 6 2 2 2 2 2 2" xfId="38250"/>
    <cellStyle name="Normal 3 6 2 2 2 2 3" xfId="33362"/>
    <cellStyle name="Normal 3 6 2 2 2 2 4" xfId="42953"/>
    <cellStyle name="Normal 3 6 2 2 2 2 5" xfId="47574"/>
    <cellStyle name="Normal 3 6 2 2 2 3" xfId="20638"/>
    <cellStyle name="Normal 3 6 2 2 2 3 2" xfId="29054"/>
    <cellStyle name="Normal 3 6 2 2 2 3 2 2" xfId="38251"/>
    <cellStyle name="Normal 3 6 2 2 2 3 3" xfId="34664"/>
    <cellStyle name="Normal 3 6 2 2 2 3 4" xfId="42954"/>
    <cellStyle name="Normal 3 6 2 2 2 3 5" xfId="47575"/>
    <cellStyle name="Normal 3 6 2 2 2 4" xfId="29052"/>
    <cellStyle name="Normal 3 6 2 2 2 4 2" xfId="38249"/>
    <cellStyle name="Normal 3 6 2 2 2 5" xfId="32062"/>
    <cellStyle name="Normal 3 6 2 2 2 6" xfId="42952"/>
    <cellStyle name="Normal 3 6 2 2 2 7" xfId="47573"/>
    <cellStyle name="Normal 3 6 2 2 3" xfId="14298"/>
    <cellStyle name="Normal 3 6 2 2 3 2" xfId="29055"/>
    <cellStyle name="Normal 3 6 2 2 3 2 2" xfId="38252"/>
    <cellStyle name="Normal 3 6 2 2 3 3" xfId="31412"/>
    <cellStyle name="Normal 3 6 2 2 3 4" xfId="42955"/>
    <cellStyle name="Normal 3 6 2 2 3 5" xfId="47576"/>
    <cellStyle name="Normal 3 6 2 2 4" xfId="18721"/>
    <cellStyle name="Normal 3 6 2 2 4 2" xfId="29056"/>
    <cellStyle name="Normal 3 6 2 2 4 2 2" xfId="38253"/>
    <cellStyle name="Normal 3 6 2 2 4 3" xfId="32713"/>
    <cellStyle name="Normal 3 6 2 2 4 4" xfId="42956"/>
    <cellStyle name="Normal 3 6 2 2 4 5" xfId="47577"/>
    <cellStyle name="Normal 3 6 2 2 5" xfId="20001"/>
    <cellStyle name="Normal 3 6 2 2 5 2" xfId="29057"/>
    <cellStyle name="Normal 3 6 2 2 5 2 2" xfId="38254"/>
    <cellStyle name="Normal 3 6 2 2 5 3" xfId="34012"/>
    <cellStyle name="Normal 3 6 2 2 5 4" xfId="42957"/>
    <cellStyle name="Normal 3 6 2 2 5 5" xfId="47578"/>
    <cellStyle name="Normal 3 6 2 2 6" xfId="29051"/>
    <cellStyle name="Normal 3 6 2 2 6 2" xfId="38248"/>
    <cellStyle name="Normal 3 6 2 2 7" xfId="30752"/>
    <cellStyle name="Normal 3 6 2 2 8" xfId="42951"/>
    <cellStyle name="Normal 3 6 2 2 9" xfId="47572"/>
    <cellStyle name="Normal 3 6 2 3" xfId="11464"/>
    <cellStyle name="Normal 3 6 2 3 2" xfId="16514"/>
    <cellStyle name="Normal 3 6 2 3 2 2" xfId="19356"/>
    <cellStyle name="Normal 3 6 2 3 2 2 2" xfId="29060"/>
    <cellStyle name="Normal 3 6 2 3 2 2 2 2" xfId="38257"/>
    <cellStyle name="Normal 3 6 2 3 2 2 3" xfId="33363"/>
    <cellStyle name="Normal 3 6 2 3 2 2 4" xfId="42960"/>
    <cellStyle name="Normal 3 6 2 3 2 2 5" xfId="47581"/>
    <cellStyle name="Normal 3 6 2 3 2 3" xfId="20639"/>
    <cellStyle name="Normal 3 6 2 3 2 3 2" xfId="29061"/>
    <cellStyle name="Normal 3 6 2 3 2 3 2 2" xfId="38258"/>
    <cellStyle name="Normal 3 6 2 3 2 3 3" xfId="34665"/>
    <cellStyle name="Normal 3 6 2 3 2 3 4" xfId="42961"/>
    <cellStyle name="Normal 3 6 2 3 2 3 5" xfId="47582"/>
    <cellStyle name="Normal 3 6 2 3 2 4" xfId="29059"/>
    <cellStyle name="Normal 3 6 2 3 2 4 2" xfId="38256"/>
    <cellStyle name="Normal 3 6 2 3 2 5" xfId="32063"/>
    <cellStyle name="Normal 3 6 2 3 2 6" xfId="42959"/>
    <cellStyle name="Normal 3 6 2 3 2 7" xfId="47580"/>
    <cellStyle name="Normal 3 6 2 3 3" xfId="14299"/>
    <cellStyle name="Normal 3 6 2 3 3 2" xfId="29062"/>
    <cellStyle name="Normal 3 6 2 3 3 2 2" xfId="38259"/>
    <cellStyle name="Normal 3 6 2 3 3 3" xfId="31413"/>
    <cellStyle name="Normal 3 6 2 3 3 4" xfId="42962"/>
    <cellStyle name="Normal 3 6 2 3 3 5" xfId="47583"/>
    <cellStyle name="Normal 3 6 2 3 4" xfId="18722"/>
    <cellStyle name="Normal 3 6 2 3 4 2" xfId="29063"/>
    <cellStyle name="Normal 3 6 2 3 4 2 2" xfId="38260"/>
    <cellStyle name="Normal 3 6 2 3 4 3" xfId="32714"/>
    <cellStyle name="Normal 3 6 2 3 4 4" xfId="42963"/>
    <cellStyle name="Normal 3 6 2 3 4 5" xfId="47584"/>
    <cellStyle name="Normal 3 6 2 3 5" xfId="20002"/>
    <cellStyle name="Normal 3 6 2 3 5 2" xfId="29064"/>
    <cellStyle name="Normal 3 6 2 3 5 2 2" xfId="38261"/>
    <cellStyle name="Normal 3 6 2 3 5 3" xfId="34013"/>
    <cellStyle name="Normal 3 6 2 3 5 4" xfId="42964"/>
    <cellStyle name="Normal 3 6 2 3 5 5" xfId="47585"/>
    <cellStyle name="Normal 3 6 2 3 6" xfId="29058"/>
    <cellStyle name="Normal 3 6 2 3 6 2" xfId="38255"/>
    <cellStyle name="Normal 3 6 2 3 7" xfId="30753"/>
    <cellStyle name="Normal 3 6 2 3 8" xfId="42958"/>
    <cellStyle name="Normal 3 6 2 3 9" xfId="47579"/>
    <cellStyle name="Normal 3 6 2 4" xfId="16512"/>
    <cellStyle name="Normal 3 6 2 4 2" xfId="19354"/>
    <cellStyle name="Normal 3 6 2 4 2 2" xfId="29066"/>
    <cellStyle name="Normal 3 6 2 4 2 2 2" xfId="38263"/>
    <cellStyle name="Normal 3 6 2 4 2 3" xfId="33361"/>
    <cellStyle name="Normal 3 6 2 4 2 4" xfId="42966"/>
    <cellStyle name="Normal 3 6 2 4 2 5" xfId="47587"/>
    <cellStyle name="Normal 3 6 2 4 3" xfId="20637"/>
    <cellStyle name="Normal 3 6 2 4 3 2" xfId="29067"/>
    <cellStyle name="Normal 3 6 2 4 3 2 2" xfId="38264"/>
    <cellStyle name="Normal 3 6 2 4 3 3" xfId="34663"/>
    <cellStyle name="Normal 3 6 2 4 3 4" xfId="42967"/>
    <cellStyle name="Normal 3 6 2 4 3 5" xfId="47588"/>
    <cellStyle name="Normal 3 6 2 4 4" xfId="29065"/>
    <cellStyle name="Normal 3 6 2 4 4 2" xfId="38262"/>
    <cellStyle name="Normal 3 6 2 4 5" xfId="32061"/>
    <cellStyle name="Normal 3 6 2 4 6" xfId="42965"/>
    <cellStyle name="Normal 3 6 2 4 7" xfId="47586"/>
    <cellStyle name="Normal 3 6 2 5" xfId="14297"/>
    <cellStyle name="Normal 3 6 2 5 2" xfId="29068"/>
    <cellStyle name="Normal 3 6 2 5 2 2" xfId="38265"/>
    <cellStyle name="Normal 3 6 2 5 3" xfId="31411"/>
    <cellStyle name="Normal 3 6 2 5 4" xfId="42968"/>
    <cellStyle name="Normal 3 6 2 5 5" xfId="47589"/>
    <cellStyle name="Normal 3 6 2 6" xfId="18720"/>
    <cellStyle name="Normal 3 6 2 6 2" xfId="29069"/>
    <cellStyle name="Normal 3 6 2 6 2 2" xfId="38266"/>
    <cellStyle name="Normal 3 6 2 6 3" xfId="32712"/>
    <cellStyle name="Normal 3 6 2 6 4" xfId="42969"/>
    <cellStyle name="Normal 3 6 2 6 5" xfId="47590"/>
    <cellStyle name="Normal 3 6 2 7" xfId="20000"/>
    <cellStyle name="Normal 3 6 2 7 2" xfId="29070"/>
    <cellStyle name="Normal 3 6 2 7 2 2" xfId="38267"/>
    <cellStyle name="Normal 3 6 2 7 3" xfId="34011"/>
    <cellStyle name="Normal 3 6 2 7 4" xfId="42970"/>
    <cellStyle name="Normal 3 6 2 7 5" xfId="47591"/>
    <cellStyle name="Normal 3 6 2 8" xfId="29050"/>
    <cellStyle name="Normal 3 6 2 8 2" xfId="38247"/>
    <cellStyle name="Normal 3 6 2 9" xfId="30751"/>
    <cellStyle name="Normal 3 6 3" xfId="11465"/>
    <cellStyle name="Normal 3 6 3 2" xfId="16515"/>
    <cellStyle name="Normal 3 6 3 2 2" xfId="19357"/>
    <cellStyle name="Normal 3 6 3 2 2 2" xfId="29073"/>
    <cellStyle name="Normal 3 6 3 2 2 2 2" xfId="38270"/>
    <cellStyle name="Normal 3 6 3 2 2 3" xfId="33364"/>
    <cellStyle name="Normal 3 6 3 2 2 4" xfId="42973"/>
    <cellStyle name="Normal 3 6 3 2 2 5" xfId="47594"/>
    <cellStyle name="Normal 3 6 3 2 3" xfId="20640"/>
    <cellStyle name="Normal 3 6 3 2 3 2" xfId="29074"/>
    <cellStyle name="Normal 3 6 3 2 3 2 2" xfId="38271"/>
    <cellStyle name="Normal 3 6 3 2 3 3" xfId="34666"/>
    <cellStyle name="Normal 3 6 3 2 3 4" xfId="42974"/>
    <cellStyle name="Normal 3 6 3 2 3 5" xfId="47595"/>
    <cellStyle name="Normal 3 6 3 2 4" xfId="29072"/>
    <cellStyle name="Normal 3 6 3 2 4 2" xfId="38269"/>
    <cellStyle name="Normal 3 6 3 2 5" xfId="32064"/>
    <cellStyle name="Normal 3 6 3 2 6" xfId="42972"/>
    <cellStyle name="Normal 3 6 3 2 7" xfId="47593"/>
    <cellStyle name="Normal 3 6 3 3" xfId="14300"/>
    <cellStyle name="Normal 3 6 3 3 2" xfId="29075"/>
    <cellStyle name="Normal 3 6 3 3 2 2" xfId="38272"/>
    <cellStyle name="Normal 3 6 3 3 3" xfId="31414"/>
    <cellStyle name="Normal 3 6 3 3 4" xfId="42975"/>
    <cellStyle name="Normal 3 6 3 3 5" xfId="47596"/>
    <cellStyle name="Normal 3 6 3 4" xfId="18723"/>
    <cellStyle name="Normal 3 6 3 4 2" xfId="29076"/>
    <cellStyle name="Normal 3 6 3 4 2 2" xfId="38273"/>
    <cellStyle name="Normal 3 6 3 4 3" xfId="32715"/>
    <cellStyle name="Normal 3 6 3 4 4" xfId="42976"/>
    <cellStyle name="Normal 3 6 3 4 5" xfId="47597"/>
    <cellStyle name="Normal 3 6 3 5" xfId="20003"/>
    <cellStyle name="Normal 3 6 3 5 2" xfId="29077"/>
    <cellStyle name="Normal 3 6 3 5 2 2" xfId="38274"/>
    <cellStyle name="Normal 3 6 3 5 3" xfId="34014"/>
    <cellStyle name="Normal 3 6 3 5 4" xfId="42977"/>
    <cellStyle name="Normal 3 6 3 5 5" xfId="47598"/>
    <cellStyle name="Normal 3 6 3 6" xfId="29071"/>
    <cellStyle name="Normal 3 6 3 6 2" xfId="38268"/>
    <cellStyle name="Normal 3 6 3 7" xfId="30754"/>
    <cellStyle name="Normal 3 6 3 8" xfId="42971"/>
    <cellStyle name="Normal 3 6 3 9" xfId="47592"/>
    <cellStyle name="Normal 3 6 4" xfId="11466"/>
    <cellStyle name="Normal 3 6 4 2" xfId="16516"/>
    <cellStyle name="Normal 3 6 4 2 2" xfId="19358"/>
    <cellStyle name="Normal 3 6 4 2 2 2" xfId="29080"/>
    <cellStyle name="Normal 3 6 4 2 2 2 2" xfId="38277"/>
    <cellStyle name="Normal 3 6 4 2 2 3" xfId="33365"/>
    <cellStyle name="Normal 3 6 4 2 2 4" xfId="42980"/>
    <cellStyle name="Normal 3 6 4 2 2 5" xfId="47601"/>
    <cellStyle name="Normal 3 6 4 2 3" xfId="20641"/>
    <cellStyle name="Normal 3 6 4 2 3 2" xfId="29081"/>
    <cellStyle name="Normal 3 6 4 2 3 2 2" xfId="38278"/>
    <cellStyle name="Normal 3 6 4 2 3 3" xfId="34667"/>
    <cellStyle name="Normal 3 6 4 2 3 4" xfId="42981"/>
    <cellStyle name="Normal 3 6 4 2 3 5" xfId="47602"/>
    <cellStyle name="Normal 3 6 4 2 4" xfId="29079"/>
    <cellStyle name="Normal 3 6 4 2 4 2" xfId="38276"/>
    <cellStyle name="Normal 3 6 4 2 5" xfId="32065"/>
    <cellStyle name="Normal 3 6 4 2 6" xfId="42979"/>
    <cellStyle name="Normal 3 6 4 2 7" xfId="47600"/>
    <cellStyle name="Normal 3 6 4 3" xfId="14301"/>
    <cellStyle name="Normal 3 6 4 3 2" xfId="29082"/>
    <cellStyle name="Normal 3 6 4 3 2 2" xfId="38279"/>
    <cellStyle name="Normal 3 6 4 3 3" xfId="31415"/>
    <cellStyle name="Normal 3 6 4 3 4" xfId="42982"/>
    <cellStyle name="Normal 3 6 4 3 5" xfId="47603"/>
    <cellStyle name="Normal 3 6 4 4" xfId="18724"/>
    <cellStyle name="Normal 3 6 4 4 2" xfId="29083"/>
    <cellStyle name="Normal 3 6 4 4 2 2" xfId="38280"/>
    <cellStyle name="Normal 3 6 4 4 3" xfId="32716"/>
    <cellStyle name="Normal 3 6 4 4 4" xfId="42983"/>
    <cellStyle name="Normal 3 6 4 4 5" xfId="47604"/>
    <cellStyle name="Normal 3 6 4 5" xfId="20004"/>
    <cellStyle name="Normal 3 6 4 5 2" xfId="29084"/>
    <cellStyle name="Normal 3 6 4 5 2 2" xfId="38281"/>
    <cellStyle name="Normal 3 6 4 5 3" xfId="34015"/>
    <cellStyle name="Normal 3 6 4 5 4" xfId="42984"/>
    <cellStyle name="Normal 3 6 4 5 5" xfId="47605"/>
    <cellStyle name="Normal 3 6 4 6" xfId="29078"/>
    <cellStyle name="Normal 3 6 4 6 2" xfId="38275"/>
    <cellStyle name="Normal 3 6 4 7" xfId="30755"/>
    <cellStyle name="Normal 3 6 4 8" xfId="42978"/>
    <cellStyle name="Normal 3 6 4 9" xfId="47599"/>
    <cellStyle name="Normal 3 6 5" xfId="10376"/>
    <cellStyle name="Normal 3 60" xfId="48950"/>
    <cellStyle name="Normal 3 61" xfId="48956"/>
    <cellStyle name="Normal 3 62" xfId="48951"/>
    <cellStyle name="Normal 3 63" xfId="48958"/>
    <cellStyle name="Normal 3 64" xfId="48952"/>
    <cellStyle name="Normal 3 65" xfId="48959"/>
    <cellStyle name="Normal 3 66" xfId="48953"/>
    <cellStyle name="Normal 3 67" xfId="48960"/>
    <cellStyle name="Normal 3 68" xfId="49159"/>
    <cellStyle name="Normal 3 69" xfId="49154"/>
    <cellStyle name="Normal 3 7" xfId="3146"/>
    <cellStyle name="Normal 3 7 2" xfId="11467"/>
    <cellStyle name="Normal 3 7 2 2" xfId="16517"/>
    <cellStyle name="Normal 3 7 2 2 2" xfId="19359"/>
    <cellStyle name="Normal 3 7 2 2 2 2" xfId="29087"/>
    <cellStyle name="Normal 3 7 2 2 2 2 2" xfId="38284"/>
    <cellStyle name="Normal 3 7 2 2 2 3" xfId="33366"/>
    <cellStyle name="Normal 3 7 2 2 2 4" xfId="42987"/>
    <cellStyle name="Normal 3 7 2 2 2 5" xfId="47608"/>
    <cellStyle name="Normal 3 7 2 2 3" xfId="20642"/>
    <cellStyle name="Normal 3 7 2 2 3 2" xfId="29088"/>
    <cellStyle name="Normal 3 7 2 2 3 2 2" xfId="38285"/>
    <cellStyle name="Normal 3 7 2 2 3 3" xfId="34668"/>
    <cellStyle name="Normal 3 7 2 2 3 4" xfId="42988"/>
    <cellStyle name="Normal 3 7 2 2 3 5" xfId="47609"/>
    <cellStyle name="Normal 3 7 2 2 4" xfId="29086"/>
    <cellStyle name="Normal 3 7 2 2 4 2" xfId="38283"/>
    <cellStyle name="Normal 3 7 2 2 5" xfId="32066"/>
    <cellStyle name="Normal 3 7 2 2 6" xfId="42986"/>
    <cellStyle name="Normal 3 7 2 2 7" xfId="47607"/>
    <cellStyle name="Normal 3 7 2 3" xfId="14302"/>
    <cellStyle name="Normal 3 7 2 3 2" xfId="29089"/>
    <cellStyle name="Normal 3 7 2 3 2 2" xfId="38286"/>
    <cellStyle name="Normal 3 7 2 3 3" xfId="31416"/>
    <cellStyle name="Normal 3 7 2 3 4" xfId="42989"/>
    <cellStyle name="Normal 3 7 2 3 5" xfId="47610"/>
    <cellStyle name="Normal 3 7 2 4" xfId="18725"/>
    <cellStyle name="Normal 3 7 2 4 2" xfId="29090"/>
    <cellStyle name="Normal 3 7 2 4 2 2" xfId="38287"/>
    <cellStyle name="Normal 3 7 2 4 3" xfId="32717"/>
    <cellStyle name="Normal 3 7 2 4 4" xfId="42990"/>
    <cellStyle name="Normal 3 7 2 4 5" xfId="47611"/>
    <cellStyle name="Normal 3 7 2 5" xfId="20005"/>
    <cellStyle name="Normal 3 7 2 5 2" xfId="29091"/>
    <cellStyle name="Normal 3 7 2 5 2 2" xfId="38288"/>
    <cellStyle name="Normal 3 7 2 5 3" xfId="34016"/>
    <cellStyle name="Normal 3 7 2 5 4" xfId="42991"/>
    <cellStyle name="Normal 3 7 2 5 5" xfId="47612"/>
    <cellStyle name="Normal 3 7 2 6" xfId="29085"/>
    <cellStyle name="Normal 3 7 2 6 2" xfId="38282"/>
    <cellStyle name="Normal 3 7 2 7" xfId="30756"/>
    <cellStyle name="Normal 3 7 2 8" xfId="42985"/>
    <cellStyle name="Normal 3 7 2 9" xfId="47606"/>
    <cellStyle name="Normal 3 7 3" xfId="11468"/>
    <cellStyle name="Normal 3 7 3 2" xfId="16518"/>
    <cellStyle name="Normal 3 7 3 2 2" xfId="19360"/>
    <cellStyle name="Normal 3 7 3 2 2 2" xfId="29094"/>
    <cellStyle name="Normal 3 7 3 2 2 2 2" xfId="38291"/>
    <cellStyle name="Normal 3 7 3 2 2 3" xfId="33367"/>
    <cellStyle name="Normal 3 7 3 2 2 4" xfId="42994"/>
    <cellStyle name="Normal 3 7 3 2 2 5" xfId="47615"/>
    <cellStyle name="Normal 3 7 3 2 3" xfId="20643"/>
    <cellStyle name="Normal 3 7 3 2 3 2" xfId="29095"/>
    <cellStyle name="Normal 3 7 3 2 3 2 2" xfId="38292"/>
    <cellStyle name="Normal 3 7 3 2 3 3" xfId="34669"/>
    <cellStyle name="Normal 3 7 3 2 3 4" xfId="42995"/>
    <cellStyle name="Normal 3 7 3 2 3 5" xfId="47616"/>
    <cellStyle name="Normal 3 7 3 2 4" xfId="29093"/>
    <cellStyle name="Normal 3 7 3 2 4 2" xfId="38290"/>
    <cellStyle name="Normal 3 7 3 2 5" xfId="32067"/>
    <cellStyle name="Normal 3 7 3 2 6" xfId="42993"/>
    <cellStyle name="Normal 3 7 3 2 7" xfId="47614"/>
    <cellStyle name="Normal 3 7 3 3" xfId="14303"/>
    <cellStyle name="Normal 3 7 3 3 2" xfId="29096"/>
    <cellStyle name="Normal 3 7 3 3 2 2" xfId="38293"/>
    <cellStyle name="Normal 3 7 3 3 3" xfId="31417"/>
    <cellStyle name="Normal 3 7 3 3 4" xfId="42996"/>
    <cellStyle name="Normal 3 7 3 3 5" xfId="47617"/>
    <cellStyle name="Normal 3 7 3 4" xfId="18726"/>
    <cellStyle name="Normal 3 7 3 4 2" xfId="29097"/>
    <cellStyle name="Normal 3 7 3 4 2 2" xfId="38294"/>
    <cellStyle name="Normal 3 7 3 4 3" xfId="32718"/>
    <cellStyle name="Normal 3 7 3 4 4" xfId="42997"/>
    <cellStyle name="Normal 3 7 3 4 5" xfId="47618"/>
    <cellStyle name="Normal 3 7 3 5" xfId="20006"/>
    <cellStyle name="Normal 3 7 3 5 2" xfId="29098"/>
    <cellStyle name="Normal 3 7 3 5 2 2" xfId="38295"/>
    <cellStyle name="Normal 3 7 3 5 3" xfId="34017"/>
    <cellStyle name="Normal 3 7 3 5 4" xfId="42998"/>
    <cellStyle name="Normal 3 7 3 5 5" xfId="47619"/>
    <cellStyle name="Normal 3 7 3 6" xfId="29092"/>
    <cellStyle name="Normal 3 7 3 6 2" xfId="38289"/>
    <cellStyle name="Normal 3 7 3 7" xfId="30757"/>
    <cellStyle name="Normal 3 7 3 8" xfId="42992"/>
    <cellStyle name="Normal 3 7 3 9" xfId="47613"/>
    <cellStyle name="Normal 3 7 4" xfId="10377"/>
    <cellStyle name="Normal 3 70" xfId="49161"/>
    <cellStyle name="Normal 3 71" xfId="49156"/>
    <cellStyle name="Normal 3 72" xfId="49164"/>
    <cellStyle name="Normal 3 73" xfId="49158"/>
    <cellStyle name="Normal 3 74" xfId="49166"/>
    <cellStyle name="Normal 3 75" xfId="49157"/>
    <cellStyle name="Normal 3 76" xfId="49165"/>
    <cellStyle name="Normal 3 77" xfId="49155"/>
    <cellStyle name="Normal 3 78" xfId="49162"/>
    <cellStyle name="Normal 3 79" xfId="49153"/>
    <cellStyle name="Normal 3 8" xfId="3147"/>
    <cellStyle name="Normal 3 8 10" xfId="10494"/>
    <cellStyle name="Normal 3 8 2" xfId="16110"/>
    <cellStyle name="Normal 3 8 2 2" xfId="18956"/>
    <cellStyle name="Normal 3 8 2 2 2" xfId="29101"/>
    <cellStyle name="Normal 3 8 2 2 2 2" xfId="38298"/>
    <cellStyle name="Normal 3 8 2 2 3" xfId="32956"/>
    <cellStyle name="Normal 3 8 2 2 4" xfId="43001"/>
    <cellStyle name="Normal 3 8 2 2 5" xfId="47622"/>
    <cellStyle name="Normal 3 8 2 3" xfId="20236"/>
    <cellStyle name="Normal 3 8 2 3 2" xfId="29102"/>
    <cellStyle name="Normal 3 8 2 3 2 2" xfId="38299"/>
    <cellStyle name="Normal 3 8 2 3 3" xfId="34257"/>
    <cellStyle name="Normal 3 8 2 3 4" xfId="43002"/>
    <cellStyle name="Normal 3 8 2 3 5" xfId="47623"/>
    <cellStyle name="Normal 3 8 2 4" xfId="29100"/>
    <cellStyle name="Normal 3 8 2 4 2" xfId="38297"/>
    <cellStyle name="Normal 3 8 2 5" xfId="31655"/>
    <cellStyle name="Normal 3 8 2 6" xfId="43000"/>
    <cellStyle name="Normal 3 8 2 7" xfId="47621"/>
    <cellStyle name="Normal 3 8 3" xfId="13895"/>
    <cellStyle name="Normal 3 8 3 2" xfId="29103"/>
    <cellStyle name="Normal 3 8 3 2 2" xfId="38300"/>
    <cellStyle name="Normal 3 8 3 3" xfId="31006"/>
    <cellStyle name="Normal 3 8 3 4" xfId="43003"/>
    <cellStyle name="Normal 3 8 3 5" xfId="47624"/>
    <cellStyle name="Normal 3 8 4" xfId="18319"/>
    <cellStyle name="Normal 3 8 4 2" xfId="29104"/>
    <cellStyle name="Normal 3 8 4 2 2" xfId="38301"/>
    <cellStyle name="Normal 3 8 4 3" xfId="32307"/>
    <cellStyle name="Normal 3 8 4 4" xfId="43004"/>
    <cellStyle name="Normal 3 8 4 5" xfId="47625"/>
    <cellStyle name="Normal 3 8 5" xfId="19595"/>
    <cellStyle name="Normal 3 8 5 2" xfId="29105"/>
    <cellStyle name="Normal 3 8 5 2 2" xfId="38302"/>
    <cellStyle name="Normal 3 8 5 3" xfId="33605"/>
    <cellStyle name="Normal 3 8 5 4" xfId="43005"/>
    <cellStyle name="Normal 3 8 5 5" xfId="47626"/>
    <cellStyle name="Normal 3 8 6" xfId="29099"/>
    <cellStyle name="Normal 3 8 6 2" xfId="38296"/>
    <cellStyle name="Normal 3 8 7" xfId="30345"/>
    <cellStyle name="Normal 3 8 8" xfId="42999"/>
    <cellStyle name="Normal 3 8 9" xfId="47620"/>
    <cellStyle name="Normal 3 80" xfId="49160"/>
    <cellStyle name="Normal 3 81" xfId="49152"/>
    <cellStyle name="Normal 3 82" xfId="49163"/>
    <cellStyle name="Normal 3 83" xfId="49366"/>
    <cellStyle name="Normal 3 84" xfId="49360"/>
    <cellStyle name="Normal 3 85" xfId="49367"/>
    <cellStyle name="Normal 3 86" xfId="49361"/>
    <cellStyle name="Normal 3 87" xfId="49368"/>
    <cellStyle name="Normal 3 88" xfId="49363"/>
    <cellStyle name="Normal 3 89" xfId="49369"/>
    <cellStyle name="Normal 3 9" xfId="3148"/>
    <cellStyle name="Normal 3 9 10" xfId="10740"/>
    <cellStyle name="Normal 3 9 2" xfId="16146"/>
    <cellStyle name="Normal 3 9 2 2" xfId="18989"/>
    <cellStyle name="Normal 3 9 2 2 2" xfId="29108"/>
    <cellStyle name="Normal 3 9 2 2 2 2" xfId="38305"/>
    <cellStyle name="Normal 3 9 2 2 3" xfId="32992"/>
    <cellStyle name="Normal 3 9 2 2 4" xfId="43008"/>
    <cellStyle name="Normal 3 9 2 2 5" xfId="47629"/>
    <cellStyle name="Normal 3 9 2 3" xfId="20271"/>
    <cellStyle name="Normal 3 9 2 3 2" xfId="29109"/>
    <cellStyle name="Normal 3 9 2 3 2 2" xfId="38306"/>
    <cellStyle name="Normal 3 9 2 3 3" xfId="34293"/>
    <cellStyle name="Normal 3 9 2 3 4" xfId="43009"/>
    <cellStyle name="Normal 3 9 2 3 5" xfId="47630"/>
    <cellStyle name="Normal 3 9 2 4" xfId="29107"/>
    <cellStyle name="Normal 3 9 2 4 2" xfId="38304"/>
    <cellStyle name="Normal 3 9 2 5" xfId="31691"/>
    <cellStyle name="Normal 3 9 2 6" xfId="43007"/>
    <cellStyle name="Normal 3 9 2 7" xfId="47628"/>
    <cellStyle name="Normal 3 9 3" xfId="13931"/>
    <cellStyle name="Normal 3 9 3 2" xfId="29110"/>
    <cellStyle name="Normal 3 9 3 2 2" xfId="38307"/>
    <cellStyle name="Normal 3 9 3 3" xfId="31042"/>
    <cellStyle name="Normal 3 9 3 4" xfId="43010"/>
    <cellStyle name="Normal 3 9 3 5" xfId="47631"/>
    <cellStyle name="Normal 3 9 4" xfId="18354"/>
    <cellStyle name="Normal 3 9 4 2" xfId="29111"/>
    <cellStyle name="Normal 3 9 4 2 2" xfId="38308"/>
    <cellStyle name="Normal 3 9 4 3" xfId="32343"/>
    <cellStyle name="Normal 3 9 4 4" xfId="43011"/>
    <cellStyle name="Normal 3 9 4 5" xfId="47632"/>
    <cellStyle name="Normal 3 9 5" xfId="19631"/>
    <cellStyle name="Normal 3 9 5 2" xfId="29112"/>
    <cellStyle name="Normal 3 9 5 2 2" xfId="38309"/>
    <cellStyle name="Normal 3 9 5 3" xfId="33641"/>
    <cellStyle name="Normal 3 9 5 4" xfId="43012"/>
    <cellStyle name="Normal 3 9 5 5" xfId="47633"/>
    <cellStyle name="Normal 3 9 6" xfId="29106"/>
    <cellStyle name="Normal 3 9 6 2" xfId="38303"/>
    <cellStyle name="Normal 3 9 7" xfId="30381"/>
    <cellStyle name="Normal 3 9 8" xfId="43006"/>
    <cellStyle name="Normal 3 9 9" xfId="47627"/>
    <cellStyle name="Normal 3 90" xfId="49362"/>
    <cellStyle name="Normal 3 91" xfId="49370"/>
    <cellStyle name="Normal 3 92" xfId="49365"/>
    <cellStyle name="Normal 3 93" xfId="49371"/>
    <cellStyle name="Normal 3 94" xfId="49364"/>
    <cellStyle name="Normal 3 95" xfId="50186"/>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10" xfId="11705"/>
    <cellStyle name="Normal 30 111" xfId="9900"/>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 10" xfId="12071"/>
    <cellStyle name="Normal 30 2 2" xfId="16711"/>
    <cellStyle name="Normal 30 2 2 2" xfId="19548"/>
    <cellStyle name="Normal 30 2 2 2 2" xfId="29115"/>
    <cellStyle name="Normal 30 2 2 2 2 2" xfId="38312"/>
    <cellStyle name="Normal 30 2 2 2 3" xfId="33557"/>
    <cellStyle name="Normal 30 2 2 2 4" xfId="43015"/>
    <cellStyle name="Normal 30 2 2 2 5" xfId="47636"/>
    <cellStyle name="Normal 30 2 2 3" xfId="20833"/>
    <cellStyle name="Normal 30 2 2 3 2" xfId="29116"/>
    <cellStyle name="Normal 30 2 2 3 2 2" xfId="38313"/>
    <cellStyle name="Normal 30 2 2 3 3" xfId="34860"/>
    <cellStyle name="Normal 30 2 2 3 4" xfId="43016"/>
    <cellStyle name="Normal 30 2 2 3 5" xfId="47637"/>
    <cellStyle name="Normal 30 2 2 4" xfId="29114"/>
    <cellStyle name="Normal 30 2 2 4 2" xfId="38311"/>
    <cellStyle name="Normal 30 2 2 5" xfId="32258"/>
    <cellStyle name="Normal 30 2 2 6" xfId="43014"/>
    <cellStyle name="Normal 30 2 2 7" xfId="47635"/>
    <cellStyle name="Normal 30 2 3" xfId="14498"/>
    <cellStyle name="Normal 30 2 3 2" xfId="29117"/>
    <cellStyle name="Normal 30 2 3 2 2" xfId="38314"/>
    <cellStyle name="Normal 30 2 3 3" xfId="31607"/>
    <cellStyle name="Normal 30 2 3 4" xfId="43017"/>
    <cellStyle name="Normal 30 2 3 5" xfId="47638"/>
    <cellStyle name="Normal 30 2 4" xfId="18916"/>
    <cellStyle name="Normal 30 2 4 2" xfId="29118"/>
    <cellStyle name="Normal 30 2 4 2 2" xfId="38315"/>
    <cellStyle name="Normal 30 2 4 3" xfId="32908"/>
    <cellStyle name="Normal 30 2 4 4" xfId="43018"/>
    <cellStyle name="Normal 30 2 4 5" xfId="47639"/>
    <cellStyle name="Normal 30 2 5" xfId="20196"/>
    <cellStyle name="Normal 30 2 5 2" xfId="29119"/>
    <cellStyle name="Normal 30 2 5 2 2" xfId="38316"/>
    <cellStyle name="Normal 30 2 5 3" xfId="34208"/>
    <cellStyle name="Normal 30 2 5 4" xfId="43019"/>
    <cellStyle name="Normal 30 2 5 5" xfId="47640"/>
    <cellStyle name="Normal 30 2 6" xfId="29113"/>
    <cellStyle name="Normal 30 2 6 2" xfId="38310"/>
    <cellStyle name="Normal 30 2 7" xfId="30948"/>
    <cellStyle name="Normal 30 2 8" xfId="43013"/>
    <cellStyle name="Normal 30 2 9" xfId="47634"/>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10" xfId="11653"/>
    <cellStyle name="Normal 31 111" xfId="9901"/>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 10" xfId="12072"/>
    <cellStyle name="Normal 31 2 2" xfId="16712"/>
    <cellStyle name="Normal 31 2 2 2" xfId="19549"/>
    <cellStyle name="Normal 31 2 2 2 2" xfId="29122"/>
    <cellStyle name="Normal 31 2 2 2 2 2" xfId="38319"/>
    <cellStyle name="Normal 31 2 2 2 3" xfId="33558"/>
    <cellStyle name="Normal 31 2 2 2 4" xfId="43022"/>
    <cellStyle name="Normal 31 2 2 2 5" xfId="47643"/>
    <cellStyle name="Normal 31 2 2 3" xfId="20834"/>
    <cellStyle name="Normal 31 2 2 3 2" xfId="29123"/>
    <cellStyle name="Normal 31 2 2 3 2 2" xfId="38320"/>
    <cellStyle name="Normal 31 2 2 3 3" xfId="34861"/>
    <cellStyle name="Normal 31 2 2 3 4" xfId="43023"/>
    <cellStyle name="Normal 31 2 2 3 5" xfId="47644"/>
    <cellStyle name="Normal 31 2 2 4" xfId="29121"/>
    <cellStyle name="Normal 31 2 2 4 2" xfId="38318"/>
    <cellStyle name="Normal 31 2 2 5" xfId="32259"/>
    <cellStyle name="Normal 31 2 2 6" xfId="43021"/>
    <cellStyle name="Normal 31 2 2 7" xfId="47642"/>
    <cellStyle name="Normal 31 2 3" xfId="14499"/>
    <cellStyle name="Normal 31 2 3 2" xfId="29124"/>
    <cellStyle name="Normal 31 2 3 2 2" xfId="38321"/>
    <cellStyle name="Normal 31 2 3 3" xfId="31608"/>
    <cellStyle name="Normal 31 2 3 4" xfId="43024"/>
    <cellStyle name="Normal 31 2 3 5" xfId="47645"/>
    <cellStyle name="Normal 31 2 4" xfId="18917"/>
    <cellStyle name="Normal 31 2 4 2" xfId="29125"/>
    <cellStyle name="Normal 31 2 4 2 2" xfId="38322"/>
    <cellStyle name="Normal 31 2 4 3" xfId="32909"/>
    <cellStyle name="Normal 31 2 4 4" xfId="43025"/>
    <cellStyle name="Normal 31 2 4 5" xfId="47646"/>
    <cellStyle name="Normal 31 2 5" xfId="20197"/>
    <cellStyle name="Normal 31 2 5 2" xfId="29126"/>
    <cellStyle name="Normal 31 2 5 2 2" xfId="38323"/>
    <cellStyle name="Normal 31 2 5 3" xfId="34209"/>
    <cellStyle name="Normal 31 2 5 4" xfId="43026"/>
    <cellStyle name="Normal 31 2 5 5" xfId="47647"/>
    <cellStyle name="Normal 31 2 6" xfId="29120"/>
    <cellStyle name="Normal 31 2 6 2" xfId="38317"/>
    <cellStyle name="Normal 31 2 7" xfId="30949"/>
    <cellStyle name="Normal 31 2 8" xfId="43020"/>
    <cellStyle name="Normal 31 2 9" xfId="47641"/>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2 2 10" xfId="12073"/>
    <cellStyle name="Normal 32 2 2" xfId="16713"/>
    <cellStyle name="Normal 32 2 2 2" xfId="19550"/>
    <cellStyle name="Normal 32 2 2 2 2" xfId="29129"/>
    <cellStyle name="Normal 32 2 2 2 2 2" xfId="38326"/>
    <cellStyle name="Normal 32 2 2 2 3" xfId="33559"/>
    <cellStyle name="Normal 32 2 2 2 4" xfId="43029"/>
    <cellStyle name="Normal 32 2 2 2 5" xfId="47650"/>
    <cellStyle name="Normal 32 2 2 3" xfId="20835"/>
    <cellStyle name="Normal 32 2 2 3 2" xfId="29130"/>
    <cellStyle name="Normal 32 2 2 3 2 2" xfId="38327"/>
    <cellStyle name="Normal 32 2 2 3 3" xfId="34862"/>
    <cellStyle name="Normal 32 2 2 3 4" xfId="43030"/>
    <cellStyle name="Normal 32 2 2 3 5" xfId="47651"/>
    <cellStyle name="Normal 32 2 2 4" xfId="29128"/>
    <cellStyle name="Normal 32 2 2 4 2" xfId="38325"/>
    <cellStyle name="Normal 32 2 2 5" xfId="32260"/>
    <cellStyle name="Normal 32 2 2 6" xfId="43028"/>
    <cellStyle name="Normal 32 2 2 7" xfId="47649"/>
    <cellStyle name="Normal 32 2 3" xfId="14500"/>
    <cellStyle name="Normal 32 2 3 2" xfId="29131"/>
    <cellStyle name="Normal 32 2 3 2 2" xfId="38328"/>
    <cellStyle name="Normal 32 2 3 3" xfId="31609"/>
    <cellStyle name="Normal 32 2 3 4" xfId="43031"/>
    <cellStyle name="Normal 32 2 3 5" xfId="47652"/>
    <cellStyle name="Normal 32 2 4" xfId="18918"/>
    <cellStyle name="Normal 32 2 4 2" xfId="29132"/>
    <cellStyle name="Normal 32 2 4 2 2" xfId="38329"/>
    <cellStyle name="Normal 32 2 4 3" xfId="32910"/>
    <cellStyle name="Normal 32 2 4 4" xfId="43032"/>
    <cellStyle name="Normal 32 2 4 5" xfId="47653"/>
    <cellStyle name="Normal 32 2 5" xfId="20198"/>
    <cellStyle name="Normal 32 2 5 2" xfId="29133"/>
    <cellStyle name="Normal 32 2 5 2 2" xfId="38330"/>
    <cellStyle name="Normal 32 2 5 3" xfId="34210"/>
    <cellStyle name="Normal 32 2 5 4" xfId="43033"/>
    <cellStyle name="Normal 32 2 5 5" xfId="47654"/>
    <cellStyle name="Normal 32 2 6" xfId="29127"/>
    <cellStyle name="Normal 32 2 6 2" xfId="38324"/>
    <cellStyle name="Normal 32 2 7" xfId="30950"/>
    <cellStyle name="Normal 32 2 8" xfId="43027"/>
    <cellStyle name="Normal 32 2 9" xfId="47648"/>
    <cellStyle name="Normal 32 3" xfId="11701"/>
    <cellStyle name="Normal 32 4" xfId="9902"/>
    <cellStyle name="Normal 33" xfId="3369"/>
    <cellStyle name="Normal 33 2" xfId="3370"/>
    <cellStyle name="Normal 33 2 10" xfId="12074"/>
    <cellStyle name="Normal 33 2 2" xfId="16714"/>
    <cellStyle name="Normal 33 2 2 2" xfId="19551"/>
    <cellStyle name="Normal 33 2 2 2 2" xfId="29136"/>
    <cellStyle name="Normal 33 2 2 2 2 2" xfId="38333"/>
    <cellStyle name="Normal 33 2 2 2 3" xfId="33560"/>
    <cellStyle name="Normal 33 2 2 2 4" xfId="43036"/>
    <cellStyle name="Normal 33 2 2 2 5" xfId="47657"/>
    <cellStyle name="Normal 33 2 2 3" xfId="20836"/>
    <cellStyle name="Normal 33 2 2 3 2" xfId="29137"/>
    <cellStyle name="Normal 33 2 2 3 2 2" xfId="38334"/>
    <cellStyle name="Normal 33 2 2 3 3" xfId="34863"/>
    <cellStyle name="Normal 33 2 2 3 4" xfId="43037"/>
    <cellStyle name="Normal 33 2 2 3 5" xfId="47658"/>
    <cellStyle name="Normal 33 2 2 4" xfId="29135"/>
    <cellStyle name="Normal 33 2 2 4 2" xfId="38332"/>
    <cellStyle name="Normal 33 2 2 5" xfId="32261"/>
    <cellStyle name="Normal 33 2 2 6" xfId="43035"/>
    <cellStyle name="Normal 33 2 2 7" xfId="47656"/>
    <cellStyle name="Normal 33 2 3" xfId="14501"/>
    <cellStyle name="Normal 33 2 3 2" xfId="29138"/>
    <cellStyle name="Normal 33 2 3 2 2" xfId="38335"/>
    <cellStyle name="Normal 33 2 3 3" xfId="31610"/>
    <cellStyle name="Normal 33 2 3 4" xfId="43038"/>
    <cellStyle name="Normal 33 2 3 5" xfId="47659"/>
    <cellStyle name="Normal 33 2 4" xfId="18919"/>
    <cellStyle name="Normal 33 2 4 2" xfId="29139"/>
    <cellStyle name="Normal 33 2 4 2 2" xfId="38336"/>
    <cellStyle name="Normal 33 2 4 3" xfId="32911"/>
    <cellStyle name="Normal 33 2 4 4" xfId="43039"/>
    <cellStyle name="Normal 33 2 4 5" xfId="47660"/>
    <cellStyle name="Normal 33 2 5" xfId="20199"/>
    <cellStyle name="Normal 33 2 5 2" xfId="29140"/>
    <cellStyle name="Normal 33 2 5 2 2" xfId="38337"/>
    <cellStyle name="Normal 33 2 5 3" xfId="34211"/>
    <cellStyle name="Normal 33 2 5 4" xfId="43040"/>
    <cellStyle name="Normal 33 2 5 5" xfId="47661"/>
    <cellStyle name="Normal 33 2 6" xfId="29134"/>
    <cellStyle name="Normal 33 2 6 2" xfId="38331"/>
    <cellStyle name="Normal 33 2 7" xfId="30951"/>
    <cellStyle name="Normal 33 2 8" xfId="43034"/>
    <cellStyle name="Normal 33 2 9" xfId="47655"/>
    <cellStyle name="Normal 33 3" xfId="11643"/>
    <cellStyle name="Normal 33 4" xfId="9903"/>
    <cellStyle name="Normal 34" xfId="3371"/>
    <cellStyle name="Normal 34 2" xfId="12075"/>
    <cellStyle name="Normal 34 2 2" xfId="16715"/>
    <cellStyle name="Normal 34 2 2 2" xfId="19552"/>
    <cellStyle name="Normal 34 2 2 2 2" xfId="29143"/>
    <cellStyle name="Normal 34 2 2 2 2 2" xfId="38340"/>
    <cellStyle name="Normal 34 2 2 2 3" xfId="33561"/>
    <cellStyle name="Normal 34 2 2 2 4" xfId="43043"/>
    <cellStyle name="Normal 34 2 2 2 5" xfId="47664"/>
    <cellStyle name="Normal 34 2 2 3" xfId="20837"/>
    <cellStyle name="Normal 34 2 2 3 2" xfId="29144"/>
    <cellStyle name="Normal 34 2 2 3 2 2" xfId="38341"/>
    <cellStyle name="Normal 34 2 2 3 3" xfId="34864"/>
    <cellStyle name="Normal 34 2 2 3 4" xfId="43044"/>
    <cellStyle name="Normal 34 2 2 3 5" xfId="47665"/>
    <cellStyle name="Normal 34 2 2 4" xfId="29142"/>
    <cellStyle name="Normal 34 2 2 4 2" xfId="38339"/>
    <cellStyle name="Normal 34 2 2 5" xfId="32262"/>
    <cellStyle name="Normal 34 2 2 6" xfId="43042"/>
    <cellStyle name="Normal 34 2 2 7" xfId="47663"/>
    <cellStyle name="Normal 34 2 3" xfId="14502"/>
    <cellStyle name="Normal 34 2 3 2" xfId="29145"/>
    <cellStyle name="Normal 34 2 3 2 2" xfId="38342"/>
    <cellStyle name="Normal 34 2 3 3" xfId="31611"/>
    <cellStyle name="Normal 34 2 3 4" xfId="43045"/>
    <cellStyle name="Normal 34 2 3 5" xfId="47666"/>
    <cellStyle name="Normal 34 2 4" xfId="18920"/>
    <cellStyle name="Normal 34 2 4 2" xfId="29146"/>
    <cellStyle name="Normal 34 2 4 2 2" xfId="38343"/>
    <cellStyle name="Normal 34 2 4 3" xfId="32912"/>
    <cellStyle name="Normal 34 2 4 4" xfId="43046"/>
    <cellStyle name="Normal 34 2 4 5" xfId="47667"/>
    <cellStyle name="Normal 34 2 5" xfId="20200"/>
    <cellStyle name="Normal 34 2 5 2" xfId="29147"/>
    <cellStyle name="Normal 34 2 5 2 2" xfId="38344"/>
    <cellStyle name="Normal 34 2 5 3" xfId="34212"/>
    <cellStyle name="Normal 34 2 5 4" xfId="43047"/>
    <cellStyle name="Normal 34 2 5 5" xfId="47668"/>
    <cellStyle name="Normal 34 2 6" xfId="29141"/>
    <cellStyle name="Normal 34 2 6 2" xfId="38338"/>
    <cellStyle name="Normal 34 2 7" xfId="30952"/>
    <cellStyle name="Normal 34 2 8" xfId="43041"/>
    <cellStyle name="Normal 34 2 9" xfId="47662"/>
    <cellStyle name="Normal 34 3" xfId="11700"/>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10" xfId="11642"/>
    <cellStyle name="Normal 35 111" xfId="990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 10" xfId="12076"/>
    <cellStyle name="Normal 35 2 2" xfId="16716"/>
    <cellStyle name="Normal 35 2 2 2" xfId="19553"/>
    <cellStyle name="Normal 35 2 2 2 2" xfId="29150"/>
    <cellStyle name="Normal 35 2 2 2 2 2" xfId="38347"/>
    <cellStyle name="Normal 35 2 2 2 3" xfId="33562"/>
    <cellStyle name="Normal 35 2 2 2 4" xfId="43050"/>
    <cellStyle name="Normal 35 2 2 2 5" xfId="47671"/>
    <cellStyle name="Normal 35 2 2 3" xfId="20838"/>
    <cellStyle name="Normal 35 2 2 3 2" xfId="29151"/>
    <cellStyle name="Normal 35 2 2 3 2 2" xfId="38348"/>
    <cellStyle name="Normal 35 2 2 3 3" xfId="34865"/>
    <cellStyle name="Normal 35 2 2 3 4" xfId="43051"/>
    <cellStyle name="Normal 35 2 2 3 5" xfId="47672"/>
    <cellStyle name="Normal 35 2 2 4" xfId="29149"/>
    <cellStyle name="Normal 35 2 2 4 2" xfId="38346"/>
    <cellStyle name="Normal 35 2 2 5" xfId="32263"/>
    <cellStyle name="Normal 35 2 2 6" xfId="43049"/>
    <cellStyle name="Normal 35 2 2 7" xfId="47670"/>
    <cellStyle name="Normal 35 2 3" xfId="14503"/>
    <cellStyle name="Normal 35 2 3 2" xfId="29152"/>
    <cellStyle name="Normal 35 2 3 2 2" xfId="38349"/>
    <cellStyle name="Normal 35 2 3 3" xfId="31612"/>
    <cellStyle name="Normal 35 2 3 4" xfId="43052"/>
    <cellStyle name="Normal 35 2 3 5" xfId="47673"/>
    <cellStyle name="Normal 35 2 4" xfId="18921"/>
    <cellStyle name="Normal 35 2 4 2" xfId="29153"/>
    <cellStyle name="Normal 35 2 4 2 2" xfId="38350"/>
    <cellStyle name="Normal 35 2 4 3" xfId="32913"/>
    <cellStyle name="Normal 35 2 4 4" xfId="43053"/>
    <cellStyle name="Normal 35 2 4 5" xfId="47674"/>
    <cellStyle name="Normal 35 2 5" xfId="20201"/>
    <cellStyle name="Normal 35 2 5 2" xfId="29154"/>
    <cellStyle name="Normal 35 2 5 2 2" xfId="38351"/>
    <cellStyle name="Normal 35 2 5 3" xfId="34213"/>
    <cellStyle name="Normal 35 2 5 4" xfId="43054"/>
    <cellStyle name="Normal 35 2 5 5" xfId="47675"/>
    <cellStyle name="Normal 35 2 6" xfId="29148"/>
    <cellStyle name="Normal 35 2 6 2" xfId="38345"/>
    <cellStyle name="Normal 35 2 7" xfId="30953"/>
    <cellStyle name="Normal 35 2 8" xfId="43048"/>
    <cellStyle name="Normal 35 2 9" xfId="47669"/>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10" xfId="11696"/>
    <cellStyle name="Normal 36 111" xfId="9905"/>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7 2" xfId="11638"/>
    <cellStyle name="Normal 38" xfId="3591"/>
    <cellStyle name="Normal 38 2" xfId="11697"/>
    <cellStyle name="Normal 39" xfId="3592"/>
    <cellStyle name="Normal 39 2" xfId="11639"/>
    <cellStyle name="Normal 4" xfId="53"/>
    <cellStyle name="Normal-- 4" xfId="4544"/>
    <cellStyle name="Normal 4 10" xfId="3593"/>
    <cellStyle name="Normal 4 10 2" xfId="3594"/>
    <cellStyle name="Normal 4 10 3" xfId="11469"/>
    <cellStyle name="Normal 4 10 4" xfId="9906"/>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09 2" xfId="9907"/>
    <cellStyle name="Normal 4 11" xfId="3605"/>
    <cellStyle name="Normal 4 11 10" xfId="11470"/>
    <cellStyle name="Normal 4 11 11" xfId="9908"/>
    <cellStyle name="Normal 4 11 2" xfId="3606"/>
    <cellStyle name="Normal 4 11 2 2" xfId="19361"/>
    <cellStyle name="Normal 4 11 2 2 2" xfId="29157"/>
    <cellStyle name="Normal 4 11 2 2 2 2" xfId="38354"/>
    <cellStyle name="Normal 4 11 2 2 3" xfId="33368"/>
    <cellStyle name="Normal 4 11 2 2 4" xfId="43057"/>
    <cellStyle name="Normal 4 11 2 2 5" xfId="47678"/>
    <cellStyle name="Normal 4 11 2 3" xfId="20644"/>
    <cellStyle name="Normal 4 11 2 3 2" xfId="29158"/>
    <cellStyle name="Normal 4 11 2 3 2 2" xfId="38355"/>
    <cellStyle name="Normal 4 11 2 3 3" xfId="34670"/>
    <cellStyle name="Normal 4 11 2 3 4" xfId="43058"/>
    <cellStyle name="Normal 4 11 2 3 5" xfId="47679"/>
    <cellStyle name="Normal 4 11 2 4" xfId="29156"/>
    <cellStyle name="Normal 4 11 2 4 2" xfId="38353"/>
    <cellStyle name="Normal 4 11 2 5" xfId="32068"/>
    <cellStyle name="Normal 4 11 2 6" xfId="43056"/>
    <cellStyle name="Normal 4 11 2 7" xfId="47677"/>
    <cellStyle name="Normal 4 11 2 8" xfId="16519"/>
    <cellStyle name="Normal 4 11 3" xfId="14304"/>
    <cellStyle name="Normal 4 11 3 2" xfId="29159"/>
    <cellStyle name="Normal 4 11 3 2 2" xfId="38356"/>
    <cellStyle name="Normal 4 11 3 3" xfId="31418"/>
    <cellStyle name="Normal 4 11 3 4" xfId="43059"/>
    <cellStyle name="Normal 4 11 3 5" xfId="47680"/>
    <cellStyle name="Normal 4 11 4" xfId="18727"/>
    <cellStyle name="Normal 4 11 4 2" xfId="29160"/>
    <cellStyle name="Normal 4 11 4 2 2" xfId="38357"/>
    <cellStyle name="Normal 4 11 4 3" xfId="32719"/>
    <cellStyle name="Normal 4 11 4 4" xfId="43060"/>
    <cellStyle name="Normal 4 11 4 5" xfId="47681"/>
    <cellStyle name="Normal 4 11 5" xfId="20007"/>
    <cellStyle name="Normal 4 11 5 2" xfId="29161"/>
    <cellStyle name="Normal 4 11 5 2 2" xfId="38358"/>
    <cellStyle name="Normal 4 11 5 3" xfId="34018"/>
    <cellStyle name="Normal 4 11 5 4" xfId="43061"/>
    <cellStyle name="Normal 4 11 5 5" xfId="47682"/>
    <cellStyle name="Normal 4 11 6" xfId="29155"/>
    <cellStyle name="Normal 4 11 6 2" xfId="38352"/>
    <cellStyle name="Normal 4 11 7" xfId="30758"/>
    <cellStyle name="Normal 4 11 8" xfId="43055"/>
    <cellStyle name="Normal 4 11 9" xfId="47676"/>
    <cellStyle name="Normal 4 110" xfId="3607"/>
    <cellStyle name="Normal 4 110 2" xfId="9909"/>
    <cellStyle name="Normal 4 111" xfId="3608"/>
    <cellStyle name="Normal 4 111 2" xfId="9910"/>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10" xfId="12038"/>
    <cellStyle name="Normal 4 12 11" xfId="9911"/>
    <cellStyle name="Normal 4 12 2" xfId="3618"/>
    <cellStyle name="Normal 4 12 2 2" xfId="19512"/>
    <cellStyle name="Normal 4 12 2 2 2" xfId="29164"/>
    <cellStyle name="Normal 4 12 2 2 2 2" xfId="38361"/>
    <cellStyle name="Normal 4 12 2 2 3" xfId="33521"/>
    <cellStyle name="Normal 4 12 2 2 4" xfId="43064"/>
    <cellStyle name="Normal 4 12 2 2 5" xfId="47685"/>
    <cellStyle name="Normal 4 12 2 3" xfId="20797"/>
    <cellStyle name="Normal 4 12 2 3 2" xfId="29165"/>
    <cellStyle name="Normal 4 12 2 3 2 2" xfId="38362"/>
    <cellStyle name="Normal 4 12 2 3 3" xfId="34823"/>
    <cellStyle name="Normal 4 12 2 3 4" xfId="43065"/>
    <cellStyle name="Normal 4 12 2 3 5" xfId="47686"/>
    <cellStyle name="Normal 4 12 2 4" xfId="29163"/>
    <cellStyle name="Normal 4 12 2 4 2" xfId="38360"/>
    <cellStyle name="Normal 4 12 2 5" xfId="32221"/>
    <cellStyle name="Normal 4 12 2 6" xfId="43063"/>
    <cellStyle name="Normal 4 12 2 7" xfId="47684"/>
    <cellStyle name="Normal 4 12 2 8" xfId="16676"/>
    <cellStyle name="Normal 4 12 3" xfId="14463"/>
    <cellStyle name="Normal 4 12 3 2" xfId="29166"/>
    <cellStyle name="Normal 4 12 3 2 2" xfId="38363"/>
    <cellStyle name="Normal 4 12 3 3" xfId="31571"/>
    <cellStyle name="Normal 4 12 3 4" xfId="43066"/>
    <cellStyle name="Normal 4 12 3 5" xfId="47687"/>
    <cellStyle name="Normal 4 12 4" xfId="18880"/>
    <cellStyle name="Normal 4 12 4 2" xfId="29167"/>
    <cellStyle name="Normal 4 12 4 2 2" xfId="38364"/>
    <cellStyle name="Normal 4 12 4 3" xfId="32872"/>
    <cellStyle name="Normal 4 12 4 4" xfId="43067"/>
    <cellStyle name="Normal 4 12 4 5" xfId="47688"/>
    <cellStyle name="Normal 4 12 5" xfId="20160"/>
    <cellStyle name="Normal 4 12 5 2" xfId="29168"/>
    <cellStyle name="Normal 4 12 5 2 2" xfId="38365"/>
    <cellStyle name="Normal 4 12 5 3" xfId="34171"/>
    <cellStyle name="Normal 4 12 5 4" xfId="43068"/>
    <cellStyle name="Normal 4 12 5 5" xfId="47689"/>
    <cellStyle name="Normal 4 12 6" xfId="29162"/>
    <cellStyle name="Normal 4 12 6 2" xfId="38359"/>
    <cellStyle name="Normal 4 12 7" xfId="30911"/>
    <cellStyle name="Normal 4 12 8" xfId="43062"/>
    <cellStyle name="Normal 4 12 9" xfId="47683"/>
    <cellStyle name="Normal 4 120" xfId="3619"/>
    <cellStyle name="Normal 4 121" xfId="10378"/>
    <cellStyle name="Normal 4 122" xfId="50188"/>
    <cellStyle name="Normal 4 13" xfId="3620"/>
    <cellStyle name="Normal 4 13 10" xfId="12099"/>
    <cellStyle name="Normal 4 13 11" xfId="9912"/>
    <cellStyle name="Normal 4 13 2" xfId="3621"/>
    <cellStyle name="Normal 4 13 2 2" xfId="19563"/>
    <cellStyle name="Normal 4 13 2 2 2" xfId="29171"/>
    <cellStyle name="Normal 4 13 2 2 2 2" xfId="38368"/>
    <cellStyle name="Normal 4 13 2 2 3" xfId="33572"/>
    <cellStyle name="Normal 4 13 2 2 4" xfId="43071"/>
    <cellStyle name="Normal 4 13 2 2 5" xfId="47692"/>
    <cellStyle name="Normal 4 13 2 3" xfId="20848"/>
    <cellStyle name="Normal 4 13 2 3 2" xfId="29172"/>
    <cellStyle name="Normal 4 13 2 3 2 2" xfId="38369"/>
    <cellStyle name="Normal 4 13 2 3 3" xfId="34876"/>
    <cellStyle name="Normal 4 13 2 3 4" xfId="43072"/>
    <cellStyle name="Normal 4 13 2 3 5" xfId="47693"/>
    <cellStyle name="Normal 4 13 2 4" xfId="29170"/>
    <cellStyle name="Normal 4 13 2 4 2" xfId="38367"/>
    <cellStyle name="Normal 4 13 2 5" xfId="32274"/>
    <cellStyle name="Normal 4 13 2 6" xfId="43070"/>
    <cellStyle name="Normal 4 13 2 7" xfId="47691"/>
    <cellStyle name="Normal 4 13 2 8" xfId="16728"/>
    <cellStyle name="Normal 4 13 3" xfId="14515"/>
    <cellStyle name="Normal 4 13 3 2" xfId="29173"/>
    <cellStyle name="Normal 4 13 3 2 2" xfId="38370"/>
    <cellStyle name="Normal 4 13 3 3" xfId="31622"/>
    <cellStyle name="Normal 4 13 3 4" xfId="43073"/>
    <cellStyle name="Normal 4 13 3 5" xfId="47694"/>
    <cellStyle name="Normal 4 13 4" xfId="18931"/>
    <cellStyle name="Normal 4 13 4 2" xfId="29174"/>
    <cellStyle name="Normal 4 13 4 2 2" xfId="38371"/>
    <cellStyle name="Normal 4 13 4 3" xfId="32923"/>
    <cellStyle name="Normal 4 13 4 4" xfId="43074"/>
    <cellStyle name="Normal 4 13 4 5" xfId="47695"/>
    <cellStyle name="Normal 4 13 5" xfId="20211"/>
    <cellStyle name="Normal 4 13 5 2" xfId="29175"/>
    <cellStyle name="Normal 4 13 5 2 2" xfId="38372"/>
    <cellStyle name="Normal 4 13 5 3" xfId="34224"/>
    <cellStyle name="Normal 4 13 5 4" xfId="43075"/>
    <cellStyle name="Normal 4 13 5 5" xfId="47696"/>
    <cellStyle name="Normal 4 13 6" xfId="29169"/>
    <cellStyle name="Normal 4 13 6 2" xfId="38366"/>
    <cellStyle name="Normal 4 13 7" xfId="30964"/>
    <cellStyle name="Normal 4 13 8" xfId="43069"/>
    <cellStyle name="Normal 4 13 9" xfId="47690"/>
    <cellStyle name="Normal 4 14" xfId="3622"/>
    <cellStyle name="Normal 4 14 2" xfId="3623"/>
    <cellStyle name="Normal 4 14 2 2" xfId="38373"/>
    <cellStyle name="Normal 4 14 2 3" xfId="29176"/>
    <cellStyle name="Normal 4 14 3" xfId="34935"/>
    <cellStyle name="Normal 4 14 4" xfId="43076"/>
    <cellStyle name="Normal 4 14 5" xfId="47697"/>
    <cellStyle name="Normal 4 14 6" xfId="20922"/>
    <cellStyle name="Normal 4 14 7" xfId="9913"/>
    <cellStyle name="Normal 4 15" xfId="3624"/>
    <cellStyle name="Normal 4 15 2" xfId="3625"/>
    <cellStyle name="Normal 4 15 3" xfId="9914"/>
    <cellStyle name="Normal 4 16" xfId="3626"/>
    <cellStyle name="Normal 4 16 2" xfId="3627"/>
    <cellStyle name="Normal 4 16 3" xfId="9915"/>
    <cellStyle name="Normal 4 17" xfId="3628"/>
    <cellStyle name="Normal 4 17 2" xfId="3629"/>
    <cellStyle name="Normal 4 17 3" xfId="9916"/>
    <cellStyle name="Normal 4 18" xfId="3630"/>
    <cellStyle name="Normal 4 18 2" xfId="3631"/>
    <cellStyle name="Normal 4 18 3" xfId="9917"/>
    <cellStyle name="Normal 4 19" xfId="3632"/>
    <cellStyle name="Normal 4 19 2" xfId="3633"/>
    <cellStyle name="Normal 4 19 3" xfId="9918"/>
    <cellStyle name="Normal 4 2" xfId="3634"/>
    <cellStyle name="Normal 4 2 10" xfId="10379"/>
    <cellStyle name="Normal 4 2 2" xfId="3635"/>
    <cellStyle name="Normal 4 2 2 2" xfId="9919"/>
    <cellStyle name="Normal 4 2 3" xfId="3636"/>
    <cellStyle name="Normal 4 2 3 2" xfId="9920"/>
    <cellStyle name="Normal 4 2 4" xfId="3637"/>
    <cellStyle name="Normal 4 2 4 2" xfId="9921"/>
    <cellStyle name="Normal 4 2 5" xfId="3638"/>
    <cellStyle name="Normal 4 2 6" xfId="3639"/>
    <cellStyle name="Normal 4 2 7" xfId="3640"/>
    <cellStyle name="Normal 4 2 8" xfId="3641"/>
    <cellStyle name="Normal 4 2 9" xfId="3642"/>
    <cellStyle name="Normal 4 20" xfId="3643"/>
    <cellStyle name="Normal 4 20 2" xfId="3644"/>
    <cellStyle name="Normal 4 20 3" xfId="9922"/>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1 9" xfId="9923"/>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2 6" xfId="9924"/>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3 6" xfId="992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4 6" xfId="9926"/>
    <cellStyle name="Normal 4 25" xfId="3705"/>
    <cellStyle name="Normal 4 25 2" xfId="3706"/>
    <cellStyle name="Normal 4 25 2 2" xfId="3707"/>
    <cellStyle name="Normal 4 25 3" xfId="3708"/>
    <cellStyle name="Normal 4 25 4" xfId="3709"/>
    <cellStyle name="Normal 4 25 5" xfId="9927"/>
    <cellStyle name="Normal 4 26" xfId="3710"/>
    <cellStyle name="Normal 4 26 2" xfId="3711"/>
    <cellStyle name="Normal 4 26 3" xfId="9928"/>
    <cellStyle name="Normal 4 27" xfId="3712"/>
    <cellStyle name="Normal 4 27 2" xfId="3713"/>
    <cellStyle name="Normal 4 27 2 2" xfId="3714"/>
    <cellStyle name="Normal 4 27 3" xfId="3715"/>
    <cellStyle name="Normal 4 27 4" xfId="3716"/>
    <cellStyle name="Normal 4 27 5" xfId="9929"/>
    <cellStyle name="Normal 4 28" xfId="3717"/>
    <cellStyle name="Normal 4 28 2" xfId="3718"/>
    <cellStyle name="Normal 4 28 3" xfId="3719"/>
    <cellStyle name="Normal 4 28 4" xfId="9930"/>
    <cellStyle name="Normal 4 29" xfId="3720"/>
    <cellStyle name="Normal 4 29 2" xfId="3721"/>
    <cellStyle name="Normal 4 29 3" xfId="9931"/>
    <cellStyle name="Normal 4 3" xfId="3722"/>
    <cellStyle name="Normal 4 3 2" xfId="3723"/>
    <cellStyle name="Normal 4 3 2 2" xfId="3724"/>
    <cellStyle name="Normal 4 3 2 2 10" xfId="30759"/>
    <cellStyle name="Normal 4 3 2 2 11" xfId="43077"/>
    <cellStyle name="Normal 4 3 2 2 12" xfId="47698"/>
    <cellStyle name="Normal 4 3 2 2 13" xfId="11471"/>
    <cellStyle name="Normal 4 3 2 2 2" xfId="3725"/>
    <cellStyle name="Normal 4 3 2 2 2 10" xfId="43078"/>
    <cellStyle name="Normal 4 3 2 2 2 11" xfId="47699"/>
    <cellStyle name="Normal 4 3 2 2 2 12" xfId="11472"/>
    <cellStyle name="Normal 4 3 2 2 2 2" xfId="11473"/>
    <cellStyle name="Normal 4 3 2 2 2 2 2" xfId="16522"/>
    <cellStyle name="Normal 4 3 2 2 2 2 2 2" xfId="19364"/>
    <cellStyle name="Normal 4 3 2 2 2 2 2 2 2" xfId="29181"/>
    <cellStyle name="Normal 4 3 2 2 2 2 2 2 2 2" xfId="38378"/>
    <cellStyle name="Normal 4 3 2 2 2 2 2 2 3" xfId="33371"/>
    <cellStyle name="Normal 4 3 2 2 2 2 2 2 4" xfId="43081"/>
    <cellStyle name="Normal 4 3 2 2 2 2 2 2 5" xfId="47702"/>
    <cellStyle name="Normal 4 3 2 2 2 2 2 3" xfId="20647"/>
    <cellStyle name="Normal 4 3 2 2 2 2 2 3 2" xfId="29182"/>
    <cellStyle name="Normal 4 3 2 2 2 2 2 3 2 2" xfId="38379"/>
    <cellStyle name="Normal 4 3 2 2 2 2 2 3 3" xfId="34673"/>
    <cellStyle name="Normal 4 3 2 2 2 2 2 3 4" xfId="43082"/>
    <cellStyle name="Normal 4 3 2 2 2 2 2 3 5" xfId="47703"/>
    <cellStyle name="Normal 4 3 2 2 2 2 2 4" xfId="29180"/>
    <cellStyle name="Normal 4 3 2 2 2 2 2 4 2" xfId="38377"/>
    <cellStyle name="Normal 4 3 2 2 2 2 2 5" xfId="32071"/>
    <cellStyle name="Normal 4 3 2 2 2 2 2 6" xfId="43080"/>
    <cellStyle name="Normal 4 3 2 2 2 2 2 7" xfId="47701"/>
    <cellStyle name="Normal 4 3 2 2 2 2 3" xfId="14307"/>
    <cellStyle name="Normal 4 3 2 2 2 2 3 2" xfId="29183"/>
    <cellStyle name="Normal 4 3 2 2 2 2 3 2 2" xfId="38380"/>
    <cellStyle name="Normal 4 3 2 2 2 2 3 3" xfId="31421"/>
    <cellStyle name="Normal 4 3 2 2 2 2 3 4" xfId="43083"/>
    <cellStyle name="Normal 4 3 2 2 2 2 3 5" xfId="47704"/>
    <cellStyle name="Normal 4 3 2 2 2 2 4" xfId="18730"/>
    <cellStyle name="Normal 4 3 2 2 2 2 4 2" xfId="29184"/>
    <cellStyle name="Normal 4 3 2 2 2 2 4 2 2" xfId="38381"/>
    <cellStyle name="Normal 4 3 2 2 2 2 4 3" xfId="32722"/>
    <cellStyle name="Normal 4 3 2 2 2 2 4 4" xfId="43084"/>
    <cellStyle name="Normal 4 3 2 2 2 2 4 5" xfId="47705"/>
    <cellStyle name="Normal 4 3 2 2 2 2 5" xfId="20010"/>
    <cellStyle name="Normal 4 3 2 2 2 2 5 2" xfId="29185"/>
    <cellStyle name="Normal 4 3 2 2 2 2 5 2 2" xfId="38382"/>
    <cellStyle name="Normal 4 3 2 2 2 2 5 3" xfId="34021"/>
    <cellStyle name="Normal 4 3 2 2 2 2 5 4" xfId="43085"/>
    <cellStyle name="Normal 4 3 2 2 2 2 5 5" xfId="47706"/>
    <cellStyle name="Normal 4 3 2 2 2 2 6" xfId="29179"/>
    <cellStyle name="Normal 4 3 2 2 2 2 6 2" xfId="38376"/>
    <cellStyle name="Normal 4 3 2 2 2 2 7" xfId="30761"/>
    <cellStyle name="Normal 4 3 2 2 2 2 8" xfId="43079"/>
    <cellStyle name="Normal 4 3 2 2 2 2 9" xfId="47700"/>
    <cellStyle name="Normal 4 3 2 2 2 3" xfId="11474"/>
    <cellStyle name="Normal 4 3 2 2 2 3 2" xfId="16523"/>
    <cellStyle name="Normal 4 3 2 2 2 3 2 2" xfId="19365"/>
    <cellStyle name="Normal 4 3 2 2 2 3 2 2 2" xfId="29188"/>
    <cellStyle name="Normal 4 3 2 2 2 3 2 2 2 2" xfId="38385"/>
    <cellStyle name="Normal 4 3 2 2 2 3 2 2 3" xfId="33372"/>
    <cellStyle name="Normal 4 3 2 2 2 3 2 2 4" xfId="43088"/>
    <cellStyle name="Normal 4 3 2 2 2 3 2 2 5" xfId="47709"/>
    <cellStyle name="Normal 4 3 2 2 2 3 2 3" xfId="20648"/>
    <cellStyle name="Normal 4 3 2 2 2 3 2 3 2" xfId="29189"/>
    <cellStyle name="Normal 4 3 2 2 2 3 2 3 2 2" xfId="38386"/>
    <cellStyle name="Normal 4 3 2 2 2 3 2 3 3" xfId="34674"/>
    <cellStyle name="Normal 4 3 2 2 2 3 2 3 4" xfId="43089"/>
    <cellStyle name="Normal 4 3 2 2 2 3 2 3 5" xfId="47710"/>
    <cellStyle name="Normal 4 3 2 2 2 3 2 4" xfId="29187"/>
    <cellStyle name="Normal 4 3 2 2 2 3 2 4 2" xfId="38384"/>
    <cellStyle name="Normal 4 3 2 2 2 3 2 5" xfId="32072"/>
    <cellStyle name="Normal 4 3 2 2 2 3 2 6" xfId="43087"/>
    <cellStyle name="Normal 4 3 2 2 2 3 2 7" xfId="47708"/>
    <cellStyle name="Normal 4 3 2 2 2 3 3" xfId="14308"/>
    <cellStyle name="Normal 4 3 2 2 2 3 3 2" xfId="29190"/>
    <cellStyle name="Normal 4 3 2 2 2 3 3 2 2" xfId="38387"/>
    <cellStyle name="Normal 4 3 2 2 2 3 3 3" xfId="31422"/>
    <cellStyle name="Normal 4 3 2 2 2 3 3 4" xfId="43090"/>
    <cellStyle name="Normal 4 3 2 2 2 3 3 5" xfId="47711"/>
    <cellStyle name="Normal 4 3 2 2 2 3 4" xfId="18731"/>
    <cellStyle name="Normal 4 3 2 2 2 3 4 2" xfId="29191"/>
    <cellStyle name="Normal 4 3 2 2 2 3 4 2 2" xfId="38388"/>
    <cellStyle name="Normal 4 3 2 2 2 3 4 3" xfId="32723"/>
    <cellStyle name="Normal 4 3 2 2 2 3 4 4" xfId="43091"/>
    <cellStyle name="Normal 4 3 2 2 2 3 4 5" xfId="47712"/>
    <cellStyle name="Normal 4 3 2 2 2 3 5" xfId="20011"/>
    <cellStyle name="Normal 4 3 2 2 2 3 5 2" xfId="29192"/>
    <cellStyle name="Normal 4 3 2 2 2 3 5 2 2" xfId="38389"/>
    <cellStyle name="Normal 4 3 2 2 2 3 5 3" xfId="34022"/>
    <cellStyle name="Normal 4 3 2 2 2 3 5 4" xfId="43092"/>
    <cellStyle name="Normal 4 3 2 2 2 3 5 5" xfId="47713"/>
    <cellStyle name="Normal 4 3 2 2 2 3 6" xfId="29186"/>
    <cellStyle name="Normal 4 3 2 2 2 3 6 2" xfId="38383"/>
    <cellStyle name="Normal 4 3 2 2 2 3 7" xfId="30762"/>
    <cellStyle name="Normal 4 3 2 2 2 3 8" xfId="43086"/>
    <cellStyle name="Normal 4 3 2 2 2 3 9" xfId="47707"/>
    <cellStyle name="Normal 4 3 2 2 2 4" xfId="16521"/>
    <cellStyle name="Normal 4 3 2 2 2 4 2" xfId="19363"/>
    <cellStyle name="Normal 4 3 2 2 2 4 2 2" xfId="29194"/>
    <cellStyle name="Normal 4 3 2 2 2 4 2 2 2" xfId="38391"/>
    <cellStyle name="Normal 4 3 2 2 2 4 2 3" xfId="33370"/>
    <cellStyle name="Normal 4 3 2 2 2 4 2 4" xfId="43094"/>
    <cellStyle name="Normal 4 3 2 2 2 4 2 5" xfId="47715"/>
    <cellStyle name="Normal 4 3 2 2 2 4 3" xfId="20646"/>
    <cellStyle name="Normal 4 3 2 2 2 4 3 2" xfId="29195"/>
    <cellStyle name="Normal 4 3 2 2 2 4 3 2 2" xfId="38392"/>
    <cellStyle name="Normal 4 3 2 2 2 4 3 3" xfId="34672"/>
    <cellStyle name="Normal 4 3 2 2 2 4 3 4" xfId="43095"/>
    <cellStyle name="Normal 4 3 2 2 2 4 3 5" xfId="47716"/>
    <cellStyle name="Normal 4 3 2 2 2 4 4" xfId="29193"/>
    <cellStyle name="Normal 4 3 2 2 2 4 4 2" xfId="38390"/>
    <cellStyle name="Normal 4 3 2 2 2 4 5" xfId="32070"/>
    <cellStyle name="Normal 4 3 2 2 2 4 6" xfId="43093"/>
    <cellStyle name="Normal 4 3 2 2 2 4 7" xfId="47714"/>
    <cellStyle name="Normal 4 3 2 2 2 5" xfId="14306"/>
    <cellStyle name="Normal 4 3 2 2 2 5 2" xfId="29196"/>
    <cellStyle name="Normal 4 3 2 2 2 5 2 2" xfId="38393"/>
    <cellStyle name="Normal 4 3 2 2 2 5 3" xfId="31420"/>
    <cellStyle name="Normal 4 3 2 2 2 5 4" xfId="43096"/>
    <cellStyle name="Normal 4 3 2 2 2 5 5" xfId="47717"/>
    <cellStyle name="Normal 4 3 2 2 2 6" xfId="18729"/>
    <cellStyle name="Normal 4 3 2 2 2 6 2" xfId="29197"/>
    <cellStyle name="Normal 4 3 2 2 2 6 2 2" xfId="38394"/>
    <cellStyle name="Normal 4 3 2 2 2 6 3" xfId="32721"/>
    <cellStyle name="Normal 4 3 2 2 2 6 4" xfId="43097"/>
    <cellStyle name="Normal 4 3 2 2 2 6 5" xfId="47718"/>
    <cellStyle name="Normal 4 3 2 2 2 7" xfId="20009"/>
    <cellStyle name="Normal 4 3 2 2 2 7 2" xfId="29198"/>
    <cellStyle name="Normal 4 3 2 2 2 7 2 2" xfId="38395"/>
    <cellStyle name="Normal 4 3 2 2 2 7 3" xfId="34020"/>
    <cellStyle name="Normal 4 3 2 2 2 7 4" xfId="43098"/>
    <cellStyle name="Normal 4 3 2 2 2 7 5" xfId="47719"/>
    <cellStyle name="Normal 4 3 2 2 2 8" xfId="29178"/>
    <cellStyle name="Normal 4 3 2 2 2 8 2" xfId="38375"/>
    <cellStyle name="Normal 4 3 2 2 2 9" xfId="30760"/>
    <cellStyle name="Normal 4 3 2 2 3" xfId="11475"/>
    <cellStyle name="Normal 4 3 2 2 3 2" xfId="16524"/>
    <cellStyle name="Normal 4 3 2 2 3 2 2" xfId="19366"/>
    <cellStyle name="Normal 4 3 2 2 3 2 2 2" xfId="29201"/>
    <cellStyle name="Normal 4 3 2 2 3 2 2 2 2" xfId="38398"/>
    <cellStyle name="Normal 4 3 2 2 3 2 2 3" xfId="33373"/>
    <cellStyle name="Normal 4 3 2 2 3 2 2 4" xfId="43101"/>
    <cellStyle name="Normal 4 3 2 2 3 2 2 5" xfId="47722"/>
    <cellStyle name="Normal 4 3 2 2 3 2 3" xfId="20649"/>
    <cellStyle name="Normal 4 3 2 2 3 2 3 2" xfId="29202"/>
    <cellStyle name="Normal 4 3 2 2 3 2 3 2 2" xfId="38399"/>
    <cellStyle name="Normal 4 3 2 2 3 2 3 3" xfId="34675"/>
    <cellStyle name="Normal 4 3 2 2 3 2 3 4" xfId="43102"/>
    <cellStyle name="Normal 4 3 2 2 3 2 3 5" xfId="47723"/>
    <cellStyle name="Normal 4 3 2 2 3 2 4" xfId="29200"/>
    <cellStyle name="Normal 4 3 2 2 3 2 4 2" xfId="38397"/>
    <cellStyle name="Normal 4 3 2 2 3 2 5" xfId="32073"/>
    <cellStyle name="Normal 4 3 2 2 3 2 6" xfId="43100"/>
    <cellStyle name="Normal 4 3 2 2 3 2 7" xfId="47721"/>
    <cellStyle name="Normal 4 3 2 2 3 3" xfId="14309"/>
    <cellStyle name="Normal 4 3 2 2 3 3 2" xfId="29203"/>
    <cellStyle name="Normal 4 3 2 2 3 3 2 2" xfId="38400"/>
    <cellStyle name="Normal 4 3 2 2 3 3 3" xfId="31423"/>
    <cellStyle name="Normal 4 3 2 2 3 3 4" xfId="43103"/>
    <cellStyle name="Normal 4 3 2 2 3 3 5" xfId="47724"/>
    <cellStyle name="Normal 4 3 2 2 3 4" xfId="18732"/>
    <cellStyle name="Normal 4 3 2 2 3 4 2" xfId="29204"/>
    <cellStyle name="Normal 4 3 2 2 3 4 2 2" xfId="38401"/>
    <cellStyle name="Normal 4 3 2 2 3 4 3" xfId="32724"/>
    <cellStyle name="Normal 4 3 2 2 3 4 4" xfId="43104"/>
    <cellStyle name="Normal 4 3 2 2 3 4 5" xfId="47725"/>
    <cellStyle name="Normal 4 3 2 2 3 5" xfId="20012"/>
    <cellStyle name="Normal 4 3 2 2 3 5 2" xfId="29205"/>
    <cellStyle name="Normal 4 3 2 2 3 5 2 2" xfId="38402"/>
    <cellStyle name="Normal 4 3 2 2 3 5 3" xfId="34023"/>
    <cellStyle name="Normal 4 3 2 2 3 5 4" xfId="43105"/>
    <cellStyle name="Normal 4 3 2 2 3 5 5" xfId="47726"/>
    <cellStyle name="Normal 4 3 2 2 3 6" xfId="29199"/>
    <cellStyle name="Normal 4 3 2 2 3 6 2" xfId="38396"/>
    <cellStyle name="Normal 4 3 2 2 3 7" xfId="30763"/>
    <cellStyle name="Normal 4 3 2 2 3 8" xfId="43099"/>
    <cellStyle name="Normal 4 3 2 2 3 9" xfId="47720"/>
    <cellStyle name="Normal 4 3 2 2 4" xfId="11476"/>
    <cellStyle name="Normal 4 3 2 2 4 2" xfId="16525"/>
    <cellStyle name="Normal 4 3 2 2 4 2 2" xfId="19367"/>
    <cellStyle name="Normal 4 3 2 2 4 2 2 2" xfId="29208"/>
    <cellStyle name="Normal 4 3 2 2 4 2 2 2 2" xfId="38405"/>
    <cellStyle name="Normal 4 3 2 2 4 2 2 3" xfId="33374"/>
    <cellStyle name="Normal 4 3 2 2 4 2 2 4" xfId="43108"/>
    <cellStyle name="Normal 4 3 2 2 4 2 2 5" xfId="47729"/>
    <cellStyle name="Normal 4 3 2 2 4 2 3" xfId="20650"/>
    <cellStyle name="Normal 4 3 2 2 4 2 3 2" xfId="29209"/>
    <cellStyle name="Normal 4 3 2 2 4 2 3 2 2" xfId="38406"/>
    <cellStyle name="Normal 4 3 2 2 4 2 3 3" xfId="34676"/>
    <cellStyle name="Normal 4 3 2 2 4 2 3 4" xfId="43109"/>
    <cellStyle name="Normal 4 3 2 2 4 2 3 5" xfId="47730"/>
    <cellStyle name="Normal 4 3 2 2 4 2 4" xfId="29207"/>
    <cellStyle name="Normal 4 3 2 2 4 2 4 2" xfId="38404"/>
    <cellStyle name="Normal 4 3 2 2 4 2 5" xfId="32074"/>
    <cellStyle name="Normal 4 3 2 2 4 2 6" xfId="43107"/>
    <cellStyle name="Normal 4 3 2 2 4 2 7" xfId="47728"/>
    <cellStyle name="Normal 4 3 2 2 4 3" xfId="14310"/>
    <cellStyle name="Normal 4 3 2 2 4 3 2" xfId="29210"/>
    <cellStyle name="Normal 4 3 2 2 4 3 2 2" xfId="38407"/>
    <cellStyle name="Normal 4 3 2 2 4 3 3" xfId="31424"/>
    <cellStyle name="Normal 4 3 2 2 4 3 4" xfId="43110"/>
    <cellStyle name="Normal 4 3 2 2 4 3 5" xfId="47731"/>
    <cellStyle name="Normal 4 3 2 2 4 4" xfId="18733"/>
    <cellStyle name="Normal 4 3 2 2 4 4 2" xfId="29211"/>
    <cellStyle name="Normal 4 3 2 2 4 4 2 2" xfId="38408"/>
    <cellStyle name="Normal 4 3 2 2 4 4 3" xfId="32725"/>
    <cellStyle name="Normal 4 3 2 2 4 4 4" xfId="43111"/>
    <cellStyle name="Normal 4 3 2 2 4 4 5" xfId="47732"/>
    <cellStyle name="Normal 4 3 2 2 4 5" xfId="20013"/>
    <cellStyle name="Normal 4 3 2 2 4 5 2" xfId="29212"/>
    <cellStyle name="Normal 4 3 2 2 4 5 2 2" xfId="38409"/>
    <cellStyle name="Normal 4 3 2 2 4 5 3" xfId="34024"/>
    <cellStyle name="Normal 4 3 2 2 4 5 4" xfId="43112"/>
    <cellStyle name="Normal 4 3 2 2 4 5 5" xfId="47733"/>
    <cellStyle name="Normal 4 3 2 2 4 6" xfId="29206"/>
    <cellStyle name="Normal 4 3 2 2 4 6 2" xfId="38403"/>
    <cellStyle name="Normal 4 3 2 2 4 7" xfId="30764"/>
    <cellStyle name="Normal 4 3 2 2 4 8" xfId="43106"/>
    <cellStyle name="Normal 4 3 2 2 4 9" xfId="47727"/>
    <cellStyle name="Normal 4 3 2 2 5" xfId="16520"/>
    <cellStyle name="Normal 4 3 2 2 5 2" xfId="19362"/>
    <cellStyle name="Normal 4 3 2 2 5 2 2" xfId="29214"/>
    <cellStyle name="Normal 4 3 2 2 5 2 2 2" xfId="38411"/>
    <cellStyle name="Normal 4 3 2 2 5 2 3" xfId="33369"/>
    <cellStyle name="Normal 4 3 2 2 5 2 4" xfId="43114"/>
    <cellStyle name="Normal 4 3 2 2 5 2 5" xfId="47735"/>
    <cellStyle name="Normal 4 3 2 2 5 3" xfId="20645"/>
    <cellStyle name="Normal 4 3 2 2 5 3 2" xfId="29215"/>
    <cellStyle name="Normal 4 3 2 2 5 3 2 2" xfId="38412"/>
    <cellStyle name="Normal 4 3 2 2 5 3 3" xfId="34671"/>
    <cellStyle name="Normal 4 3 2 2 5 3 4" xfId="43115"/>
    <cellStyle name="Normal 4 3 2 2 5 3 5" xfId="47736"/>
    <cellStyle name="Normal 4 3 2 2 5 4" xfId="29213"/>
    <cellStyle name="Normal 4 3 2 2 5 4 2" xfId="38410"/>
    <cellStyle name="Normal 4 3 2 2 5 5" xfId="32069"/>
    <cellStyle name="Normal 4 3 2 2 5 6" xfId="43113"/>
    <cellStyle name="Normal 4 3 2 2 5 7" xfId="47734"/>
    <cellStyle name="Normal 4 3 2 2 6" xfId="14305"/>
    <cellStyle name="Normal 4 3 2 2 6 2" xfId="29216"/>
    <cellStyle name="Normal 4 3 2 2 6 2 2" xfId="38413"/>
    <cellStyle name="Normal 4 3 2 2 6 3" xfId="31419"/>
    <cellStyle name="Normal 4 3 2 2 6 4" xfId="43116"/>
    <cellStyle name="Normal 4 3 2 2 6 5" xfId="47737"/>
    <cellStyle name="Normal 4 3 2 2 7" xfId="18728"/>
    <cellStyle name="Normal 4 3 2 2 7 2" xfId="29217"/>
    <cellStyle name="Normal 4 3 2 2 7 2 2" xfId="38414"/>
    <cellStyle name="Normal 4 3 2 2 7 3" xfId="32720"/>
    <cellStyle name="Normal 4 3 2 2 7 4" xfId="43117"/>
    <cellStyle name="Normal 4 3 2 2 7 5" xfId="47738"/>
    <cellStyle name="Normal 4 3 2 2 8" xfId="20008"/>
    <cellStyle name="Normal 4 3 2 2 8 2" xfId="29218"/>
    <cellStyle name="Normal 4 3 2 2 8 2 2" xfId="38415"/>
    <cellStyle name="Normal 4 3 2 2 8 3" xfId="34019"/>
    <cellStyle name="Normal 4 3 2 2 8 4" xfId="43118"/>
    <cellStyle name="Normal 4 3 2 2 8 5" xfId="47739"/>
    <cellStyle name="Normal 4 3 2 2 9" xfId="29177"/>
    <cellStyle name="Normal 4 3 2 2 9 2" xfId="38374"/>
    <cellStyle name="Normal 4 3 2 3" xfId="3726"/>
    <cellStyle name="Normal 4 3 2 3 10" xfId="43119"/>
    <cellStyle name="Normal 4 3 2 3 11" xfId="47740"/>
    <cellStyle name="Normal 4 3 2 3 12" xfId="11477"/>
    <cellStyle name="Normal 4 3 2 3 2" xfId="11478"/>
    <cellStyle name="Normal 4 3 2 3 2 2" xfId="16527"/>
    <cellStyle name="Normal 4 3 2 3 2 2 2" xfId="19369"/>
    <cellStyle name="Normal 4 3 2 3 2 2 2 2" xfId="29222"/>
    <cellStyle name="Normal 4 3 2 3 2 2 2 2 2" xfId="38419"/>
    <cellStyle name="Normal 4 3 2 3 2 2 2 3" xfId="33376"/>
    <cellStyle name="Normal 4 3 2 3 2 2 2 4" xfId="43122"/>
    <cellStyle name="Normal 4 3 2 3 2 2 2 5" xfId="47743"/>
    <cellStyle name="Normal 4 3 2 3 2 2 3" xfId="20652"/>
    <cellStyle name="Normal 4 3 2 3 2 2 3 2" xfId="29223"/>
    <cellStyle name="Normal 4 3 2 3 2 2 3 2 2" xfId="38420"/>
    <cellStyle name="Normal 4 3 2 3 2 2 3 3" xfId="34678"/>
    <cellStyle name="Normal 4 3 2 3 2 2 3 4" xfId="43123"/>
    <cellStyle name="Normal 4 3 2 3 2 2 3 5" xfId="47744"/>
    <cellStyle name="Normal 4 3 2 3 2 2 4" xfId="29221"/>
    <cellStyle name="Normal 4 3 2 3 2 2 4 2" xfId="38418"/>
    <cellStyle name="Normal 4 3 2 3 2 2 5" xfId="32076"/>
    <cellStyle name="Normal 4 3 2 3 2 2 6" xfId="43121"/>
    <cellStyle name="Normal 4 3 2 3 2 2 7" xfId="47742"/>
    <cellStyle name="Normal 4 3 2 3 2 3" xfId="14312"/>
    <cellStyle name="Normal 4 3 2 3 2 3 2" xfId="29224"/>
    <cellStyle name="Normal 4 3 2 3 2 3 2 2" xfId="38421"/>
    <cellStyle name="Normal 4 3 2 3 2 3 3" xfId="31426"/>
    <cellStyle name="Normal 4 3 2 3 2 3 4" xfId="43124"/>
    <cellStyle name="Normal 4 3 2 3 2 3 5" xfId="47745"/>
    <cellStyle name="Normal 4 3 2 3 2 4" xfId="18735"/>
    <cellStyle name="Normal 4 3 2 3 2 4 2" xfId="29225"/>
    <cellStyle name="Normal 4 3 2 3 2 4 2 2" xfId="38422"/>
    <cellStyle name="Normal 4 3 2 3 2 4 3" xfId="32727"/>
    <cellStyle name="Normal 4 3 2 3 2 4 4" xfId="43125"/>
    <cellStyle name="Normal 4 3 2 3 2 4 5" xfId="47746"/>
    <cellStyle name="Normal 4 3 2 3 2 5" xfId="20015"/>
    <cellStyle name="Normal 4 3 2 3 2 5 2" xfId="29226"/>
    <cellStyle name="Normal 4 3 2 3 2 5 2 2" xfId="38423"/>
    <cellStyle name="Normal 4 3 2 3 2 5 3" xfId="34026"/>
    <cellStyle name="Normal 4 3 2 3 2 5 4" xfId="43126"/>
    <cellStyle name="Normal 4 3 2 3 2 5 5" xfId="47747"/>
    <cellStyle name="Normal 4 3 2 3 2 6" xfId="29220"/>
    <cellStyle name="Normal 4 3 2 3 2 6 2" xfId="38417"/>
    <cellStyle name="Normal 4 3 2 3 2 7" xfId="30766"/>
    <cellStyle name="Normal 4 3 2 3 2 8" xfId="43120"/>
    <cellStyle name="Normal 4 3 2 3 2 9" xfId="47741"/>
    <cellStyle name="Normal 4 3 2 3 3" xfId="11479"/>
    <cellStyle name="Normal 4 3 2 3 3 2" xfId="16528"/>
    <cellStyle name="Normal 4 3 2 3 3 2 2" xfId="19370"/>
    <cellStyle name="Normal 4 3 2 3 3 2 2 2" xfId="29229"/>
    <cellStyle name="Normal 4 3 2 3 3 2 2 2 2" xfId="38426"/>
    <cellStyle name="Normal 4 3 2 3 3 2 2 3" xfId="33377"/>
    <cellStyle name="Normal 4 3 2 3 3 2 2 4" xfId="43129"/>
    <cellStyle name="Normal 4 3 2 3 3 2 2 5" xfId="47750"/>
    <cellStyle name="Normal 4 3 2 3 3 2 3" xfId="20653"/>
    <cellStyle name="Normal 4 3 2 3 3 2 3 2" xfId="29230"/>
    <cellStyle name="Normal 4 3 2 3 3 2 3 2 2" xfId="38427"/>
    <cellStyle name="Normal 4 3 2 3 3 2 3 3" xfId="34679"/>
    <cellStyle name="Normal 4 3 2 3 3 2 3 4" xfId="43130"/>
    <cellStyle name="Normal 4 3 2 3 3 2 3 5" xfId="47751"/>
    <cellStyle name="Normal 4 3 2 3 3 2 4" xfId="29228"/>
    <cellStyle name="Normal 4 3 2 3 3 2 4 2" xfId="38425"/>
    <cellStyle name="Normal 4 3 2 3 3 2 5" xfId="32077"/>
    <cellStyle name="Normal 4 3 2 3 3 2 6" xfId="43128"/>
    <cellStyle name="Normal 4 3 2 3 3 2 7" xfId="47749"/>
    <cellStyle name="Normal 4 3 2 3 3 3" xfId="14313"/>
    <cellStyle name="Normal 4 3 2 3 3 3 2" xfId="29231"/>
    <cellStyle name="Normal 4 3 2 3 3 3 2 2" xfId="38428"/>
    <cellStyle name="Normal 4 3 2 3 3 3 3" xfId="31427"/>
    <cellStyle name="Normal 4 3 2 3 3 3 4" xfId="43131"/>
    <cellStyle name="Normal 4 3 2 3 3 3 5" xfId="47752"/>
    <cellStyle name="Normal 4 3 2 3 3 4" xfId="18736"/>
    <cellStyle name="Normal 4 3 2 3 3 4 2" xfId="29232"/>
    <cellStyle name="Normal 4 3 2 3 3 4 2 2" xfId="38429"/>
    <cellStyle name="Normal 4 3 2 3 3 4 3" xfId="32728"/>
    <cellStyle name="Normal 4 3 2 3 3 4 4" xfId="43132"/>
    <cellStyle name="Normal 4 3 2 3 3 4 5" xfId="47753"/>
    <cellStyle name="Normal 4 3 2 3 3 5" xfId="20016"/>
    <cellStyle name="Normal 4 3 2 3 3 5 2" xfId="29233"/>
    <cellStyle name="Normal 4 3 2 3 3 5 2 2" xfId="38430"/>
    <cellStyle name="Normal 4 3 2 3 3 5 3" xfId="34027"/>
    <cellStyle name="Normal 4 3 2 3 3 5 4" xfId="43133"/>
    <cellStyle name="Normal 4 3 2 3 3 5 5" xfId="47754"/>
    <cellStyle name="Normal 4 3 2 3 3 6" xfId="29227"/>
    <cellStyle name="Normal 4 3 2 3 3 6 2" xfId="38424"/>
    <cellStyle name="Normal 4 3 2 3 3 7" xfId="30767"/>
    <cellStyle name="Normal 4 3 2 3 3 8" xfId="43127"/>
    <cellStyle name="Normal 4 3 2 3 3 9" xfId="47748"/>
    <cellStyle name="Normal 4 3 2 3 4" xfId="16526"/>
    <cellStyle name="Normal 4 3 2 3 4 2" xfId="19368"/>
    <cellStyle name="Normal 4 3 2 3 4 2 2" xfId="29235"/>
    <cellStyle name="Normal 4 3 2 3 4 2 2 2" xfId="38432"/>
    <cellStyle name="Normal 4 3 2 3 4 2 3" xfId="33375"/>
    <cellStyle name="Normal 4 3 2 3 4 2 4" xfId="43135"/>
    <cellStyle name="Normal 4 3 2 3 4 2 5" xfId="47756"/>
    <cellStyle name="Normal 4 3 2 3 4 3" xfId="20651"/>
    <cellStyle name="Normal 4 3 2 3 4 3 2" xfId="29236"/>
    <cellStyle name="Normal 4 3 2 3 4 3 2 2" xfId="38433"/>
    <cellStyle name="Normal 4 3 2 3 4 3 3" xfId="34677"/>
    <cellStyle name="Normal 4 3 2 3 4 3 4" xfId="43136"/>
    <cellStyle name="Normal 4 3 2 3 4 3 5" xfId="47757"/>
    <cellStyle name="Normal 4 3 2 3 4 4" xfId="29234"/>
    <cellStyle name="Normal 4 3 2 3 4 4 2" xfId="38431"/>
    <cellStyle name="Normal 4 3 2 3 4 5" xfId="32075"/>
    <cellStyle name="Normal 4 3 2 3 4 6" xfId="43134"/>
    <cellStyle name="Normal 4 3 2 3 4 7" xfId="47755"/>
    <cellStyle name="Normal 4 3 2 3 5" xfId="14311"/>
    <cellStyle name="Normal 4 3 2 3 5 2" xfId="29237"/>
    <cellStyle name="Normal 4 3 2 3 5 2 2" xfId="38434"/>
    <cellStyle name="Normal 4 3 2 3 5 3" xfId="31425"/>
    <cellStyle name="Normal 4 3 2 3 5 4" xfId="43137"/>
    <cellStyle name="Normal 4 3 2 3 5 5" xfId="47758"/>
    <cellStyle name="Normal 4 3 2 3 6" xfId="18734"/>
    <cellStyle name="Normal 4 3 2 3 6 2" xfId="29238"/>
    <cellStyle name="Normal 4 3 2 3 6 2 2" xfId="38435"/>
    <cellStyle name="Normal 4 3 2 3 6 3" xfId="32726"/>
    <cellStyle name="Normal 4 3 2 3 6 4" xfId="43138"/>
    <cellStyle name="Normal 4 3 2 3 6 5" xfId="47759"/>
    <cellStyle name="Normal 4 3 2 3 7" xfId="20014"/>
    <cellStyle name="Normal 4 3 2 3 7 2" xfId="29239"/>
    <cellStyle name="Normal 4 3 2 3 7 2 2" xfId="38436"/>
    <cellStyle name="Normal 4 3 2 3 7 3" xfId="34025"/>
    <cellStyle name="Normal 4 3 2 3 7 4" xfId="43139"/>
    <cellStyle name="Normal 4 3 2 3 7 5" xfId="47760"/>
    <cellStyle name="Normal 4 3 2 3 8" xfId="29219"/>
    <cellStyle name="Normal 4 3 2 3 8 2" xfId="38416"/>
    <cellStyle name="Normal 4 3 2 3 9" xfId="30765"/>
    <cellStyle name="Normal 4 3 2 4" xfId="3727"/>
    <cellStyle name="Normal 4 3 2 4 10" xfId="11480"/>
    <cellStyle name="Normal 4 3 2 4 2" xfId="16529"/>
    <cellStyle name="Normal 4 3 2 4 2 2" xfId="19371"/>
    <cellStyle name="Normal 4 3 2 4 2 2 2" xfId="29242"/>
    <cellStyle name="Normal 4 3 2 4 2 2 2 2" xfId="38439"/>
    <cellStyle name="Normal 4 3 2 4 2 2 3" xfId="33378"/>
    <cellStyle name="Normal 4 3 2 4 2 2 4" xfId="43142"/>
    <cellStyle name="Normal 4 3 2 4 2 2 5" xfId="47763"/>
    <cellStyle name="Normal 4 3 2 4 2 3" xfId="20654"/>
    <cellStyle name="Normal 4 3 2 4 2 3 2" xfId="29243"/>
    <cellStyle name="Normal 4 3 2 4 2 3 2 2" xfId="38440"/>
    <cellStyle name="Normal 4 3 2 4 2 3 3" xfId="34680"/>
    <cellStyle name="Normal 4 3 2 4 2 3 4" xfId="43143"/>
    <cellStyle name="Normal 4 3 2 4 2 3 5" xfId="47764"/>
    <cellStyle name="Normal 4 3 2 4 2 4" xfId="29241"/>
    <cellStyle name="Normal 4 3 2 4 2 4 2" xfId="38438"/>
    <cellStyle name="Normal 4 3 2 4 2 5" xfId="32078"/>
    <cellStyle name="Normal 4 3 2 4 2 6" xfId="43141"/>
    <cellStyle name="Normal 4 3 2 4 2 7" xfId="47762"/>
    <cellStyle name="Normal 4 3 2 4 3" xfId="14314"/>
    <cellStyle name="Normal 4 3 2 4 3 2" xfId="29244"/>
    <cellStyle name="Normal 4 3 2 4 3 2 2" xfId="38441"/>
    <cellStyle name="Normal 4 3 2 4 3 3" xfId="31428"/>
    <cellStyle name="Normal 4 3 2 4 3 4" xfId="43144"/>
    <cellStyle name="Normal 4 3 2 4 3 5" xfId="47765"/>
    <cellStyle name="Normal 4 3 2 4 4" xfId="18737"/>
    <cellStyle name="Normal 4 3 2 4 4 2" xfId="29245"/>
    <cellStyle name="Normal 4 3 2 4 4 2 2" xfId="38442"/>
    <cellStyle name="Normal 4 3 2 4 4 3" xfId="32729"/>
    <cellStyle name="Normal 4 3 2 4 4 4" xfId="43145"/>
    <cellStyle name="Normal 4 3 2 4 4 5" xfId="47766"/>
    <cellStyle name="Normal 4 3 2 4 5" xfId="20017"/>
    <cellStyle name="Normal 4 3 2 4 5 2" xfId="29246"/>
    <cellStyle name="Normal 4 3 2 4 5 2 2" xfId="38443"/>
    <cellStyle name="Normal 4 3 2 4 5 3" xfId="34028"/>
    <cellStyle name="Normal 4 3 2 4 5 4" xfId="43146"/>
    <cellStyle name="Normal 4 3 2 4 5 5" xfId="47767"/>
    <cellStyle name="Normal 4 3 2 4 6" xfId="29240"/>
    <cellStyle name="Normal 4 3 2 4 6 2" xfId="38437"/>
    <cellStyle name="Normal 4 3 2 4 7" xfId="30768"/>
    <cellStyle name="Normal 4 3 2 4 8" xfId="43140"/>
    <cellStyle name="Normal 4 3 2 4 9" xfId="47761"/>
    <cellStyle name="Normal 4 3 2 5" xfId="11481"/>
    <cellStyle name="Normal 4 3 2 5 2" xfId="16530"/>
    <cellStyle name="Normal 4 3 2 5 2 2" xfId="19372"/>
    <cellStyle name="Normal 4 3 2 5 2 2 2" xfId="29249"/>
    <cellStyle name="Normal 4 3 2 5 2 2 2 2" xfId="38446"/>
    <cellStyle name="Normal 4 3 2 5 2 2 3" xfId="33379"/>
    <cellStyle name="Normal 4 3 2 5 2 2 4" xfId="43149"/>
    <cellStyle name="Normal 4 3 2 5 2 2 5" xfId="47770"/>
    <cellStyle name="Normal 4 3 2 5 2 3" xfId="20655"/>
    <cellStyle name="Normal 4 3 2 5 2 3 2" xfId="29250"/>
    <cellStyle name="Normal 4 3 2 5 2 3 2 2" xfId="38447"/>
    <cellStyle name="Normal 4 3 2 5 2 3 3" xfId="34681"/>
    <cellStyle name="Normal 4 3 2 5 2 3 4" xfId="43150"/>
    <cellStyle name="Normal 4 3 2 5 2 3 5" xfId="47771"/>
    <cellStyle name="Normal 4 3 2 5 2 4" xfId="29248"/>
    <cellStyle name="Normal 4 3 2 5 2 4 2" xfId="38445"/>
    <cellStyle name="Normal 4 3 2 5 2 5" xfId="32079"/>
    <cellStyle name="Normal 4 3 2 5 2 6" xfId="43148"/>
    <cellStyle name="Normal 4 3 2 5 2 7" xfId="47769"/>
    <cellStyle name="Normal 4 3 2 5 3" xfId="14315"/>
    <cellStyle name="Normal 4 3 2 5 3 2" xfId="29251"/>
    <cellStyle name="Normal 4 3 2 5 3 2 2" xfId="38448"/>
    <cellStyle name="Normal 4 3 2 5 3 3" xfId="31429"/>
    <cellStyle name="Normal 4 3 2 5 3 4" xfId="43151"/>
    <cellStyle name="Normal 4 3 2 5 3 5" xfId="47772"/>
    <cellStyle name="Normal 4 3 2 5 4" xfId="18738"/>
    <cellStyle name="Normal 4 3 2 5 4 2" xfId="29252"/>
    <cellStyle name="Normal 4 3 2 5 4 2 2" xfId="38449"/>
    <cellStyle name="Normal 4 3 2 5 4 3" xfId="32730"/>
    <cellStyle name="Normal 4 3 2 5 4 4" xfId="43152"/>
    <cellStyle name="Normal 4 3 2 5 4 5" xfId="47773"/>
    <cellStyle name="Normal 4 3 2 5 5" xfId="20018"/>
    <cellStyle name="Normal 4 3 2 5 5 2" xfId="29253"/>
    <cellStyle name="Normal 4 3 2 5 5 2 2" xfId="38450"/>
    <cellStyle name="Normal 4 3 2 5 5 3" xfId="34029"/>
    <cellStyle name="Normal 4 3 2 5 5 4" xfId="43153"/>
    <cellStyle name="Normal 4 3 2 5 5 5" xfId="47774"/>
    <cellStyle name="Normal 4 3 2 5 6" xfId="29247"/>
    <cellStyle name="Normal 4 3 2 5 6 2" xfId="38444"/>
    <cellStyle name="Normal 4 3 2 5 7" xfId="30769"/>
    <cellStyle name="Normal 4 3 2 5 8" xfId="43147"/>
    <cellStyle name="Normal 4 3 2 5 9" xfId="47768"/>
    <cellStyle name="Normal 4 3 2 6" xfId="10381"/>
    <cellStyle name="Normal 4 3 3" xfId="3728"/>
    <cellStyle name="Normal 4 3 3 2" xfId="11482"/>
    <cellStyle name="Normal 4 3 3 2 10" xfId="43154"/>
    <cellStyle name="Normal 4 3 3 2 11" xfId="47775"/>
    <cellStyle name="Normal 4 3 3 2 2" xfId="11483"/>
    <cellStyle name="Normal 4 3 3 2 2 2" xfId="16532"/>
    <cellStyle name="Normal 4 3 3 2 2 2 2" xfId="19374"/>
    <cellStyle name="Normal 4 3 3 2 2 2 2 2" xfId="29257"/>
    <cellStyle name="Normal 4 3 3 2 2 2 2 2 2" xfId="38454"/>
    <cellStyle name="Normal 4 3 3 2 2 2 2 3" xfId="33381"/>
    <cellStyle name="Normal 4 3 3 2 2 2 2 4" xfId="43157"/>
    <cellStyle name="Normal 4 3 3 2 2 2 2 5" xfId="47778"/>
    <cellStyle name="Normal 4 3 3 2 2 2 3" xfId="20657"/>
    <cellStyle name="Normal 4 3 3 2 2 2 3 2" xfId="29258"/>
    <cellStyle name="Normal 4 3 3 2 2 2 3 2 2" xfId="38455"/>
    <cellStyle name="Normal 4 3 3 2 2 2 3 3" xfId="34683"/>
    <cellStyle name="Normal 4 3 3 2 2 2 3 4" xfId="43158"/>
    <cellStyle name="Normal 4 3 3 2 2 2 3 5" xfId="47779"/>
    <cellStyle name="Normal 4 3 3 2 2 2 4" xfId="29256"/>
    <cellStyle name="Normal 4 3 3 2 2 2 4 2" xfId="38453"/>
    <cellStyle name="Normal 4 3 3 2 2 2 5" xfId="32081"/>
    <cellStyle name="Normal 4 3 3 2 2 2 6" xfId="43156"/>
    <cellStyle name="Normal 4 3 3 2 2 2 7" xfId="47777"/>
    <cellStyle name="Normal 4 3 3 2 2 3" xfId="14317"/>
    <cellStyle name="Normal 4 3 3 2 2 3 2" xfId="29259"/>
    <cellStyle name="Normal 4 3 3 2 2 3 2 2" xfId="38456"/>
    <cellStyle name="Normal 4 3 3 2 2 3 3" xfId="31431"/>
    <cellStyle name="Normal 4 3 3 2 2 3 4" xfId="43159"/>
    <cellStyle name="Normal 4 3 3 2 2 3 5" xfId="47780"/>
    <cellStyle name="Normal 4 3 3 2 2 4" xfId="18740"/>
    <cellStyle name="Normal 4 3 3 2 2 4 2" xfId="29260"/>
    <cellStyle name="Normal 4 3 3 2 2 4 2 2" xfId="38457"/>
    <cellStyle name="Normal 4 3 3 2 2 4 3" xfId="32732"/>
    <cellStyle name="Normal 4 3 3 2 2 4 4" xfId="43160"/>
    <cellStyle name="Normal 4 3 3 2 2 4 5" xfId="47781"/>
    <cellStyle name="Normal 4 3 3 2 2 5" xfId="20020"/>
    <cellStyle name="Normal 4 3 3 2 2 5 2" xfId="29261"/>
    <cellStyle name="Normal 4 3 3 2 2 5 2 2" xfId="38458"/>
    <cellStyle name="Normal 4 3 3 2 2 5 3" xfId="34031"/>
    <cellStyle name="Normal 4 3 3 2 2 5 4" xfId="43161"/>
    <cellStyle name="Normal 4 3 3 2 2 5 5" xfId="47782"/>
    <cellStyle name="Normal 4 3 3 2 2 6" xfId="29255"/>
    <cellStyle name="Normal 4 3 3 2 2 6 2" xfId="38452"/>
    <cellStyle name="Normal 4 3 3 2 2 7" xfId="30771"/>
    <cellStyle name="Normal 4 3 3 2 2 8" xfId="43155"/>
    <cellStyle name="Normal 4 3 3 2 2 9" xfId="47776"/>
    <cellStyle name="Normal 4 3 3 2 3" xfId="11484"/>
    <cellStyle name="Normal 4 3 3 2 3 2" xfId="16533"/>
    <cellStyle name="Normal 4 3 3 2 3 2 2" xfId="19375"/>
    <cellStyle name="Normal 4 3 3 2 3 2 2 2" xfId="29264"/>
    <cellStyle name="Normal 4 3 3 2 3 2 2 2 2" xfId="38461"/>
    <cellStyle name="Normal 4 3 3 2 3 2 2 3" xfId="33382"/>
    <cellStyle name="Normal 4 3 3 2 3 2 2 4" xfId="43164"/>
    <cellStyle name="Normal 4 3 3 2 3 2 2 5" xfId="47785"/>
    <cellStyle name="Normal 4 3 3 2 3 2 3" xfId="20658"/>
    <cellStyle name="Normal 4 3 3 2 3 2 3 2" xfId="29265"/>
    <cellStyle name="Normal 4 3 3 2 3 2 3 2 2" xfId="38462"/>
    <cellStyle name="Normal 4 3 3 2 3 2 3 3" xfId="34684"/>
    <cellStyle name="Normal 4 3 3 2 3 2 3 4" xfId="43165"/>
    <cellStyle name="Normal 4 3 3 2 3 2 3 5" xfId="47786"/>
    <cellStyle name="Normal 4 3 3 2 3 2 4" xfId="29263"/>
    <cellStyle name="Normal 4 3 3 2 3 2 4 2" xfId="38460"/>
    <cellStyle name="Normal 4 3 3 2 3 2 5" xfId="32082"/>
    <cellStyle name="Normal 4 3 3 2 3 2 6" xfId="43163"/>
    <cellStyle name="Normal 4 3 3 2 3 2 7" xfId="47784"/>
    <cellStyle name="Normal 4 3 3 2 3 3" xfId="14318"/>
    <cellStyle name="Normal 4 3 3 2 3 3 2" xfId="29266"/>
    <cellStyle name="Normal 4 3 3 2 3 3 2 2" xfId="38463"/>
    <cellStyle name="Normal 4 3 3 2 3 3 3" xfId="31432"/>
    <cellStyle name="Normal 4 3 3 2 3 3 4" xfId="43166"/>
    <cellStyle name="Normal 4 3 3 2 3 3 5" xfId="47787"/>
    <cellStyle name="Normal 4 3 3 2 3 4" xfId="18741"/>
    <cellStyle name="Normal 4 3 3 2 3 4 2" xfId="29267"/>
    <cellStyle name="Normal 4 3 3 2 3 4 2 2" xfId="38464"/>
    <cellStyle name="Normal 4 3 3 2 3 4 3" xfId="32733"/>
    <cellStyle name="Normal 4 3 3 2 3 4 4" xfId="43167"/>
    <cellStyle name="Normal 4 3 3 2 3 4 5" xfId="47788"/>
    <cellStyle name="Normal 4 3 3 2 3 5" xfId="20021"/>
    <cellStyle name="Normal 4 3 3 2 3 5 2" xfId="29268"/>
    <cellStyle name="Normal 4 3 3 2 3 5 2 2" xfId="38465"/>
    <cellStyle name="Normal 4 3 3 2 3 5 3" xfId="34032"/>
    <cellStyle name="Normal 4 3 3 2 3 5 4" xfId="43168"/>
    <cellStyle name="Normal 4 3 3 2 3 5 5" xfId="47789"/>
    <cellStyle name="Normal 4 3 3 2 3 6" xfId="29262"/>
    <cellStyle name="Normal 4 3 3 2 3 6 2" xfId="38459"/>
    <cellStyle name="Normal 4 3 3 2 3 7" xfId="30772"/>
    <cellStyle name="Normal 4 3 3 2 3 8" xfId="43162"/>
    <cellStyle name="Normal 4 3 3 2 3 9" xfId="47783"/>
    <cellStyle name="Normal 4 3 3 2 4" xfId="16531"/>
    <cellStyle name="Normal 4 3 3 2 4 2" xfId="19373"/>
    <cellStyle name="Normal 4 3 3 2 4 2 2" xfId="29270"/>
    <cellStyle name="Normal 4 3 3 2 4 2 2 2" xfId="38467"/>
    <cellStyle name="Normal 4 3 3 2 4 2 3" xfId="33380"/>
    <cellStyle name="Normal 4 3 3 2 4 2 4" xfId="43170"/>
    <cellStyle name="Normal 4 3 3 2 4 2 5" xfId="47791"/>
    <cellStyle name="Normal 4 3 3 2 4 3" xfId="20656"/>
    <cellStyle name="Normal 4 3 3 2 4 3 2" xfId="29271"/>
    <cellStyle name="Normal 4 3 3 2 4 3 2 2" xfId="38468"/>
    <cellStyle name="Normal 4 3 3 2 4 3 3" xfId="34682"/>
    <cellStyle name="Normal 4 3 3 2 4 3 4" xfId="43171"/>
    <cellStyle name="Normal 4 3 3 2 4 3 5" xfId="47792"/>
    <cellStyle name="Normal 4 3 3 2 4 4" xfId="29269"/>
    <cellStyle name="Normal 4 3 3 2 4 4 2" xfId="38466"/>
    <cellStyle name="Normal 4 3 3 2 4 5" xfId="32080"/>
    <cellStyle name="Normal 4 3 3 2 4 6" xfId="43169"/>
    <cellStyle name="Normal 4 3 3 2 4 7" xfId="47790"/>
    <cellStyle name="Normal 4 3 3 2 5" xfId="14316"/>
    <cellStyle name="Normal 4 3 3 2 5 2" xfId="29272"/>
    <cellStyle name="Normal 4 3 3 2 5 2 2" xfId="38469"/>
    <cellStyle name="Normal 4 3 3 2 5 3" xfId="31430"/>
    <cellStyle name="Normal 4 3 3 2 5 4" xfId="43172"/>
    <cellStyle name="Normal 4 3 3 2 5 5" xfId="47793"/>
    <cellStyle name="Normal 4 3 3 2 6" xfId="18739"/>
    <cellStyle name="Normal 4 3 3 2 6 2" xfId="29273"/>
    <cellStyle name="Normal 4 3 3 2 6 2 2" xfId="38470"/>
    <cellStyle name="Normal 4 3 3 2 6 3" xfId="32731"/>
    <cellStyle name="Normal 4 3 3 2 6 4" xfId="43173"/>
    <cellStyle name="Normal 4 3 3 2 6 5" xfId="47794"/>
    <cellStyle name="Normal 4 3 3 2 7" xfId="20019"/>
    <cellStyle name="Normal 4 3 3 2 7 2" xfId="29274"/>
    <cellStyle name="Normal 4 3 3 2 7 2 2" xfId="38471"/>
    <cellStyle name="Normal 4 3 3 2 7 3" xfId="34030"/>
    <cellStyle name="Normal 4 3 3 2 7 4" xfId="43174"/>
    <cellStyle name="Normal 4 3 3 2 7 5" xfId="47795"/>
    <cellStyle name="Normal 4 3 3 2 8" xfId="29254"/>
    <cellStyle name="Normal 4 3 3 2 8 2" xfId="38451"/>
    <cellStyle name="Normal 4 3 3 2 9" xfId="30770"/>
    <cellStyle name="Normal 4 3 3 3" xfId="11485"/>
    <cellStyle name="Normal 4 3 3 3 10" xfId="43175"/>
    <cellStyle name="Normal 4 3 3 3 11" xfId="47796"/>
    <cellStyle name="Normal 4 3 3 3 2" xfId="11486"/>
    <cellStyle name="Normal 4 3 3 3 2 2" xfId="16535"/>
    <cellStyle name="Normal 4 3 3 3 2 2 2" xfId="19377"/>
    <cellStyle name="Normal 4 3 3 3 2 2 2 2" xfId="29278"/>
    <cellStyle name="Normal 4 3 3 3 2 2 2 2 2" xfId="38475"/>
    <cellStyle name="Normal 4 3 3 3 2 2 2 3" xfId="33384"/>
    <cellStyle name="Normal 4 3 3 3 2 2 2 4" xfId="43178"/>
    <cellStyle name="Normal 4 3 3 3 2 2 2 5" xfId="47799"/>
    <cellStyle name="Normal 4 3 3 3 2 2 3" xfId="20660"/>
    <cellStyle name="Normal 4 3 3 3 2 2 3 2" xfId="29279"/>
    <cellStyle name="Normal 4 3 3 3 2 2 3 2 2" xfId="38476"/>
    <cellStyle name="Normal 4 3 3 3 2 2 3 3" xfId="34686"/>
    <cellStyle name="Normal 4 3 3 3 2 2 3 4" xfId="43179"/>
    <cellStyle name="Normal 4 3 3 3 2 2 3 5" xfId="47800"/>
    <cellStyle name="Normal 4 3 3 3 2 2 4" xfId="29277"/>
    <cellStyle name="Normal 4 3 3 3 2 2 4 2" xfId="38474"/>
    <cellStyle name="Normal 4 3 3 3 2 2 5" xfId="32084"/>
    <cellStyle name="Normal 4 3 3 3 2 2 6" xfId="43177"/>
    <cellStyle name="Normal 4 3 3 3 2 2 7" xfId="47798"/>
    <cellStyle name="Normal 4 3 3 3 2 3" xfId="14320"/>
    <cellStyle name="Normal 4 3 3 3 2 3 2" xfId="29280"/>
    <cellStyle name="Normal 4 3 3 3 2 3 2 2" xfId="38477"/>
    <cellStyle name="Normal 4 3 3 3 2 3 3" xfId="31434"/>
    <cellStyle name="Normal 4 3 3 3 2 3 4" xfId="43180"/>
    <cellStyle name="Normal 4 3 3 3 2 3 5" xfId="47801"/>
    <cellStyle name="Normal 4 3 3 3 2 4" xfId="18743"/>
    <cellStyle name="Normal 4 3 3 3 2 4 2" xfId="29281"/>
    <cellStyle name="Normal 4 3 3 3 2 4 2 2" xfId="38478"/>
    <cellStyle name="Normal 4 3 3 3 2 4 3" xfId="32735"/>
    <cellStyle name="Normal 4 3 3 3 2 4 4" xfId="43181"/>
    <cellStyle name="Normal 4 3 3 3 2 4 5" xfId="47802"/>
    <cellStyle name="Normal 4 3 3 3 2 5" xfId="20023"/>
    <cellStyle name="Normal 4 3 3 3 2 5 2" xfId="29282"/>
    <cellStyle name="Normal 4 3 3 3 2 5 2 2" xfId="38479"/>
    <cellStyle name="Normal 4 3 3 3 2 5 3" xfId="34034"/>
    <cellStyle name="Normal 4 3 3 3 2 5 4" xfId="43182"/>
    <cellStyle name="Normal 4 3 3 3 2 5 5" xfId="47803"/>
    <cellStyle name="Normal 4 3 3 3 2 6" xfId="29276"/>
    <cellStyle name="Normal 4 3 3 3 2 6 2" xfId="38473"/>
    <cellStyle name="Normal 4 3 3 3 2 7" xfId="30774"/>
    <cellStyle name="Normal 4 3 3 3 2 8" xfId="43176"/>
    <cellStyle name="Normal 4 3 3 3 2 9" xfId="47797"/>
    <cellStyle name="Normal 4 3 3 3 3" xfId="11487"/>
    <cellStyle name="Normal 4 3 3 3 3 2" xfId="16536"/>
    <cellStyle name="Normal 4 3 3 3 3 2 2" xfId="19378"/>
    <cellStyle name="Normal 4 3 3 3 3 2 2 2" xfId="29285"/>
    <cellStyle name="Normal 4 3 3 3 3 2 2 2 2" xfId="38482"/>
    <cellStyle name="Normal 4 3 3 3 3 2 2 3" xfId="33385"/>
    <cellStyle name="Normal 4 3 3 3 3 2 2 4" xfId="43185"/>
    <cellStyle name="Normal 4 3 3 3 3 2 2 5" xfId="47806"/>
    <cellStyle name="Normal 4 3 3 3 3 2 3" xfId="20661"/>
    <cellStyle name="Normal 4 3 3 3 3 2 3 2" xfId="29286"/>
    <cellStyle name="Normal 4 3 3 3 3 2 3 2 2" xfId="38483"/>
    <cellStyle name="Normal 4 3 3 3 3 2 3 3" xfId="34687"/>
    <cellStyle name="Normal 4 3 3 3 3 2 3 4" xfId="43186"/>
    <cellStyle name="Normal 4 3 3 3 3 2 3 5" xfId="47807"/>
    <cellStyle name="Normal 4 3 3 3 3 2 4" xfId="29284"/>
    <cellStyle name="Normal 4 3 3 3 3 2 4 2" xfId="38481"/>
    <cellStyle name="Normal 4 3 3 3 3 2 5" xfId="32085"/>
    <cellStyle name="Normal 4 3 3 3 3 2 6" xfId="43184"/>
    <cellStyle name="Normal 4 3 3 3 3 2 7" xfId="47805"/>
    <cellStyle name="Normal 4 3 3 3 3 3" xfId="14321"/>
    <cellStyle name="Normal 4 3 3 3 3 3 2" xfId="29287"/>
    <cellStyle name="Normal 4 3 3 3 3 3 2 2" xfId="38484"/>
    <cellStyle name="Normal 4 3 3 3 3 3 3" xfId="31435"/>
    <cellStyle name="Normal 4 3 3 3 3 3 4" xfId="43187"/>
    <cellStyle name="Normal 4 3 3 3 3 3 5" xfId="47808"/>
    <cellStyle name="Normal 4 3 3 3 3 4" xfId="18744"/>
    <cellStyle name="Normal 4 3 3 3 3 4 2" xfId="29288"/>
    <cellStyle name="Normal 4 3 3 3 3 4 2 2" xfId="38485"/>
    <cellStyle name="Normal 4 3 3 3 3 4 3" xfId="32736"/>
    <cellStyle name="Normal 4 3 3 3 3 4 4" xfId="43188"/>
    <cellStyle name="Normal 4 3 3 3 3 4 5" xfId="47809"/>
    <cellStyle name="Normal 4 3 3 3 3 5" xfId="20024"/>
    <cellStyle name="Normal 4 3 3 3 3 5 2" xfId="29289"/>
    <cellStyle name="Normal 4 3 3 3 3 5 2 2" xfId="38486"/>
    <cellStyle name="Normal 4 3 3 3 3 5 3" xfId="34035"/>
    <cellStyle name="Normal 4 3 3 3 3 5 4" xfId="43189"/>
    <cellStyle name="Normal 4 3 3 3 3 5 5" xfId="47810"/>
    <cellStyle name="Normal 4 3 3 3 3 6" xfId="29283"/>
    <cellStyle name="Normal 4 3 3 3 3 6 2" xfId="38480"/>
    <cellStyle name="Normal 4 3 3 3 3 7" xfId="30775"/>
    <cellStyle name="Normal 4 3 3 3 3 8" xfId="43183"/>
    <cellStyle name="Normal 4 3 3 3 3 9" xfId="47804"/>
    <cellStyle name="Normal 4 3 3 3 4" xfId="16534"/>
    <cellStyle name="Normal 4 3 3 3 4 2" xfId="19376"/>
    <cellStyle name="Normal 4 3 3 3 4 2 2" xfId="29291"/>
    <cellStyle name="Normal 4 3 3 3 4 2 2 2" xfId="38488"/>
    <cellStyle name="Normal 4 3 3 3 4 2 3" xfId="33383"/>
    <cellStyle name="Normal 4 3 3 3 4 2 4" xfId="43191"/>
    <cellStyle name="Normal 4 3 3 3 4 2 5" xfId="47812"/>
    <cellStyle name="Normal 4 3 3 3 4 3" xfId="20659"/>
    <cellStyle name="Normal 4 3 3 3 4 3 2" xfId="29292"/>
    <cellStyle name="Normal 4 3 3 3 4 3 2 2" xfId="38489"/>
    <cellStyle name="Normal 4 3 3 3 4 3 3" xfId="34685"/>
    <cellStyle name="Normal 4 3 3 3 4 3 4" xfId="43192"/>
    <cellStyle name="Normal 4 3 3 3 4 3 5" xfId="47813"/>
    <cellStyle name="Normal 4 3 3 3 4 4" xfId="29290"/>
    <cellStyle name="Normal 4 3 3 3 4 4 2" xfId="38487"/>
    <cellStyle name="Normal 4 3 3 3 4 5" xfId="32083"/>
    <cellStyle name="Normal 4 3 3 3 4 6" xfId="43190"/>
    <cellStyle name="Normal 4 3 3 3 4 7" xfId="47811"/>
    <cellStyle name="Normal 4 3 3 3 5" xfId="14319"/>
    <cellStyle name="Normal 4 3 3 3 5 2" xfId="29293"/>
    <cellStyle name="Normal 4 3 3 3 5 2 2" xfId="38490"/>
    <cellStyle name="Normal 4 3 3 3 5 3" xfId="31433"/>
    <cellStyle name="Normal 4 3 3 3 5 4" xfId="43193"/>
    <cellStyle name="Normal 4 3 3 3 5 5" xfId="47814"/>
    <cellStyle name="Normal 4 3 3 3 6" xfId="18742"/>
    <cellStyle name="Normal 4 3 3 3 6 2" xfId="29294"/>
    <cellStyle name="Normal 4 3 3 3 6 2 2" xfId="38491"/>
    <cellStyle name="Normal 4 3 3 3 6 3" xfId="32734"/>
    <cellStyle name="Normal 4 3 3 3 6 4" xfId="43194"/>
    <cellStyle name="Normal 4 3 3 3 6 5" xfId="47815"/>
    <cellStyle name="Normal 4 3 3 3 7" xfId="20022"/>
    <cellStyle name="Normal 4 3 3 3 7 2" xfId="29295"/>
    <cellStyle name="Normal 4 3 3 3 7 2 2" xfId="38492"/>
    <cellStyle name="Normal 4 3 3 3 7 3" xfId="34033"/>
    <cellStyle name="Normal 4 3 3 3 7 4" xfId="43195"/>
    <cellStyle name="Normal 4 3 3 3 7 5" xfId="47816"/>
    <cellStyle name="Normal 4 3 3 3 8" xfId="29275"/>
    <cellStyle name="Normal 4 3 3 3 8 2" xfId="38472"/>
    <cellStyle name="Normal 4 3 3 3 9" xfId="30773"/>
    <cellStyle name="Normal 4 3 3 4" xfId="11488"/>
    <cellStyle name="Normal 4 3 3 4 2" xfId="16537"/>
    <cellStyle name="Normal 4 3 3 4 2 2" xfId="19379"/>
    <cellStyle name="Normal 4 3 3 4 2 2 2" xfId="29298"/>
    <cellStyle name="Normal 4 3 3 4 2 2 2 2" xfId="38495"/>
    <cellStyle name="Normal 4 3 3 4 2 2 3" xfId="33386"/>
    <cellStyle name="Normal 4 3 3 4 2 2 4" xfId="43198"/>
    <cellStyle name="Normal 4 3 3 4 2 2 5" xfId="47819"/>
    <cellStyle name="Normal 4 3 3 4 2 3" xfId="20662"/>
    <cellStyle name="Normal 4 3 3 4 2 3 2" xfId="29299"/>
    <cellStyle name="Normal 4 3 3 4 2 3 2 2" xfId="38496"/>
    <cellStyle name="Normal 4 3 3 4 2 3 3" xfId="34688"/>
    <cellStyle name="Normal 4 3 3 4 2 3 4" xfId="43199"/>
    <cellStyle name="Normal 4 3 3 4 2 3 5" xfId="47820"/>
    <cellStyle name="Normal 4 3 3 4 2 4" xfId="29297"/>
    <cellStyle name="Normal 4 3 3 4 2 4 2" xfId="38494"/>
    <cellStyle name="Normal 4 3 3 4 2 5" xfId="32086"/>
    <cellStyle name="Normal 4 3 3 4 2 6" xfId="43197"/>
    <cellStyle name="Normal 4 3 3 4 2 7" xfId="47818"/>
    <cellStyle name="Normal 4 3 3 4 3" xfId="14322"/>
    <cellStyle name="Normal 4 3 3 4 3 2" xfId="29300"/>
    <cellStyle name="Normal 4 3 3 4 3 2 2" xfId="38497"/>
    <cellStyle name="Normal 4 3 3 4 3 3" xfId="31436"/>
    <cellStyle name="Normal 4 3 3 4 3 4" xfId="43200"/>
    <cellStyle name="Normal 4 3 3 4 3 5" xfId="47821"/>
    <cellStyle name="Normal 4 3 3 4 4" xfId="18745"/>
    <cellStyle name="Normal 4 3 3 4 4 2" xfId="29301"/>
    <cellStyle name="Normal 4 3 3 4 4 2 2" xfId="38498"/>
    <cellStyle name="Normal 4 3 3 4 4 3" xfId="32737"/>
    <cellStyle name="Normal 4 3 3 4 4 4" xfId="43201"/>
    <cellStyle name="Normal 4 3 3 4 4 5" xfId="47822"/>
    <cellStyle name="Normal 4 3 3 4 5" xfId="20025"/>
    <cellStyle name="Normal 4 3 3 4 5 2" xfId="29302"/>
    <cellStyle name="Normal 4 3 3 4 5 2 2" xfId="38499"/>
    <cellStyle name="Normal 4 3 3 4 5 3" xfId="34036"/>
    <cellStyle name="Normal 4 3 3 4 5 4" xfId="43202"/>
    <cellStyle name="Normal 4 3 3 4 5 5" xfId="47823"/>
    <cellStyle name="Normal 4 3 3 4 6" xfId="29296"/>
    <cellStyle name="Normal 4 3 3 4 6 2" xfId="38493"/>
    <cellStyle name="Normal 4 3 3 4 7" xfId="30776"/>
    <cellStyle name="Normal 4 3 3 4 8" xfId="43196"/>
    <cellStyle name="Normal 4 3 3 4 9" xfId="47817"/>
    <cellStyle name="Normal 4 3 3 5" xfId="11489"/>
    <cellStyle name="Normal 4 3 3 5 2" xfId="16538"/>
    <cellStyle name="Normal 4 3 3 5 2 2" xfId="19380"/>
    <cellStyle name="Normal 4 3 3 5 2 2 2" xfId="29305"/>
    <cellStyle name="Normal 4 3 3 5 2 2 2 2" xfId="38502"/>
    <cellStyle name="Normal 4 3 3 5 2 2 3" xfId="33387"/>
    <cellStyle name="Normal 4 3 3 5 2 2 4" xfId="43205"/>
    <cellStyle name="Normal 4 3 3 5 2 2 5" xfId="47826"/>
    <cellStyle name="Normal 4 3 3 5 2 3" xfId="20663"/>
    <cellStyle name="Normal 4 3 3 5 2 3 2" xfId="29306"/>
    <cellStyle name="Normal 4 3 3 5 2 3 2 2" xfId="38503"/>
    <cellStyle name="Normal 4 3 3 5 2 3 3" xfId="34689"/>
    <cellStyle name="Normal 4 3 3 5 2 3 4" xfId="43206"/>
    <cellStyle name="Normal 4 3 3 5 2 3 5" xfId="47827"/>
    <cellStyle name="Normal 4 3 3 5 2 4" xfId="29304"/>
    <cellStyle name="Normal 4 3 3 5 2 4 2" xfId="38501"/>
    <cellStyle name="Normal 4 3 3 5 2 5" xfId="32087"/>
    <cellStyle name="Normal 4 3 3 5 2 6" xfId="43204"/>
    <cellStyle name="Normal 4 3 3 5 2 7" xfId="47825"/>
    <cellStyle name="Normal 4 3 3 5 3" xfId="14323"/>
    <cellStyle name="Normal 4 3 3 5 3 2" xfId="29307"/>
    <cellStyle name="Normal 4 3 3 5 3 2 2" xfId="38504"/>
    <cellStyle name="Normal 4 3 3 5 3 3" xfId="31437"/>
    <cellStyle name="Normal 4 3 3 5 3 4" xfId="43207"/>
    <cellStyle name="Normal 4 3 3 5 3 5" xfId="47828"/>
    <cellStyle name="Normal 4 3 3 5 4" xfId="18746"/>
    <cellStyle name="Normal 4 3 3 5 4 2" xfId="29308"/>
    <cellStyle name="Normal 4 3 3 5 4 2 2" xfId="38505"/>
    <cellStyle name="Normal 4 3 3 5 4 3" xfId="32738"/>
    <cellStyle name="Normal 4 3 3 5 4 4" xfId="43208"/>
    <cellStyle name="Normal 4 3 3 5 4 5" xfId="47829"/>
    <cellStyle name="Normal 4 3 3 5 5" xfId="20026"/>
    <cellStyle name="Normal 4 3 3 5 5 2" xfId="29309"/>
    <cellStyle name="Normal 4 3 3 5 5 2 2" xfId="38506"/>
    <cellStyle name="Normal 4 3 3 5 5 3" xfId="34037"/>
    <cellStyle name="Normal 4 3 3 5 5 4" xfId="43209"/>
    <cellStyle name="Normal 4 3 3 5 5 5" xfId="47830"/>
    <cellStyle name="Normal 4 3 3 5 6" xfId="29303"/>
    <cellStyle name="Normal 4 3 3 5 6 2" xfId="38500"/>
    <cellStyle name="Normal 4 3 3 5 7" xfId="30777"/>
    <cellStyle name="Normal 4 3 3 5 8" xfId="43203"/>
    <cellStyle name="Normal 4 3 3 5 9" xfId="47824"/>
    <cellStyle name="Normal 4 3 3 6" xfId="10382"/>
    <cellStyle name="Normal 4 3 4" xfId="3729"/>
    <cellStyle name="Normal 4 3 4 10" xfId="30361"/>
    <cellStyle name="Normal 4 3 4 11" xfId="43210"/>
    <cellStyle name="Normal 4 3 4 12" xfId="47831"/>
    <cellStyle name="Normal 4 3 4 13" xfId="10645"/>
    <cellStyle name="Normal 4 3 4 2" xfId="11490"/>
    <cellStyle name="Normal 4 3 4 2 10" xfId="43211"/>
    <cellStyle name="Normal 4 3 4 2 11" xfId="47832"/>
    <cellStyle name="Normal 4 3 4 2 2" xfId="11491"/>
    <cellStyle name="Normal 4 3 4 2 2 2" xfId="16540"/>
    <cellStyle name="Normal 4 3 4 2 2 2 2" xfId="19382"/>
    <cellStyle name="Normal 4 3 4 2 2 2 2 2" xfId="29314"/>
    <cellStyle name="Normal 4 3 4 2 2 2 2 2 2" xfId="38511"/>
    <cellStyle name="Normal 4 3 4 2 2 2 2 3" xfId="33389"/>
    <cellStyle name="Normal 4 3 4 2 2 2 2 4" xfId="43214"/>
    <cellStyle name="Normal 4 3 4 2 2 2 2 5" xfId="47835"/>
    <cellStyle name="Normal 4 3 4 2 2 2 3" xfId="20665"/>
    <cellStyle name="Normal 4 3 4 2 2 2 3 2" xfId="29315"/>
    <cellStyle name="Normal 4 3 4 2 2 2 3 2 2" xfId="38512"/>
    <cellStyle name="Normal 4 3 4 2 2 2 3 3" xfId="34691"/>
    <cellStyle name="Normal 4 3 4 2 2 2 3 4" xfId="43215"/>
    <cellStyle name="Normal 4 3 4 2 2 2 3 5" xfId="47836"/>
    <cellStyle name="Normal 4 3 4 2 2 2 4" xfId="29313"/>
    <cellStyle name="Normal 4 3 4 2 2 2 4 2" xfId="38510"/>
    <cellStyle name="Normal 4 3 4 2 2 2 5" xfId="32089"/>
    <cellStyle name="Normal 4 3 4 2 2 2 6" xfId="43213"/>
    <cellStyle name="Normal 4 3 4 2 2 2 7" xfId="47834"/>
    <cellStyle name="Normal 4 3 4 2 2 3" xfId="14325"/>
    <cellStyle name="Normal 4 3 4 2 2 3 2" xfId="29316"/>
    <cellStyle name="Normal 4 3 4 2 2 3 2 2" xfId="38513"/>
    <cellStyle name="Normal 4 3 4 2 2 3 3" xfId="31439"/>
    <cellStyle name="Normal 4 3 4 2 2 3 4" xfId="43216"/>
    <cellStyle name="Normal 4 3 4 2 2 3 5" xfId="47837"/>
    <cellStyle name="Normal 4 3 4 2 2 4" xfId="18748"/>
    <cellStyle name="Normal 4 3 4 2 2 4 2" xfId="29317"/>
    <cellStyle name="Normal 4 3 4 2 2 4 2 2" xfId="38514"/>
    <cellStyle name="Normal 4 3 4 2 2 4 3" xfId="32740"/>
    <cellStyle name="Normal 4 3 4 2 2 4 4" xfId="43217"/>
    <cellStyle name="Normal 4 3 4 2 2 4 5" xfId="47838"/>
    <cellStyle name="Normal 4 3 4 2 2 5" xfId="20028"/>
    <cellStyle name="Normal 4 3 4 2 2 5 2" xfId="29318"/>
    <cellStyle name="Normal 4 3 4 2 2 5 2 2" xfId="38515"/>
    <cellStyle name="Normal 4 3 4 2 2 5 3" xfId="34039"/>
    <cellStyle name="Normal 4 3 4 2 2 5 4" xfId="43218"/>
    <cellStyle name="Normal 4 3 4 2 2 5 5" xfId="47839"/>
    <cellStyle name="Normal 4 3 4 2 2 6" xfId="29312"/>
    <cellStyle name="Normal 4 3 4 2 2 6 2" xfId="38509"/>
    <cellStyle name="Normal 4 3 4 2 2 7" xfId="30779"/>
    <cellStyle name="Normal 4 3 4 2 2 8" xfId="43212"/>
    <cellStyle name="Normal 4 3 4 2 2 9" xfId="47833"/>
    <cellStyle name="Normal 4 3 4 2 3" xfId="11492"/>
    <cellStyle name="Normal 4 3 4 2 3 2" xfId="16541"/>
    <cellStyle name="Normal 4 3 4 2 3 2 2" xfId="19383"/>
    <cellStyle name="Normal 4 3 4 2 3 2 2 2" xfId="29321"/>
    <cellStyle name="Normal 4 3 4 2 3 2 2 2 2" xfId="38518"/>
    <cellStyle name="Normal 4 3 4 2 3 2 2 3" xfId="33390"/>
    <cellStyle name="Normal 4 3 4 2 3 2 2 4" xfId="43221"/>
    <cellStyle name="Normal 4 3 4 2 3 2 2 5" xfId="47842"/>
    <cellStyle name="Normal 4 3 4 2 3 2 3" xfId="20666"/>
    <cellStyle name="Normal 4 3 4 2 3 2 3 2" xfId="29322"/>
    <cellStyle name="Normal 4 3 4 2 3 2 3 2 2" xfId="38519"/>
    <cellStyle name="Normal 4 3 4 2 3 2 3 3" xfId="34692"/>
    <cellStyle name="Normal 4 3 4 2 3 2 3 4" xfId="43222"/>
    <cellStyle name="Normal 4 3 4 2 3 2 3 5" xfId="47843"/>
    <cellStyle name="Normal 4 3 4 2 3 2 4" xfId="29320"/>
    <cellStyle name="Normal 4 3 4 2 3 2 4 2" xfId="38517"/>
    <cellStyle name="Normal 4 3 4 2 3 2 5" xfId="32090"/>
    <cellStyle name="Normal 4 3 4 2 3 2 6" xfId="43220"/>
    <cellStyle name="Normal 4 3 4 2 3 2 7" xfId="47841"/>
    <cellStyle name="Normal 4 3 4 2 3 3" xfId="14326"/>
    <cellStyle name="Normal 4 3 4 2 3 3 2" xfId="29323"/>
    <cellStyle name="Normal 4 3 4 2 3 3 2 2" xfId="38520"/>
    <cellStyle name="Normal 4 3 4 2 3 3 3" xfId="31440"/>
    <cellStyle name="Normal 4 3 4 2 3 3 4" xfId="43223"/>
    <cellStyle name="Normal 4 3 4 2 3 3 5" xfId="47844"/>
    <cellStyle name="Normal 4 3 4 2 3 4" xfId="18749"/>
    <cellStyle name="Normal 4 3 4 2 3 4 2" xfId="29324"/>
    <cellStyle name="Normal 4 3 4 2 3 4 2 2" xfId="38521"/>
    <cellStyle name="Normal 4 3 4 2 3 4 3" xfId="32741"/>
    <cellStyle name="Normal 4 3 4 2 3 4 4" xfId="43224"/>
    <cellStyle name="Normal 4 3 4 2 3 4 5" xfId="47845"/>
    <cellStyle name="Normal 4 3 4 2 3 5" xfId="20029"/>
    <cellStyle name="Normal 4 3 4 2 3 5 2" xfId="29325"/>
    <cellStyle name="Normal 4 3 4 2 3 5 2 2" xfId="38522"/>
    <cellStyle name="Normal 4 3 4 2 3 5 3" xfId="34040"/>
    <cellStyle name="Normal 4 3 4 2 3 5 4" xfId="43225"/>
    <cellStyle name="Normal 4 3 4 2 3 5 5" xfId="47846"/>
    <cellStyle name="Normal 4 3 4 2 3 6" xfId="29319"/>
    <cellStyle name="Normal 4 3 4 2 3 6 2" xfId="38516"/>
    <cellStyle name="Normal 4 3 4 2 3 7" xfId="30780"/>
    <cellStyle name="Normal 4 3 4 2 3 8" xfId="43219"/>
    <cellStyle name="Normal 4 3 4 2 3 9" xfId="47840"/>
    <cellStyle name="Normal 4 3 4 2 4" xfId="16539"/>
    <cellStyle name="Normal 4 3 4 2 4 2" xfId="19381"/>
    <cellStyle name="Normal 4 3 4 2 4 2 2" xfId="29327"/>
    <cellStyle name="Normal 4 3 4 2 4 2 2 2" xfId="38524"/>
    <cellStyle name="Normal 4 3 4 2 4 2 3" xfId="33388"/>
    <cellStyle name="Normal 4 3 4 2 4 2 4" xfId="43227"/>
    <cellStyle name="Normal 4 3 4 2 4 2 5" xfId="47848"/>
    <cellStyle name="Normal 4 3 4 2 4 3" xfId="20664"/>
    <cellStyle name="Normal 4 3 4 2 4 3 2" xfId="29328"/>
    <cellStyle name="Normal 4 3 4 2 4 3 2 2" xfId="38525"/>
    <cellStyle name="Normal 4 3 4 2 4 3 3" xfId="34690"/>
    <cellStyle name="Normal 4 3 4 2 4 3 4" xfId="43228"/>
    <cellStyle name="Normal 4 3 4 2 4 3 5" xfId="47849"/>
    <cellStyle name="Normal 4 3 4 2 4 4" xfId="29326"/>
    <cellStyle name="Normal 4 3 4 2 4 4 2" xfId="38523"/>
    <cellStyle name="Normal 4 3 4 2 4 5" xfId="32088"/>
    <cellStyle name="Normal 4 3 4 2 4 6" xfId="43226"/>
    <cellStyle name="Normal 4 3 4 2 4 7" xfId="47847"/>
    <cellStyle name="Normal 4 3 4 2 5" xfId="14324"/>
    <cellStyle name="Normal 4 3 4 2 5 2" xfId="29329"/>
    <cellStyle name="Normal 4 3 4 2 5 2 2" xfId="38526"/>
    <cellStyle name="Normal 4 3 4 2 5 3" xfId="31438"/>
    <cellStyle name="Normal 4 3 4 2 5 4" xfId="43229"/>
    <cellStyle name="Normal 4 3 4 2 5 5" xfId="47850"/>
    <cellStyle name="Normal 4 3 4 2 6" xfId="18747"/>
    <cellStyle name="Normal 4 3 4 2 6 2" xfId="29330"/>
    <cellStyle name="Normal 4 3 4 2 6 2 2" xfId="38527"/>
    <cellStyle name="Normal 4 3 4 2 6 3" xfId="32739"/>
    <cellStyle name="Normal 4 3 4 2 6 4" xfId="43230"/>
    <cellStyle name="Normal 4 3 4 2 6 5" xfId="47851"/>
    <cellStyle name="Normal 4 3 4 2 7" xfId="20027"/>
    <cellStyle name="Normal 4 3 4 2 7 2" xfId="29331"/>
    <cellStyle name="Normal 4 3 4 2 7 2 2" xfId="38528"/>
    <cellStyle name="Normal 4 3 4 2 7 3" xfId="34038"/>
    <cellStyle name="Normal 4 3 4 2 7 4" xfId="43231"/>
    <cellStyle name="Normal 4 3 4 2 7 5" xfId="47852"/>
    <cellStyle name="Normal 4 3 4 2 8" xfId="29311"/>
    <cellStyle name="Normal 4 3 4 2 8 2" xfId="38508"/>
    <cellStyle name="Normal 4 3 4 2 9" xfId="30778"/>
    <cellStyle name="Normal 4 3 4 3" xfId="11493"/>
    <cellStyle name="Normal 4 3 4 3 2" xfId="16542"/>
    <cellStyle name="Normal 4 3 4 3 2 2" xfId="19384"/>
    <cellStyle name="Normal 4 3 4 3 2 2 2" xfId="29334"/>
    <cellStyle name="Normal 4 3 4 3 2 2 2 2" xfId="38531"/>
    <cellStyle name="Normal 4 3 4 3 2 2 3" xfId="33391"/>
    <cellStyle name="Normal 4 3 4 3 2 2 4" xfId="43234"/>
    <cellStyle name="Normal 4 3 4 3 2 2 5" xfId="47855"/>
    <cellStyle name="Normal 4 3 4 3 2 3" xfId="20667"/>
    <cellStyle name="Normal 4 3 4 3 2 3 2" xfId="29335"/>
    <cellStyle name="Normal 4 3 4 3 2 3 2 2" xfId="38532"/>
    <cellStyle name="Normal 4 3 4 3 2 3 3" xfId="34693"/>
    <cellStyle name="Normal 4 3 4 3 2 3 4" xfId="43235"/>
    <cellStyle name="Normal 4 3 4 3 2 3 5" xfId="47856"/>
    <cellStyle name="Normal 4 3 4 3 2 4" xfId="29333"/>
    <cellStyle name="Normal 4 3 4 3 2 4 2" xfId="38530"/>
    <cellStyle name="Normal 4 3 4 3 2 5" xfId="32091"/>
    <cellStyle name="Normal 4 3 4 3 2 6" xfId="43233"/>
    <cellStyle name="Normal 4 3 4 3 2 7" xfId="47854"/>
    <cellStyle name="Normal 4 3 4 3 3" xfId="14327"/>
    <cellStyle name="Normal 4 3 4 3 3 2" xfId="29336"/>
    <cellStyle name="Normal 4 3 4 3 3 2 2" xfId="38533"/>
    <cellStyle name="Normal 4 3 4 3 3 3" xfId="31441"/>
    <cellStyle name="Normal 4 3 4 3 3 4" xfId="43236"/>
    <cellStyle name="Normal 4 3 4 3 3 5" xfId="47857"/>
    <cellStyle name="Normal 4 3 4 3 4" xfId="18750"/>
    <cellStyle name="Normal 4 3 4 3 4 2" xfId="29337"/>
    <cellStyle name="Normal 4 3 4 3 4 2 2" xfId="38534"/>
    <cellStyle name="Normal 4 3 4 3 4 3" xfId="32742"/>
    <cellStyle name="Normal 4 3 4 3 4 4" xfId="43237"/>
    <cellStyle name="Normal 4 3 4 3 4 5" xfId="47858"/>
    <cellStyle name="Normal 4 3 4 3 5" xfId="20030"/>
    <cellStyle name="Normal 4 3 4 3 5 2" xfId="29338"/>
    <cellStyle name="Normal 4 3 4 3 5 2 2" xfId="38535"/>
    <cellStyle name="Normal 4 3 4 3 5 3" xfId="34041"/>
    <cellStyle name="Normal 4 3 4 3 5 4" xfId="43238"/>
    <cellStyle name="Normal 4 3 4 3 5 5" xfId="47859"/>
    <cellStyle name="Normal 4 3 4 3 6" xfId="29332"/>
    <cellStyle name="Normal 4 3 4 3 6 2" xfId="38529"/>
    <cellStyle name="Normal 4 3 4 3 7" xfId="30781"/>
    <cellStyle name="Normal 4 3 4 3 8" xfId="43232"/>
    <cellStyle name="Normal 4 3 4 3 9" xfId="47853"/>
    <cellStyle name="Normal 4 3 4 4" xfId="11494"/>
    <cellStyle name="Normal 4 3 4 4 2" xfId="16543"/>
    <cellStyle name="Normal 4 3 4 4 2 2" xfId="19385"/>
    <cellStyle name="Normal 4 3 4 4 2 2 2" xfId="29341"/>
    <cellStyle name="Normal 4 3 4 4 2 2 2 2" xfId="38538"/>
    <cellStyle name="Normal 4 3 4 4 2 2 3" xfId="33392"/>
    <cellStyle name="Normal 4 3 4 4 2 2 4" xfId="43241"/>
    <cellStyle name="Normal 4 3 4 4 2 2 5" xfId="47862"/>
    <cellStyle name="Normal 4 3 4 4 2 3" xfId="20668"/>
    <cellStyle name="Normal 4 3 4 4 2 3 2" xfId="29342"/>
    <cellStyle name="Normal 4 3 4 4 2 3 2 2" xfId="38539"/>
    <cellStyle name="Normal 4 3 4 4 2 3 3" xfId="34694"/>
    <cellStyle name="Normal 4 3 4 4 2 3 4" xfId="43242"/>
    <cellStyle name="Normal 4 3 4 4 2 3 5" xfId="47863"/>
    <cellStyle name="Normal 4 3 4 4 2 4" xfId="29340"/>
    <cellStyle name="Normal 4 3 4 4 2 4 2" xfId="38537"/>
    <cellStyle name="Normal 4 3 4 4 2 5" xfId="32092"/>
    <cellStyle name="Normal 4 3 4 4 2 6" xfId="43240"/>
    <cellStyle name="Normal 4 3 4 4 2 7" xfId="47861"/>
    <cellStyle name="Normal 4 3 4 4 3" xfId="14328"/>
    <cellStyle name="Normal 4 3 4 4 3 2" xfId="29343"/>
    <cellStyle name="Normal 4 3 4 4 3 2 2" xfId="38540"/>
    <cellStyle name="Normal 4 3 4 4 3 3" xfId="31442"/>
    <cellStyle name="Normal 4 3 4 4 3 4" xfId="43243"/>
    <cellStyle name="Normal 4 3 4 4 3 5" xfId="47864"/>
    <cellStyle name="Normal 4 3 4 4 4" xfId="18751"/>
    <cellStyle name="Normal 4 3 4 4 4 2" xfId="29344"/>
    <cellStyle name="Normal 4 3 4 4 4 2 2" xfId="38541"/>
    <cellStyle name="Normal 4 3 4 4 4 3" xfId="32743"/>
    <cellStyle name="Normal 4 3 4 4 4 4" xfId="43244"/>
    <cellStyle name="Normal 4 3 4 4 4 5" xfId="47865"/>
    <cellStyle name="Normal 4 3 4 4 5" xfId="20031"/>
    <cellStyle name="Normal 4 3 4 4 5 2" xfId="29345"/>
    <cellStyle name="Normal 4 3 4 4 5 2 2" xfId="38542"/>
    <cellStyle name="Normal 4 3 4 4 5 3" xfId="34042"/>
    <cellStyle name="Normal 4 3 4 4 5 4" xfId="43245"/>
    <cellStyle name="Normal 4 3 4 4 5 5" xfId="47866"/>
    <cellStyle name="Normal 4 3 4 4 6" xfId="29339"/>
    <cellStyle name="Normal 4 3 4 4 6 2" xfId="38536"/>
    <cellStyle name="Normal 4 3 4 4 7" xfId="30782"/>
    <cellStyle name="Normal 4 3 4 4 8" xfId="43239"/>
    <cellStyle name="Normal 4 3 4 4 9" xfId="47860"/>
    <cellStyle name="Normal 4 3 4 5" xfId="16128"/>
    <cellStyle name="Normal 4 3 4 5 2" xfId="18972"/>
    <cellStyle name="Normal 4 3 4 5 2 2" xfId="29347"/>
    <cellStyle name="Normal 4 3 4 5 2 2 2" xfId="38544"/>
    <cellStyle name="Normal 4 3 4 5 2 3" xfId="32972"/>
    <cellStyle name="Normal 4 3 4 5 2 4" xfId="43247"/>
    <cellStyle name="Normal 4 3 4 5 2 5" xfId="47868"/>
    <cellStyle name="Normal 4 3 4 5 3" xfId="20252"/>
    <cellStyle name="Normal 4 3 4 5 3 2" xfId="29348"/>
    <cellStyle name="Normal 4 3 4 5 3 2 2" xfId="38545"/>
    <cellStyle name="Normal 4 3 4 5 3 3" xfId="34273"/>
    <cellStyle name="Normal 4 3 4 5 3 4" xfId="43248"/>
    <cellStyle name="Normal 4 3 4 5 3 5" xfId="47869"/>
    <cellStyle name="Normal 4 3 4 5 4" xfId="29346"/>
    <cellStyle name="Normal 4 3 4 5 4 2" xfId="38543"/>
    <cellStyle name="Normal 4 3 4 5 5" xfId="31671"/>
    <cellStyle name="Normal 4 3 4 5 6" xfId="43246"/>
    <cellStyle name="Normal 4 3 4 5 7" xfId="47867"/>
    <cellStyle name="Normal 4 3 4 6" xfId="13913"/>
    <cellStyle name="Normal 4 3 4 6 2" xfId="29349"/>
    <cellStyle name="Normal 4 3 4 6 2 2" xfId="38546"/>
    <cellStyle name="Normal 4 3 4 6 3" xfId="31022"/>
    <cellStyle name="Normal 4 3 4 6 4" xfId="43249"/>
    <cellStyle name="Normal 4 3 4 6 5" xfId="47870"/>
    <cellStyle name="Normal 4 3 4 7" xfId="18335"/>
    <cellStyle name="Normal 4 3 4 7 2" xfId="29350"/>
    <cellStyle name="Normal 4 3 4 7 2 2" xfId="38547"/>
    <cellStyle name="Normal 4 3 4 7 3" xfId="32323"/>
    <cellStyle name="Normal 4 3 4 7 4" xfId="43250"/>
    <cellStyle name="Normal 4 3 4 7 5" xfId="47871"/>
    <cellStyle name="Normal 4 3 4 8" xfId="19611"/>
    <cellStyle name="Normal 4 3 4 8 2" xfId="29351"/>
    <cellStyle name="Normal 4 3 4 8 2 2" xfId="38548"/>
    <cellStyle name="Normal 4 3 4 8 3" xfId="33621"/>
    <cellStyle name="Normal 4 3 4 8 4" xfId="43251"/>
    <cellStyle name="Normal 4 3 4 8 5" xfId="47872"/>
    <cellStyle name="Normal 4 3 4 9" xfId="29310"/>
    <cellStyle name="Normal 4 3 4 9 2" xfId="38507"/>
    <cellStyle name="Normal 4 3 5" xfId="11495"/>
    <cellStyle name="Normal 4 3 5 10" xfId="43252"/>
    <cellStyle name="Normal 4 3 5 11" xfId="47873"/>
    <cellStyle name="Normal 4 3 5 2" xfId="11496"/>
    <cellStyle name="Normal 4 3 5 2 2" xfId="16545"/>
    <cellStyle name="Normal 4 3 5 2 2 2" xfId="19387"/>
    <cellStyle name="Normal 4 3 5 2 2 2 2" xfId="29355"/>
    <cellStyle name="Normal 4 3 5 2 2 2 2 2" xfId="38552"/>
    <cellStyle name="Normal 4 3 5 2 2 2 3" xfId="33394"/>
    <cellStyle name="Normal 4 3 5 2 2 2 4" xfId="43255"/>
    <cellStyle name="Normal 4 3 5 2 2 2 5" xfId="47876"/>
    <cellStyle name="Normal 4 3 5 2 2 3" xfId="20670"/>
    <cellStyle name="Normal 4 3 5 2 2 3 2" xfId="29356"/>
    <cellStyle name="Normal 4 3 5 2 2 3 2 2" xfId="38553"/>
    <cellStyle name="Normal 4 3 5 2 2 3 3" xfId="34696"/>
    <cellStyle name="Normal 4 3 5 2 2 3 4" xfId="43256"/>
    <cellStyle name="Normal 4 3 5 2 2 3 5" xfId="47877"/>
    <cellStyle name="Normal 4 3 5 2 2 4" xfId="29354"/>
    <cellStyle name="Normal 4 3 5 2 2 4 2" xfId="38551"/>
    <cellStyle name="Normal 4 3 5 2 2 5" xfId="32094"/>
    <cellStyle name="Normal 4 3 5 2 2 6" xfId="43254"/>
    <cellStyle name="Normal 4 3 5 2 2 7" xfId="47875"/>
    <cellStyle name="Normal 4 3 5 2 3" xfId="14330"/>
    <cellStyle name="Normal 4 3 5 2 3 2" xfId="29357"/>
    <cellStyle name="Normal 4 3 5 2 3 2 2" xfId="38554"/>
    <cellStyle name="Normal 4 3 5 2 3 3" xfId="31444"/>
    <cellStyle name="Normal 4 3 5 2 3 4" xfId="43257"/>
    <cellStyle name="Normal 4 3 5 2 3 5" xfId="47878"/>
    <cellStyle name="Normal 4 3 5 2 4" xfId="18753"/>
    <cellStyle name="Normal 4 3 5 2 4 2" xfId="29358"/>
    <cellStyle name="Normal 4 3 5 2 4 2 2" xfId="38555"/>
    <cellStyle name="Normal 4 3 5 2 4 3" xfId="32745"/>
    <cellStyle name="Normal 4 3 5 2 4 4" xfId="43258"/>
    <cellStyle name="Normal 4 3 5 2 4 5" xfId="47879"/>
    <cellStyle name="Normal 4 3 5 2 5" xfId="20033"/>
    <cellStyle name="Normal 4 3 5 2 5 2" xfId="29359"/>
    <cellStyle name="Normal 4 3 5 2 5 2 2" xfId="38556"/>
    <cellStyle name="Normal 4 3 5 2 5 3" xfId="34044"/>
    <cellStyle name="Normal 4 3 5 2 5 4" xfId="43259"/>
    <cellStyle name="Normal 4 3 5 2 5 5" xfId="47880"/>
    <cellStyle name="Normal 4 3 5 2 6" xfId="29353"/>
    <cellStyle name="Normal 4 3 5 2 6 2" xfId="38550"/>
    <cellStyle name="Normal 4 3 5 2 7" xfId="30784"/>
    <cellStyle name="Normal 4 3 5 2 8" xfId="43253"/>
    <cellStyle name="Normal 4 3 5 2 9" xfId="47874"/>
    <cellStyle name="Normal 4 3 5 3" xfId="11497"/>
    <cellStyle name="Normal 4 3 5 3 2" xfId="16546"/>
    <cellStyle name="Normal 4 3 5 3 2 2" xfId="19388"/>
    <cellStyle name="Normal 4 3 5 3 2 2 2" xfId="29362"/>
    <cellStyle name="Normal 4 3 5 3 2 2 2 2" xfId="38559"/>
    <cellStyle name="Normal 4 3 5 3 2 2 3" xfId="33395"/>
    <cellStyle name="Normal 4 3 5 3 2 2 4" xfId="43262"/>
    <cellStyle name="Normal 4 3 5 3 2 2 5" xfId="47883"/>
    <cellStyle name="Normal 4 3 5 3 2 3" xfId="20671"/>
    <cellStyle name="Normal 4 3 5 3 2 3 2" xfId="29363"/>
    <cellStyle name="Normal 4 3 5 3 2 3 2 2" xfId="38560"/>
    <cellStyle name="Normal 4 3 5 3 2 3 3" xfId="34697"/>
    <cellStyle name="Normal 4 3 5 3 2 3 4" xfId="43263"/>
    <cellStyle name="Normal 4 3 5 3 2 3 5" xfId="47884"/>
    <cellStyle name="Normal 4 3 5 3 2 4" xfId="29361"/>
    <cellStyle name="Normal 4 3 5 3 2 4 2" xfId="38558"/>
    <cellStyle name="Normal 4 3 5 3 2 5" xfId="32095"/>
    <cellStyle name="Normal 4 3 5 3 2 6" xfId="43261"/>
    <cellStyle name="Normal 4 3 5 3 2 7" xfId="47882"/>
    <cellStyle name="Normal 4 3 5 3 3" xfId="14331"/>
    <cellStyle name="Normal 4 3 5 3 3 2" xfId="29364"/>
    <cellStyle name="Normal 4 3 5 3 3 2 2" xfId="38561"/>
    <cellStyle name="Normal 4 3 5 3 3 3" xfId="31445"/>
    <cellStyle name="Normal 4 3 5 3 3 4" xfId="43264"/>
    <cellStyle name="Normal 4 3 5 3 3 5" xfId="47885"/>
    <cellStyle name="Normal 4 3 5 3 4" xfId="18754"/>
    <cellStyle name="Normal 4 3 5 3 4 2" xfId="29365"/>
    <cellStyle name="Normal 4 3 5 3 4 2 2" xfId="38562"/>
    <cellStyle name="Normal 4 3 5 3 4 3" xfId="32746"/>
    <cellStyle name="Normal 4 3 5 3 4 4" xfId="43265"/>
    <cellStyle name="Normal 4 3 5 3 4 5" xfId="47886"/>
    <cellStyle name="Normal 4 3 5 3 5" xfId="20034"/>
    <cellStyle name="Normal 4 3 5 3 5 2" xfId="29366"/>
    <cellStyle name="Normal 4 3 5 3 5 2 2" xfId="38563"/>
    <cellStyle name="Normal 4 3 5 3 5 3" xfId="34045"/>
    <cellStyle name="Normal 4 3 5 3 5 4" xfId="43266"/>
    <cellStyle name="Normal 4 3 5 3 5 5" xfId="47887"/>
    <cellStyle name="Normal 4 3 5 3 6" xfId="29360"/>
    <cellStyle name="Normal 4 3 5 3 6 2" xfId="38557"/>
    <cellStyle name="Normal 4 3 5 3 7" xfId="30785"/>
    <cellStyle name="Normal 4 3 5 3 8" xfId="43260"/>
    <cellStyle name="Normal 4 3 5 3 9" xfId="47881"/>
    <cellStyle name="Normal 4 3 5 4" xfId="16544"/>
    <cellStyle name="Normal 4 3 5 4 2" xfId="19386"/>
    <cellStyle name="Normal 4 3 5 4 2 2" xfId="29368"/>
    <cellStyle name="Normal 4 3 5 4 2 2 2" xfId="38565"/>
    <cellStyle name="Normal 4 3 5 4 2 3" xfId="33393"/>
    <cellStyle name="Normal 4 3 5 4 2 4" xfId="43268"/>
    <cellStyle name="Normal 4 3 5 4 2 5" xfId="47889"/>
    <cellStyle name="Normal 4 3 5 4 3" xfId="20669"/>
    <cellStyle name="Normal 4 3 5 4 3 2" xfId="29369"/>
    <cellStyle name="Normal 4 3 5 4 3 2 2" xfId="38566"/>
    <cellStyle name="Normal 4 3 5 4 3 3" xfId="34695"/>
    <cellStyle name="Normal 4 3 5 4 3 4" xfId="43269"/>
    <cellStyle name="Normal 4 3 5 4 3 5" xfId="47890"/>
    <cellStyle name="Normal 4 3 5 4 4" xfId="29367"/>
    <cellStyle name="Normal 4 3 5 4 4 2" xfId="38564"/>
    <cellStyle name="Normal 4 3 5 4 5" xfId="32093"/>
    <cellStyle name="Normal 4 3 5 4 6" xfId="43267"/>
    <cellStyle name="Normal 4 3 5 4 7" xfId="47888"/>
    <cellStyle name="Normal 4 3 5 5" xfId="14329"/>
    <cellStyle name="Normal 4 3 5 5 2" xfId="29370"/>
    <cellStyle name="Normal 4 3 5 5 2 2" xfId="38567"/>
    <cellStyle name="Normal 4 3 5 5 3" xfId="31443"/>
    <cellStyle name="Normal 4 3 5 5 4" xfId="43270"/>
    <cellStyle name="Normal 4 3 5 5 5" xfId="47891"/>
    <cellStyle name="Normal 4 3 5 6" xfId="18752"/>
    <cellStyle name="Normal 4 3 5 6 2" xfId="29371"/>
    <cellStyle name="Normal 4 3 5 6 2 2" xfId="38568"/>
    <cellStyle name="Normal 4 3 5 6 3" xfId="32744"/>
    <cellStyle name="Normal 4 3 5 6 4" xfId="43271"/>
    <cellStyle name="Normal 4 3 5 6 5" xfId="47892"/>
    <cellStyle name="Normal 4 3 5 7" xfId="20032"/>
    <cellStyle name="Normal 4 3 5 7 2" xfId="29372"/>
    <cellStyle name="Normal 4 3 5 7 2 2" xfId="38569"/>
    <cellStyle name="Normal 4 3 5 7 3" xfId="34043"/>
    <cellStyle name="Normal 4 3 5 7 4" xfId="43272"/>
    <cellStyle name="Normal 4 3 5 7 5" xfId="47893"/>
    <cellStyle name="Normal 4 3 5 8" xfId="29352"/>
    <cellStyle name="Normal 4 3 5 8 2" xfId="38549"/>
    <cellStyle name="Normal 4 3 5 9" xfId="30783"/>
    <cellStyle name="Normal 4 3 6" xfId="11498"/>
    <cellStyle name="Normal 4 3 6 2" xfId="16547"/>
    <cellStyle name="Normal 4 3 6 2 2" xfId="19389"/>
    <cellStyle name="Normal 4 3 6 2 2 2" xfId="29375"/>
    <cellStyle name="Normal 4 3 6 2 2 2 2" xfId="38572"/>
    <cellStyle name="Normal 4 3 6 2 2 3" xfId="33396"/>
    <cellStyle name="Normal 4 3 6 2 2 4" xfId="43275"/>
    <cellStyle name="Normal 4 3 6 2 2 5" xfId="47896"/>
    <cellStyle name="Normal 4 3 6 2 3" xfId="20672"/>
    <cellStyle name="Normal 4 3 6 2 3 2" xfId="29376"/>
    <cellStyle name="Normal 4 3 6 2 3 2 2" xfId="38573"/>
    <cellStyle name="Normal 4 3 6 2 3 3" xfId="34698"/>
    <cellStyle name="Normal 4 3 6 2 3 4" xfId="43276"/>
    <cellStyle name="Normal 4 3 6 2 3 5" xfId="47897"/>
    <cellStyle name="Normal 4 3 6 2 4" xfId="29374"/>
    <cellStyle name="Normal 4 3 6 2 4 2" xfId="38571"/>
    <cellStyle name="Normal 4 3 6 2 5" xfId="32096"/>
    <cellStyle name="Normal 4 3 6 2 6" xfId="43274"/>
    <cellStyle name="Normal 4 3 6 2 7" xfId="47895"/>
    <cellStyle name="Normal 4 3 6 3" xfId="14332"/>
    <cellStyle name="Normal 4 3 6 3 2" xfId="29377"/>
    <cellStyle name="Normal 4 3 6 3 2 2" xfId="38574"/>
    <cellStyle name="Normal 4 3 6 3 3" xfId="31446"/>
    <cellStyle name="Normal 4 3 6 3 4" xfId="43277"/>
    <cellStyle name="Normal 4 3 6 3 5" xfId="47898"/>
    <cellStyle name="Normal 4 3 6 4" xfId="18755"/>
    <cellStyle name="Normal 4 3 6 4 2" xfId="29378"/>
    <cellStyle name="Normal 4 3 6 4 2 2" xfId="38575"/>
    <cellStyle name="Normal 4 3 6 4 3" xfId="32747"/>
    <cellStyle name="Normal 4 3 6 4 4" xfId="43278"/>
    <cellStyle name="Normal 4 3 6 4 5" xfId="47899"/>
    <cellStyle name="Normal 4 3 6 5" xfId="20035"/>
    <cellStyle name="Normal 4 3 6 5 2" xfId="29379"/>
    <cellStyle name="Normal 4 3 6 5 2 2" xfId="38576"/>
    <cellStyle name="Normal 4 3 6 5 3" xfId="34046"/>
    <cellStyle name="Normal 4 3 6 5 4" xfId="43279"/>
    <cellStyle name="Normal 4 3 6 5 5" xfId="47900"/>
    <cellStyle name="Normal 4 3 6 6" xfId="29373"/>
    <cellStyle name="Normal 4 3 6 6 2" xfId="38570"/>
    <cellStyle name="Normal 4 3 6 7" xfId="30786"/>
    <cellStyle name="Normal 4 3 6 8" xfId="43273"/>
    <cellStyle name="Normal 4 3 6 9" xfId="47894"/>
    <cellStyle name="Normal 4 3 7" xfId="11499"/>
    <cellStyle name="Normal 4 3 7 2" xfId="16548"/>
    <cellStyle name="Normal 4 3 7 2 2" xfId="19390"/>
    <cellStyle name="Normal 4 3 7 2 2 2" xfId="29382"/>
    <cellStyle name="Normal 4 3 7 2 2 2 2" xfId="38579"/>
    <cellStyle name="Normal 4 3 7 2 2 3" xfId="33397"/>
    <cellStyle name="Normal 4 3 7 2 2 4" xfId="43282"/>
    <cellStyle name="Normal 4 3 7 2 2 5" xfId="47903"/>
    <cellStyle name="Normal 4 3 7 2 3" xfId="20673"/>
    <cellStyle name="Normal 4 3 7 2 3 2" xfId="29383"/>
    <cellStyle name="Normal 4 3 7 2 3 2 2" xfId="38580"/>
    <cellStyle name="Normal 4 3 7 2 3 3" xfId="34699"/>
    <cellStyle name="Normal 4 3 7 2 3 4" xfId="43283"/>
    <cellStyle name="Normal 4 3 7 2 3 5" xfId="47904"/>
    <cellStyle name="Normal 4 3 7 2 4" xfId="29381"/>
    <cellStyle name="Normal 4 3 7 2 4 2" xfId="38578"/>
    <cellStyle name="Normal 4 3 7 2 5" xfId="32097"/>
    <cellStyle name="Normal 4 3 7 2 6" xfId="43281"/>
    <cellStyle name="Normal 4 3 7 2 7" xfId="47902"/>
    <cellStyle name="Normal 4 3 7 3" xfId="14333"/>
    <cellStyle name="Normal 4 3 7 3 2" xfId="29384"/>
    <cellStyle name="Normal 4 3 7 3 2 2" xfId="38581"/>
    <cellStyle name="Normal 4 3 7 3 3" xfId="31447"/>
    <cellStyle name="Normal 4 3 7 3 4" xfId="43284"/>
    <cellStyle name="Normal 4 3 7 3 5" xfId="47905"/>
    <cellStyle name="Normal 4 3 7 4" xfId="18756"/>
    <cellStyle name="Normal 4 3 7 4 2" xfId="29385"/>
    <cellStyle name="Normal 4 3 7 4 2 2" xfId="38582"/>
    <cellStyle name="Normal 4 3 7 4 3" xfId="32748"/>
    <cellStyle name="Normal 4 3 7 4 4" xfId="43285"/>
    <cellStyle name="Normal 4 3 7 4 5" xfId="47906"/>
    <cellStyle name="Normal 4 3 7 5" xfId="20036"/>
    <cellStyle name="Normal 4 3 7 5 2" xfId="29386"/>
    <cellStyle name="Normal 4 3 7 5 2 2" xfId="38583"/>
    <cellStyle name="Normal 4 3 7 5 3" xfId="34047"/>
    <cellStyle name="Normal 4 3 7 5 4" xfId="43286"/>
    <cellStyle name="Normal 4 3 7 5 5" xfId="47907"/>
    <cellStyle name="Normal 4 3 7 6" xfId="29380"/>
    <cellStyle name="Normal 4 3 7 6 2" xfId="38577"/>
    <cellStyle name="Normal 4 3 7 7" xfId="30787"/>
    <cellStyle name="Normal 4 3 7 8" xfId="43280"/>
    <cellStyle name="Normal 4 3 7 9" xfId="47901"/>
    <cellStyle name="Normal 4 3 8" xfId="11500"/>
    <cellStyle name="Normal 4 3 8 2" xfId="16549"/>
    <cellStyle name="Normal 4 3 8 2 2" xfId="19391"/>
    <cellStyle name="Normal 4 3 8 2 2 2" xfId="29389"/>
    <cellStyle name="Normal 4 3 8 2 2 2 2" xfId="38586"/>
    <cellStyle name="Normal 4 3 8 2 2 3" xfId="33398"/>
    <cellStyle name="Normal 4 3 8 2 2 4" xfId="43289"/>
    <cellStyle name="Normal 4 3 8 2 2 5" xfId="47910"/>
    <cellStyle name="Normal 4 3 8 2 3" xfId="20674"/>
    <cellStyle name="Normal 4 3 8 2 3 2" xfId="29390"/>
    <cellStyle name="Normal 4 3 8 2 3 2 2" xfId="38587"/>
    <cellStyle name="Normal 4 3 8 2 3 3" xfId="34700"/>
    <cellStyle name="Normal 4 3 8 2 3 4" xfId="43290"/>
    <cellStyle name="Normal 4 3 8 2 3 5" xfId="47911"/>
    <cellStyle name="Normal 4 3 8 2 4" xfId="29388"/>
    <cellStyle name="Normal 4 3 8 2 4 2" xfId="38585"/>
    <cellStyle name="Normal 4 3 8 2 5" xfId="32098"/>
    <cellStyle name="Normal 4 3 8 2 6" xfId="43288"/>
    <cellStyle name="Normal 4 3 8 2 7" xfId="47909"/>
    <cellStyle name="Normal 4 3 8 3" xfId="14334"/>
    <cellStyle name="Normal 4 3 8 3 2" xfId="29391"/>
    <cellStyle name="Normal 4 3 8 3 2 2" xfId="38588"/>
    <cellStyle name="Normal 4 3 8 3 3" xfId="31448"/>
    <cellStyle name="Normal 4 3 8 3 4" xfId="43291"/>
    <cellStyle name="Normal 4 3 8 3 5" xfId="47912"/>
    <cellStyle name="Normal 4 3 8 4" xfId="18757"/>
    <cellStyle name="Normal 4 3 8 4 2" xfId="29392"/>
    <cellStyle name="Normal 4 3 8 4 2 2" xfId="38589"/>
    <cellStyle name="Normal 4 3 8 4 3" xfId="32749"/>
    <cellStyle name="Normal 4 3 8 4 4" xfId="43292"/>
    <cellStyle name="Normal 4 3 8 4 5" xfId="47913"/>
    <cellStyle name="Normal 4 3 8 5" xfId="20037"/>
    <cellStyle name="Normal 4 3 8 5 2" xfId="29393"/>
    <cellStyle name="Normal 4 3 8 5 2 2" xfId="38590"/>
    <cellStyle name="Normal 4 3 8 5 3" xfId="34048"/>
    <cellStyle name="Normal 4 3 8 5 4" xfId="43293"/>
    <cellStyle name="Normal 4 3 8 5 5" xfId="47914"/>
    <cellStyle name="Normal 4 3 8 6" xfId="29387"/>
    <cellStyle name="Normal 4 3 8 6 2" xfId="38584"/>
    <cellStyle name="Normal 4 3 8 7" xfId="30788"/>
    <cellStyle name="Normal 4 3 8 8" xfId="43287"/>
    <cellStyle name="Normal 4 3 8 9" xfId="47908"/>
    <cellStyle name="Normal 4 3 9" xfId="10380"/>
    <cellStyle name="Normal 4 30" xfId="3730"/>
    <cellStyle name="Normal 4 30 2" xfId="3731"/>
    <cellStyle name="Normal 4 30 3" xfId="9932"/>
    <cellStyle name="Normal 4 31" xfId="3732"/>
    <cellStyle name="Normal 4 31 2" xfId="3733"/>
    <cellStyle name="Normal 4 31 3" xfId="9933"/>
    <cellStyle name="Normal 4 32" xfId="3734"/>
    <cellStyle name="Normal 4 32 2" xfId="3735"/>
    <cellStyle name="Normal 4 32 3" xfId="9934"/>
    <cellStyle name="Normal 4 33" xfId="3736"/>
    <cellStyle name="Normal 4 33 2" xfId="3737"/>
    <cellStyle name="Normal 4 33 3" xfId="9935"/>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2 10" xfId="30789"/>
    <cellStyle name="Normal 4 4 2 11" xfId="43294"/>
    <cellStyle name="Normal 4 4 2 12" xfId="47915"/>
    <cellStyle name="Normal 4 4 2 13" xfId="11501"/>
    <cellStyle name="Normal 4 4 2 2" xfId="11502"/>
    <cellStyle name="Normal 4 4 2 2 10" xfId="43295"/>
    <cellStyle name="Normal 4 4 2 2 11" xfId="47916"/>
    <cellStyle name="Normal 4 4 2 2 2" xfId="11503"/>
    <cellStyle name="Normal 4 4 2 2 2 2" xfId="16552"/>
    <cellStyle name="Normal 4 4 2 2 2 2 2" xfId="19394"/>
    <cellStyle name="Normal 4 4 2 2 2 2 2 2" xfId="29398"/>
    <cellStyle name="Normal 4 4 2 2 2 2 2 2 2" xfId="38595"/>
    <cellStyle name="Normal 4 4 2 2 2 2 2 3" xfId="33401"/>
    <cellStyle name="Normal 4 4 2 2 2 2 2 4" xfId="43298"/>
    <cellStyle name="Normal 4 4 2 2 2 2 2 5" xfId="47919"/>
    <cellStyle name="Normal 4 4 2 2 2 2 3" xfId="20677"/>
    <cellStyle name="Normal 4 4 2 2 2 2 3 2" xfId="29399"/>
    <cellStyle name="Normal 4 4 2 2 2 2 3 2 2" xfId="38596"/>
    <cellStyle name="Normal 4 4 2 2 2 2 3 3" xfId="34703"/>
    <cellStyle name="Normal 4 4 2 2 2 2 3 4" xfId="43299"/>
    <cellStyle name="Normal 4 4 2 2 2 2 3 5" xfId="47920"/>
    <cellStyle name="Normal 4 4 2 2 2 2 4" xfId="29397"/>
    <cellStyle name="Normal 4 4 2 2 2 2 4 2" xfId="38594"/>
    <cellStyle name="Normal 4 4 2 2 2 2 5" xfId="32101"/>
    <cellStyle name="Normal 4 4 2 2 2 2 6" xfId="43297"/>
    <cellStyle name="Normal 4 4 2 2 2 2 7" xfId="47918"/>
    <cellStyle name="Normal 4 4 2 2 2 3" xfId="14337"/>
    <cellStyle name="Normal 4 4 2 2 2 3 2" xfId="29400"/>
    <cellStyle name="Normal 4 4 2 2 2 3 2 2" xfId="38597"/>
    <cellStyle name="Normal 4 4 2 2 2 3 3" xfId="31451"/>
    <cellStyle name="Normal 4 4 2 2 2 3 4" xfId="43300"/>
    <cellStyle name="Normal 4 4 2 2 2 3 5" xfId="47921"/>
    <cellStyle name="Normal 4 4 2 2 2 4" xfId="18760"/>
    <cellStyle name="Normal 4 4 2 2 2 4 2" xfId="29401"/>
    <cellStyle name="Normal 4 4 2 2 2 4 2 2" xfId="38598"/>
    <cellStyle name="Normal 4 4 2 2 2 4 3" xfId="32752"/>
    <cellStyle name="Normal 4 4 2 2 2 4 4" xfId="43301"/>
    <cellStyle name="Normal 4 4 2 2 2 4 5" xfId="47922"/>
    <cellStyle name="Normal 4 4 2 2 2 5" xfId="20040"/>
    <cellStyle name="Normal 4 4 2 2 2 5 2" xfId="29402"/>
    <cellStyle name="Normal 4 4 2 2 2 5 2 2" xfId="38599"/>
    <cellStyle name="Normal 4 4 2 2 2 5 3" xfId="34051"/>
    <cellStyle name="Normal 4 4 2 2 2 5 4" xfId="43302"/>
    <cellStyle name="Normal 4 4 2 2 2 5 5" xfId="47923"/>
    <cellStyle name="Normal 4 4 2 2 2 6" xfId="29396"/>
    <cellStyle name="Normal 4 4 2 2 2 6 2" xfId="38593"/>
    <cellStyle name="Normal 4 4 2 2 2 7" xfId="30791"/>
    <cellStyle name="Normal 4 4 2 2 2 8" xfId="43296"/>
    <cellStyle name="Normal 4 4 2 2 2 9" xfId="47917"/>
    <cellStyle name="Normal 4 4 2 2 3" xfId="11504"/>
    <cellStyle name="Normal 4 4 2 2 3 2" xfId="16553"/>
    <cellStyle name="Normal 4 4 2 2 3 2 2" xfId="19395"/>
    <cellStyle name="Normal 4 4 2 2 3 2 2 2" xfId="29405"/>
    <cellStyle name="Normal 4 4 2 2 3 2 2 2 2" xfId="38602"/>
    <cellStyle name="Normal 4 4 2 2 3 2 2 3" xfId="33402"/>
    <cellStyle name="Normal 4 4 2 2 3 2 2 4" xfId="43305"/>
    <cellStyle name="Normal 4 4 2 2 3 2 2 5" xfId="47926"/>
    <cellStyle name="Normal 4 4 2 2 3 2 3" xfId="20678"/>
    <cellStyle name="Normal 4 4 2 2 3 2 3 2" xfId="29406"/>
    <cellStyle name="Normal 4 4 2 2 3 2 3 2 2" xfId="38603"/>
    <cellStyle name="Normal 4 4 2 2 3 2 3 3" xfId="34704"/>
    <cellStyle name="Normal 4 4 2 2 3 2 3 4" xfId="43306"/>
    <cellStyle name="Normal 4 4 2 2 3 2 3 5" xfId="47927"/>
    <cellStyle name="Normal 4 4 2 2 3 2 4" xfId="29404"/>
    <cellStyle name="Normal 4 4 2 2 3 2 4 2" xfId="38601"/>
    <cellStyle name="Normal 4 4 2 2 3 2 5" xfId="32102"/>
    <cellStyle name="Normal 4 4 2 2 3 2 6" xfId="43304"/>
    <cellStyle name="Normal 4 4 2 2 3 2 7" xfId="47925"/>
    <cellStyle name="Normal 4 4 2 2 3 3" xfId="14338"/>
    <cellStyle name="Normal 4 4 2 2 3 3 2" xfId="29407"/>
    <cellStyle name="Normal 4 4 2 2 3 3 2 2" xfId="38604"/>
    <cellStyle name="Normal 4 4 2 2 3 3 3" xfId="31452"/>
    <cellStyle name="Normal 4 4 2 2 3 3 4" xfId="43307"/>
    <cellStyle name="Normal 4 4 2 2 3 3 5" xfId="47928"/>
    <cellStyle name="Normal 4 4 2 2 3 4" xfId="18761"/>
    <cellStyle name="Normal 4 4 2 2 3 4 2" xfId="29408"/>
    <cellStyle name="Normal 4 4 2 2 3 4 2 2" xfId="38605"/>
    <cellStyle name="Normal 4 4 2 2 3 4 3" xfId="32753"/>
    <cellStyle name="Normal 4 4 2 2 3 4 4" xfId="43308"/>
    <cellStyle name="Normal 4 4 2 2 3 4 5" xfId="47929"/>
    <cellStyle name="Normal 4 4 2 2 3 5" xfId="20041"/>
    <cellStyle name="Normal 4 4 2 2 3 5 2" xfId="29409"/>
    <cellStyle name="Normal 4 4 2 2 3 5 2 2" xfId="38606"/>
    <cellStyle name="Normal 4 4 2 2 3 5 3" xfId="34052"/>
    <cellStyle name="Normal 4 4 2 2 3 5 4" xfId="43309"/>
    <cellStyle name="Normal 4 4 2 2 3 5 5" xfId="47930"/>
    <cellStyle name="Normal 4 4 2 2 3 6" xfId="29403"/>
    <cellStyle name="Normal 4 4 2 2 3 6 2" xfId="38600"/>
    <cellStyle name="Normal 4 4 2 2 3 7" xfId="30792"/>
    <cellStyle name="Normal 4 4 2 2 3 8" xfId="43303"/>
    <cellStyle name="Normal 4 4 2 2 3 9" xfId="47924"/>
    <cellStyle name="Normal 4 4 2 2 4" xfId="16551"/>
    <cellStyle name="Normal 4 4 2 2 4 2" xfId="19393"/>
    <cellStyle name="Normal 4 4 2 2 4 2 2" xfId="29411"/>
    <cellStyle name="Normal 4 4 2 2 4 2 2 2" xfId="38608"/>
    <cellStyle name="Normal 4 4 2 2 4 2 3" xfId="33400"/>
    <cellStyle name="Normal 4 4 2 2 4 2 4" xfId="43311"/>
    <cellStyle name="Normal 4 4 2 2 4 2 5" xfId="47932"/>
    <cellStyle name="Normal 4 4 2 2 4 3" xfId="20676"/>
    <cellStyle name="Normal 4 4 2 2 4 3 2" xfId="29412"/>
    <cellStyle name="Normal 4 4 2 2 4 3 2 2" xfId="38609"/>
    <cellStyle name="Normal 4 4 2 2 4 3 3" xfId="34702"/>
    <cellStyle name="Normal 4 4 2 2 4 3 4" xfId="43312"/>
    <cellStyle name="Normal 4 4 2 2 4 3 5" xfId="47933"/>
    <cellStyle name="Normal 4 4 2 2 4 4" xfId="29410"/>
    <cellStyle name="Normal 4 4 2 2 4 4 2" xfId="38607"/>
    <cellStyle name="Normal 4 4 2 2 4 5" xfId="32100"/>
    <cellStyle name="Normal 4 4 2 2 4 6" xfId="43310"/>
    <cellStyle name="Normal 4 4 2 2 4 7" xfId="47931"/>
    <cellStyle name="Normal 4 4 2 2 5" xfId="14336"/>
    <cellStyle name="Normal 4 4 2 2 5 2" xfId="29413"/>
    <cellStyle name="Normal 4 4 2 2 5 2 2" xfId="38610"/>
    <cellStyle name="Normal 4 4 2 2 5 3" xfId="31450"/>
    <cellStyle name="Normal 4 4 2 2 5 4" xfId="43313"/>
    <cellStyle name="Normal 4 4 2 2 5 5" xfId="47934"/>
    <cellStyle name="Normal 4 4 2 2 6" xfId="18759"/>
    <cellStyle name="Normal 4 4 2 2 6 2" xfId="29414"/>
    <cellStyle name="Normal 4 4 2 2 6 2 2" xfId="38611"/>
    <cellStyle name="Normal 4 4 2 2 6 3" xfId="32751"/>
    <cellStyle name="Normal 4 4 2 2 6 4" xfId="43314"/>
    <cellStyle name="Normal 4 4 2 2 6 5" xfId="47935"/>
    <cellStyle name="Normal 4 4 2 2 7" xfId="20039"/>
    <cellStyle name="Normal 4 4 2 2 7 2" xfId="29415"/>
    <cellStyle name="Normal 4 4 2 2 7 2 2" xfId="38612"/>
    <cellStyle name="Normal 4 4 2 2 7 3" xfId="34050"/>
    <cellStyle name="Normal 4 4 2 2 7 4" xfId="43315"/>
    <cellStyle name="Normal 4 4 2 2 7 5" xfId="47936"/>
    <cellStyle name="Normal 4 4 2 2 8" xfId="29395"/>
    <cellStyle name="Normal 4 4 2 2 8 2" xfId="38592"/>
    <cellStyle name="Normal 4 4 2 2 9" xfId="30790"/>
    <cellStyle name="Normal 4 4 2 3" xfId="11505"/>
    <cellStyle name="Normal 4 4 2 3 2" xfId="16554"/>
    <cellStyle name="Normal 4 4 2 3 2 2" xfId="19396"/>
    <cellStyle name="Normal 4 4 2 3 2 2 2" xfId="29418"/>
    <cellStyle name="Normal 4 4 2 3 2 2 2 2" xfId="38615"/>
    <cellStyle name="Normal 4 4 2 3 2 2 3" xfId="33403"/>
    <cellStyle name="Normal 4 4 2 3 2 2 4" xfId="43318"/>
    <cellStyle name="Normal 4 4 2 3 2 2 5" xfId="47939"/>
    <cellStyle name="Normal 4 4 2 3 2 3" xfId="20679"/>
    <cellStyle name="Normal 4 4 2 3 2 3 2" xfId="29419"/>
    <cellStyle name="Normal 4 4 2 3 2 3 2 2" xfId="38616"/>
    <cellStyle name="Normal 4 4 2 3 2 3 3" xfId="34705"/>
    <cellStyle name="Normal 4 4 2 3 2 3 4" xfId="43319"/>
    <cellStyle name="Normal 4 4 2 3 2 3 5" xfId="47940"/>
    <cellStyle name="Normal 4 4 2 3 2 4" xfId="29417"/>
    <cellStyle name="Normal 4 4 2 3 2 4 2" xfId="38614"/>
    <cellStyle name="Normal 4 4 2 3 2 5" xfId="32103"/>
    <cellStyle name="Normal 4 4 2 3 2 6" xfId="43317"/>
    <cellStyle name="Normal 4 4 2 3 2 7" xfId="47938"/>
    <cellStyle name="Normal 4 4 2 3 3" xfId="14339"/>
    <cellStyle name="Normal 4 4 2 3 3 2" xfId="29420"/>
    <cellStyle name="Normal 4 4 2 3 3 2 2" xfId="38617"/>
    <cellStyle name="Normal 4 4 2 3 3 3" xfId="31453"/>
    <cellStyle name="Normal 4 4 2 3 3 4" xfId="43320"/>
    <cellStyle name="Normal 4 4 2 3 3 5" xfId="47941"/>
    <cellStyle name="Normal 4 4 2 3 4" xfId="18762"/>
    <cellStyle name="Normal 4 4 2 3 4 2" xfId="29421"/>
    <cellStyle name="Normal 4 4 2 3 4 2 2" xfId="38618"/>
    <cellStyle name="Normal 4 4 2 3 4 3" xfId="32754"/>
    <cellStyle name="Normal 4 4 2 3 4 4" xfId="43321"/>
    <cellStyle name="Normal 4 4 2 3 4 5" xfId="47942"/>
    <cellStyle name="Normal 4 4 2 3 5" xfId="20042"/>
    <cellStyle name="Normal 4 4 2 3 5 2" xfId="29422"/>
    <cellStyle name="Normal 4 4 2 3 5 2 2" xfId="38619"/>
    <cellStyle name="Normal 4 4 2 3 5 3" xfId="34053"/>
    <cellStyle name="Normal 4 4 2 3 5 4" xfId="43322"/>
    <cellStyle name="Normal 4 4 2 3 5 5" xfId="47943"/>
    <cellStyle name="Normal 4 4 2 3 6" xfId="29416"/>
    <cellStyle name="Normal 4 4 2 3 6 2" xfId="38613"/>
    <cellStyle name="Normal 4 4 2 3 7" xfId="30793"/>
    <cellStyle name="Normal 4 4 2 3 8" xfId="43316"/>
    <cellStyle name="Normal 4 4 2 3 9" xfId="47937"/>
    <cellStyle name="Normal 4 4 2 4" xfId="11506"/>
    <cellStyle name="Normal 4 4 2 4 2" xfId="16555"/>
    <cellStyle name="Normal 4 4 2 4 2 2" xfId="19397"/>
    <cellStyle name="Normal 4 4 2 4 2 2 2" xfId="29425"/>
    <cellStyle name="Normal 4 4 2 4 2 2 2 2" xfId="38622"/>
    <cellStyle name="Normal 4 4 2 4 2 2 3" xfId="33404"/>
    <cellStyle name="Normal 4 4 2 4 2 2 4" xfId="43325"/>
    <cellStyle name="Normal 4 4 2 4 2 2 5" xfId="47946"/>
    <cellStyle name="Normal 4 4 2 4 2 3" xfId="20680"/>
    <cellStyle name="Normal 4 4 2 4 2 3 2" xfId="29426"/>
    <cellStyle name="Normal 4 4 2 4 2 3 2 2" xfId="38623"/>
    <cellStyle name="Normal 4 4 2 4 2 3 3" xfId="34706"/>
    <cellStyle name="Normal 4 4 2 4 2 3 4" xfId="43326"/>
    <cellStyle name="Normal 4 4 2 4 2 3 5" xfId="47947"/>
    <cellStyle name="Normal 4 4 2 4 2 4" xfId="29424"/>
    <cellStyle name="Normal 4 4 2 4 2 4 2" xfId="38621"/>
    <cellStyle name="Normal 4 4 2 4 2 5" xfId="32104"/>
    <cellStyle name="Normal 4 4 2 4 2 6" xfId="43324"/>
    <cellStyle name="Normal 4 4 2 4 2 7" xfId="47945"/>
    <cellStyle name="Normal 4 4 2 4 3" xfId="14340"/>
    <cellStyle name="Normal 4 4 2 4 3 2" xfId="29427"/>
    <cellStyle name="Normal 4 4 2 4 3 2 2" xfId="38624"/>
    <cellStyle name="Normal 4 4 2 4 3 3" xfId="31454"/>
    <cellStyle name="Normal 4 4 2 4 3 4" xfId="43327"/>
    <cellStyle name="Normal 4 4 2 4 3 5" xfId="47948"/>
    <cellStyle name="Normal 4 4 2 4 4" xfId="18763"/>
    <cellStyle name="Normal 4 4 2 4 4 2" xfId="29428"/>
    <cellStyle name="Normal 4 4 2 4 4 2 2" xfId="38625"/>
    <cellStyle name="Normal 4 4 2 4 4 3" xfId="32755"/>
    <cellStyle name="Normal 4 4 2 4 4 4" xfId="43328"/>
    <cellStyle name="Normal 4 4 2 4 4 5" xfId="47949"/>
    <cellStyle name="Normal 4 4 2 4 5" xfId="20043"/>
    <cellStyle name="Normal 4 4 2 4 5 2" xfId="29429"/>
    <cellStyle name="Normal 4 4 2 4 5 2 2" xfId="38626"/>
    <cellStyle name="Normal 4 4 2 4 5 3" xfId="34054"/>
    <cellStyle name="Normal 4 4 2 4 5 4" xfId="43329"/>
    <cellStyle name="Normal 4 4 2 4 5 5" xfId="47950"/>
    <cellStyle name="Normal 4 4 2 4 6" xfId="29423"/>
    <cellStyle name="Normal 4 4 2 4 6 2" xfId="38620"/>
    <cellStyle name="Normal 4 4 2 4 7" xfId="30794"/>
    <cellStyle name="Normal 4 4 2 4 8" xfId="43323"/>
    <cellStyle name="Normal 4 4 2 4 9" xfId="47944"/>
    <cellStyle name="Normal 4 4 2 5" xfId="16550"/>
    <cellStyle name="Normal 4 4 2 5 2" xfId="19392"/>
    <cellStyle name="Normal 4 4 2 5 2 2" xfId="29431"/>
    <cellStyle name="Normal 4 4 2 5 2 2 2" xfId="38628"/>
    <cellStyle name="Normal 4 4 2 5 2 3" xfId="33399"/>
    <cellStyle name="Normal 4 4 2 5 2 4" xfId="43331"/>
    <cellStyle name="Normal 4 4 2 5 2 5" xfId="47952"/>
    <cellStyle name="Normal 4 4 2 5 3" xfId="20675"/>
    <cellStyle name="Normal 4 4 2 5 3 2" xfId="29432"/>
    <cellStyle name="Normal 4 4 2 5 3 2 2" xfId="38629"/>
    <cellStyle name="Normal 4 4 2 5 3 3" xfId="34701"/>
    <cellStyle name="Normal 4 4 2 5 3 4" xfId="43332"/>
    <cellStyle name="Normal 4 4 2 5 3 5" xfId="47953"/>
    <cellStyle name="Normal 4 4 2 5 4" xfId="29430"/>
    <cellStyle name="Normal 4 4 2 5 4 2" xfId="38627"/>
    <cellStyle name="Normal 4 4 2 5 5" xfId="32099"/>
    <cellStyle name="Normal 4 4 2 5 6" xfId="43330"/>
    <cellStyle name="Normal 4 4 2 5 7" xfId="47951"/>
    <cellStyle name="Normal 4 4 2 6" xfId="14335"/>
    <cellStyle name="Normal 4 4 2 6 2" xfId="29433"/>
    <cellStyle name="Normal 4 4 2 6 2 2" xfId="38630"/>
    <cellStyle name="Normal 4 4 2 6 3" xfId="31449"/>
    <cellStyle name="Normal 4 4 2 6 4" xfId="43333"/>
    <cellStyle name="Normal 4 4 2 6 5" xfId="47954"/>
    <cellStyle name="Normal 4 4 2 7" xfId="18758"/>
    <cellStyle name="Normal 4 4 2 7 2" xfId="29434"/>
    <cellStyle name="Normal 4 4 2 7 2 2" xfId="38631"/>
    <cellStyle name="Normal 4 4 2 7 3" xfId="32750"/>
    <cellStyle name="Normal 4 4 2 7 4" xfId="43334"/>
    <cellStyle name="Normal 4 4 2 7 5" xfId="47955"/>
    <cellStyle name="Normal 4 4 2 8" xfId="20038"/>
    <cellStyle name="Normal 4 4 2 8 2" xfId="29435"/>
    <cellStyle name="Normal 4 4 2 8 2 2" xfId="38632"/>
    <cellStyle name="Normal 4 4 2 8 3" xfId="34049"/>
    <cellStyle name="Normal 4 4 2 8 4" xfId="43335"/>
    <cellStyle name="Normal 4 4 2 8 5" xfId="47956"/>
    <cellStyle name="Normal 4 4 2 9" xfId="29394"/>
    <cellStyle name="Normal 4 4 2 9 2" xfId="38591"/>
    <cellStyle name="Normal 4 4 3" xfId="3746"/>
    <cellStyle name="Normal 4 4 3 10" xfId="43336"/>
    <cellStyle name="Normal 4 4 3 11" xfId="47957"/>
    <cellStyle name="Normal 4 4 3 12" xfId="11507"/>
    <cellStyle name="Normal 4 4 3 2" xfId="11508"/>
    <cellStyle name="Normal 4 4 3 2 2" xfId="16557"/>
    <cellStyle name="Normal 4 4 3 2 2 2" xfId="19399"/>
    <cellStyle name="Normal 4 4 3 2 2 2 2" xfId="29439"/>
    <cellStyle name="Normal 4 4 3 2 2 2 2 2" xfId="38636"/>
    <cellStyle name="Normal 4 4 3 2 2 2 3" xfId="33406"/>
    <cellStyle name="Normal 4 4 3 2 2 2 4" xfId="43339"/>
    <cellStyle name="Normal 4 4 3 2 2 2 5" xfId="47960"/>
    <cellStyle name="Normal 4 4 3 2 2 3" xfId="20682"/>
    <cellStyle name="Normal 4 4 3 2 2 3 2" xfId="29440"/>
    <cellStyle name="Normal 4 4 3 2 2 3 2 2" xfId="38637"/>
    <cellStyle name="Normal 4 4 3 2 2 3 3" xfId="34708"/>
    <cellStyle name="Normal 4 4 3 2 2 3 4" xfId="43340"/>
    <cellStyle name="Normal 4 4 3 2 2 3 5" xfId="47961"/>
    <cellStyle name="Normal 4 4 3 2 2 4" xfId="29438"/>
    <cellStyle name="Normal 4 4 3 2 2 4 2" xfId="38635"/>
    <cellStyle name="Normal 4 4 3 2 2 5" xfId="32106"/>
    <cellStyle name="Normal 4 4 3 2 2 6" xfId="43338"/>
    <cellStyle name="Normal 4 4 3 2 2 7" xfId="47959"/>
    <cellStyle name="Normal 4 4 3 2 3" xfId="14342"/>
    <cellStyle name="Normal 4 4 3 2 3 2" xfId="29441"/>
    <cellStyle name="Normal 4 4 3 2 3 2 2" xfId="38638"/>
    <cellStyle name="Normal 4 4 3 2 3 3" xfId="31456"/>
    <cellStyle name="Normal 4 4 3 2 3 4" xfId="43341"/>
    <cellStyle name="Normal 4 4 3 2 3 5" xfId="47962"/>
    <cellStyle name="Normal 4 4 3 2 4" xfId="18765"/>
    <cellStyle name="Normal 4 4 3 2 4 2" xfId="29442"/>
    <cellStyle name="Normal 4 4 3 2 4 2 2" xfId="38639"/>
    <cellStyle name="Normal 4 4 3 2 4 3" xfId="32757"/>
    <cellStyle name="Normal 4 4 3 2 4 4" xfId="43342"/>
    <cellStyle name="Normal 4 4 3 2 4 5" xfId="47963"/>
    <cellStyle name="Normal 4 4 3 2 5" xfId="20045"/>
    <cellStyle name="Normal 4 4 3 2 5 2" xfId="29443"/>
    <cellStyle name="Normal 4 4 3 2 5 2 2" xfId="38640"/>
    <cellStyle name="Normal 4 4 3 2 5 3" xfId="34056"/>
    <cellStyle name="Normal 4 4 3 2 5 4" xfId="43343"/>
    <cellStyle name="Normal 4 4 3 2 5 5" xfId="47964"/>
    <cellStyle name="Normal 4 4 3 2 6" xfId="29437"/>
    <cellStyle name="Normal 4 4 3 2 6 2" xfId="38634"/>
    <cellStyle name="Normal 4 4 3 2 7" xfId="30796"/>
    <cellStyle name="Normal 4 4 3 2 8" xfId="43337"/>
    <cellStyle name="Normal 4 4 3 2 9" xfId="47958"/>
    <cellStyle name="Normal 4 4 3 3" xfId="11509"/>
    <cellStyle name="Normal 4 4 3 3 2" xfId="16558"/>
    <cellStyle name="Normal 4 4 3 3 2 2" xfId="19400"/>
    <cellStyle name="Normal 4 4 3 3 2 2 2" xfId="29446"/>
    <cellStyle name="Normal 4 4 3 3 2 2 2 2" xfId="38643"/>
    <cellStyle name="Normal 4 4 3 3 2 2 3" xfId="33407"/>
    <cellStyle name="Normal 4 4 3 3 2 2 4" xfId="43346"/>
    <cellStyle name="Normal 4 4 3 3 2 2 5" xfId="47967"/>
    <cellStyle name="Normal 4 4 3 3 2 3" xfId="20683"/>
    <cellStyle name="Normal 4 4 3 3 2 3 2" xfId="29447"/>
    <cellStyle name="Normal 4 4 3 3 2 3 2 2" xfId="38644"/>
    <cellStyle name="Normal 4 4 3 3 2 3 3" xfId="34709"/>
    <cellStyle name="Normal 4 4 3 3 2 3 4" xfId="43347"/>
    <cellStyle name="Normal 4 4 3 3 2 3 5" xfId="47968"/>
    <cellStyle name="Normal 4 4 3 3 2 4" xfId="29445"/>
    <cellStyle name="Normal 4 4 3 3 2 4 2" xfId="38642"/>
    <cellStyle name="Normal 4 4 3 3 2 5" xfId="32107"/>
    <cellStyle name="Normal 4 4 3 3 2 6" xfId="43345"/>
    <cellStyle name="Normal 4 4 3 3 2 7" xfId="47966"/>
    <cellStyle name="Normal 4 4 3 3 3" xfId="14343"/>
    <cellStyle name="Normal 4 4 3 3 3 2" xfId="29448"/>
    <cellStyle name="Normal 4 4 3 3 3 2 2" xfId="38645"/>
    <cellStyle name="Normal 4 4 3 3 3 3" xfId="31457"/>
    <cellStyle name="Normal 4 4 3 3 3 4" xfId="43348"/>
    <cellStyle name="Normal 4 4 3 3 3 5" xfId="47969"/>
    <cellStyle name="Normal 4 4 3 3 4" xfId="18766"/>
    <cellStyle name="Normal 4 4 3 3 4 2" xfId="29449"/>
    <cellStyle name="Normal 4 4 3 3 4 2 2" xfId="38646"/>
    <cellStyle name="Normal 4 4 3 3 4 3" xfId="32758"/>
    <cellStyle name="Normal 4 4 3 3 4 4" xfId="43349"/>
    <cellStyle name="Normal 4 4 3 3 4 5" xfId="47970"/>
    <cellStyle name="Normal 4 4 3 3 5" xfId="20046"/>
    <cellStyle name="Normal 4 4 3 3 5 2" xfId="29450"/>
    <cellStyle name="Normal 4 4 3 3 5 2 2" xfId="38647"/>
    <cellStyle name="Normal 4 4 3 3 5 3" xfId="34057"/>
    <cellStyle name="Normal 4 4 3 3 5 4" xfId="43350"/>
    <cellStyle name="Normal 4 4 3 3 5 5" xfId="47971"/>
    <cellStyle name="Normal 4 4 3 3 6" xfId="29444"/>
    <cellStyle name="Normal 4 4 3 3 6 2" xfId="38641"/>
    <cellStyle name="Normal 4 4 3 3 7" xfId="30797"/>
    <cellStyle name="Normal 4 4 3 3 8" xfId="43344"/>
    <cellStyle name="Normal 4 4 3 3 9" xfId="47965"/>
    <cellStyle name="Normal 4 4 3 4" xfId="16556"/>
    <cellStyle name="Normal 4 4 3 4 2" xfId="19398"/>
    <cellStyle name="Normal 4 4 3 4 2 2" xfId="29452"/>
    <cellStyle name="Normal 4 4 3 4 2 2 2" xfId="38649"/>
    <cellStyle name="Normal 4 4 3 4 2 3" xfId="33405"/>
    <cellStyle name="Normal 4 4 3 4 2 4" xfId="43352"/>
    <cellStyle name="Normal 4 4 3 4 2 5" xfId="47973"/>
    <cellStyle name="Normal 4 4 3 4 3" xfId="20681"/>
    <cellStyle name="Normal 4 4 3 4 3 2" xfId="29453"/>
    <cellStyle name="Normal 4 4 3 4 3 2 2" xfId="38650"/>
    <cellStyle name="Normal 4 4 3 4 3 3" xfId="34707"/>
    <cellStyle name="Normal 4 4 3 4 3 4" xfId="43353"/>
    <cellStyle name="Normal 4 4 3 4 3 5" xfId="47974"/>
    <cellStyle name="Normal 4 4 3 4 4" xfId="29451"/>
    <cellStyle name="Normal 4 4 3 4 4 2" xfId="38648"/>
    <cellStyle name="Normal 4 4 3 4 5" xfId="32105"/>
    <cellStyle name="Normal 4 4 3 4 6" xfId="43351"/>
    <cellStyle name="Normal 4 4 3 4 7" xfId="47972"/>
    <cellStyle name="Normal 4 4 3 5" xfId="14341"/>
    <cellStyle name="Normal 4 4 3 5 2" xfId="29454"/>
    <cellStyle name="Normal 4 4 3 5 2 2" xfId="38651"/>
    <cellStyle name="Normal 4 4 3 5 3" xfId="31455"/>
    <cellStyle name="Normal 4 4 3 5 4" xfId="43354"/>
    <cellStyle name="Normal 4 4 3 5 5" xfId="47975"/>
    <cellStyle name="Normal 4 4 3 6" xfId="18764"/>
    <cellStyle name="Normal 4 4 3 6 2" xfId="29455"/>
    <cellStyle name="Normal 4 4 3 6 2 2" xfId="38652"/>
    <cellStyle name="Normal 4 4 3 6 3" xfId="32756"/>
    <cellStyle name="Normal 4 4 3 6 4" xfId="43355"/>
    <cellStyle name="Normal 4 4 3 6 5" xfId="47976"/>
    <cellStyle name="Normal 4 4 3 7" xfId="20044"/>
    <cellStyle name="Normal 4 4 3 7 2" xfId="29456"/>
    <cellStyle name="Normal 4 4 3 7 2 2" xfId="38653"/>
    <cellStyle name="Normal 4 4 3 7 3" xfId="34055"/>
    <cellStyle name="Normal 4 4 3 7 4" xfId="43356"/>
    <cellStyle name="Normal 4 4 3 7 5" xfId="47977"/>
    <cellStyle name="Normal 4 4 3 8" xfId="29436"/>
    <cellStyle name="Normal 4 4 3 8 2" xfId="38633"/>
    <cellStyle name="Normal 4 4 3 9" xfId="30795"/>
    <cellStyle name="Normal 4 4 4" xfId="3747"/>
    <cellStyle name="Normal 4 4 4 10" xfId="11510"/>
    <cellStyle name="Normal 4 4 4 2" xfId="16559"/>
    <cellStyle name="Normal 4 4 4 2 2" xfId="19401"/>
    <cellStyle name="Normal 4 4 4 2 2 2" xfId="29459"/>
    <cellStyle name="Normal 4 4 4 2 2 2 2" xfId="38656"/>
    <cellStyle name="Normal 4 4 4 2 2 3" xfId="33408"/>
    <cellStyle name="Normal 4 4 4 2 2 4" xfId="43359"/>
    <cellStyle name="Normal 4 4 4 2 2 5" xfId="47980"/>
    <cellStyle name="Normal 4 4 4 2 3" xfId="20684"/>
    <cellStyle name="Normal 4 4 4 2 3 2" xfId="29460"/>
    <cellStyle name="Normal 4 4 4 2 3 2 2" xfId="38657"/>
    <cellStyle name="Normal 4 4 4 2 3 3" xfId="34710"/>
    <cellStyle name="Normal 4 4 4 2 3 4" xfId="43360"/>
    <cellStyle name="Normal 4 4 4 2 3 5" xfId="47981"/>
    <cellStyle name="Normal 4 4 4 2 4" xfId="29458"/>
    <cellStyle name="Normal 4 4 4 2 4 2" xfId="38655"/>
    <cellStyle name="Normal 4 4 4 2 5" xfId="32108"/>
    <cellStyle name="Normal 4 4 4 2 6" xfId="43358"/>
    <cellStyle name="Normal 4 4 4 2 7" xfId="47979"/>
    <cellStyle name="Normal 4 4 4 3" xfId="14344"/>
    <cellStyle name="Normal 4 4 4 3 2" xfId="29461"/>
    <cellStyle name="Normal 4 4 4 3 2 2" xfId="38658"/>
    <cellStyle name="Normal 4 4 4 3 3" xfId="31458"/>
    <cellStyle name="Normal 4 4 4 3 4" xfId="43361"/>
    <cellStyle name="Normal 4 4 4 3 5" xfId="47982"/>
    <cellStyle name="Normal 4 4 4 4" xfId="18767"/>
    <cellStyle name="Normal 4 4 4 4 2" xfId="29462"/>
    <cellStyle name="Normal 4 4 4 4 2 2" xfId="38659"/>
    <cellStyle name="Normal 4 4 4 4 3" xfId="32759"/>
    <cellStyle name="Normal 4 4 4 4 4" xfId="43362"/>
    <cellStyle name="Normal 4 4 4 4 5" xfId="47983"/>
    <cellStyle name="Normal 4 4 4 5" xfId="20047"/>
    <cellStyle name="Normal 4 4 4 5 2" xfId="29463"/>
    <cellStyle name="Normal 4 4 4 5 2 2" xfId="38660"/>
    <cellStyle name="Normal 4 4 4 5 3" xfId="34058"/>
    <cellStyle name="Normal 4 4 4 5 4" xfId="43363"/>
    <cellStyle name="Normal 4 4 4 5 5" xfId="47984"/>
    <cellStyle name="Normal 4 4 4 6" xfId="29457"/>
    <cellStyle name="Normal 4 4 4 6 2" xfId="38654"/>
    <cellStyle name="Normal 4 4 4 7" xfId="30798"/>
    <cellStyle name="Normal 4 4 4 8" xfId="43357"/>
    <cellStyle name="Normal 4 4 4 9" xfId="47978"/>
    <cellStyle name="Normal 4 4 5" xfId="11511"/>
    <cellStyle name="Normal 4 4 5 2" xfId="16560"/>
    <cellStyle name="Normal 4 4 5 2 2" xfId="19402"/>
    <cellStyle name="Normal 4 4 5 2 2 2" xfId="29466"/>
    <cellStyle name="Normal 4 4 5 2 2 2 2" xfId="38663"/>
    <cellStyle name="Normal 4 4 5 2 2 3" xfId="33409"/>
    <cellStyle name="Normal 4 4 5 2 2 4" xfId="43366"/>
    <cellStyle name="Normal 4 4 5 2 2 5" xfId="47987"/>
    <cellStyle name="Normal 4 4 5 2 3" xfId="20685"/>
    <cellStyle name="Normal 4 4 5 2 3 2" xfId="29467"/>
    <cellStyle name="Normal 4 4 5 2 3 2 2" xfId="38664"/>
    <cellStyle name="Normal 4 4 5 2 3 3" xfId="34711"/>
    <cellStyle name="Normal 4 4 5 2 3 4" xfId="43367"/>
    <cellStyle name="Normal 4 4 5 2 3 5" xfId="47988"/>
    <cellStyle name="Normal 4 4 5 2 4" xfId="29465"/>
    <cellStyle name="Normal 4 4 5 2 4 2" xfId="38662"/>
    <cellStyle name="Normal 4 4 5 2 5" xfId="32109"/>
    <cellStyle name="Normal 4 4 5 2 6" xfId="43365"/>
    <cellStyle name="Normal 4 4 5 2 7" xfId="47986"/>
    <cellStyle name="Normal 4 4 5 3" xfId="14345"/>
    <cellStyle name="Normal 4 4 5 3 2" xfId="29468"/>
    <cellStyle name="Normal 4 4 5 3 2 2" xfId="38665"/>
    <cellStyle name="Normal 4 4 5 3 3" xfId="31459"/>
    <cellStyle name="Normal 4 4 5 3 4" xfId="43368"/>
    <cellStyle name="Normal 4 4 5 3 5" xfId="47989"/>
    <cellStyle name="Normal 4 4 5 4" xfId="18768"/>
    <cellStyle name="Normal 4 4 5 4 2" xfId="29469"/>
    <cellStyle name="Normal 4 4 5 4 2 2" xfId="38666"/>
    <cellStyle name="Normal 4 4 5 4 3" xfId="32760"/>
    <cellStyle name="Normal 4 4 5 4 4" xfId="43369"/>
    <cellStyle name="Normal 4 4 5 4 5" xfId="47990"/>
    <cellStyle name="Normal 4 4 5 5" xfId="20048"/>
    <cellStyle name="Normal 4 4 5 5 2" xfId="29470"/>
    <cellStyle name="Normal 4 4 5 5 2 2" xfId="38667"/>
    <cellStyle name="Normal 4 4 5 5 3" xfId="34059"/>
    <cellStyle name="Normal 4 4 5 5 4" xfId="43370"/>
    <cellStyle name="Normal 4 4 5 5 5" xfId="47991"/>
    <cellStyle name="Normal 4 4 5 6" xfId="29464"/>
    <cellStyle name="Normal 4 4 5 6 2" xfId="38661"/>
    <cellStyle name="Normal 4 4 5 7" xfId="30799"/>
    <cellStyle name="Normal 4 4 5 8" xfId="43364"/>
    <cellStyle name="Normal 4 4 5 9" xfId="47985"/>
    <cellStyle name="Normal 4 4 6" xfId="10383"/>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 2 10" xfId="43371"/>
    <cellStyle name="Normal 4 5 2 11" xfId="47992"/>
    <cellStyle name="Normal 4 5 2 12" xfId="11512"/>
    <cellStyle name="Normal 4 5 2 2" xfId="11513"/>
    <cellStyle name="Normal 4 5 2 2 2" xfId="16562"/>
    <cellStyle name="Normal 4 5 2 2 2 2" xfId="19404"/>
    <cellStyle name="Normal 4 5 2 2 2 2 2" xfId="29474"/>
    <cellStyle name="Normal 4 5 2 2 2 2 2 2" xfId="38671"/>
    <cellStyle name="Normal 4 5 2 2 2 2 3" xfId="33411"/>
    <cellStyle name="Normal 4 5 2 2 2 2 4" xfId="43374"/>
    <cellStyle name="Normal 4 5 2 2 2 2 5" xfId="47995"/>
    <cellStyle name="Normal 4 5 2 2 2 3" xfId="20687"/>
    <cellStyle name="Normal 4 5 2 2 2 3 2" xfId="29475"/>
    <cellStyle name="Normal 4 5 2 2 2 3 2 2" xfId="38672"/>
    <cellStyle name="Normal 4 5 2 2 2 3 3" xfId="34713"/>
    <cellStyle name="Normal 4 5 2 2 2 3 4" xfId="43375"/>
    <cellStyle name="Normal 4 5 2 2 2 3 5" xfId="47996"/>
    <cellStyle name="Normal 4 5 2 2 2 4" xfId="29473"/>
    <cellStyle name="Normal 4 5 2 2 2 4 2" xfId="38670"/>
    <cellStyle name="Normal 4 5 2 2 2 5" xfId="32111"/>
    <cellStyle name="Normal 4 5 2 2 2 6" xfId="43373"/>
    <cellStyle name="Normal 4 5 2 2 2 7" xfId="47994"/>
    <cellStyle name="Normal 4 5 2 2 3" xfId="14347"/>
    <cellStyle name="Normal 4 5 2 2 3 2" xfId="29476"/>
    <cellStyle name="Normal 4 5 2 2 3 2 2" xfId="38673"/>
    <cellStyle name="Normal 4 5 2 2 3 3" xfId="31461"/>
    <cellStyle name="Normal 4 5 2 2 3 4" xfId="43376"/>
    <cellStyle name="Normal 4 5 2 2 3 5" xfId="47997"/>
    <cellStyle name="Normal 4 5 2 2 4" xfId="18770"/>
    <cellStyle name="Normal 4 5 2 2 4 2" xfId="29477"/>
    <cellStyle name="Normal 4 5 2 2 4 2 2" xfId="38674"/>
    <cellStyle name="Normal 4 5 2 2 4 3" xfId="32762"/>
    <cellStyle name="Normal 4 5 2 2 4 4" xfId="43377"/>
    <cellStyle name="Normal 4 5 2 2 4 5" xfId="47998"/>
    <cellStyle name="Normal 4 5 2 2 5" xfId="20050"/>
    <cellStyle name="Normal 4 5 2 2 5 2" xfId="29478"/>
    <cellStyle name="Normal 4 5 2 2 5 2 2" xfId="38675"/>
    <cellStyle name="Normal 4 5 2 2 5 3" xfId="34061"/>
    <cellStyle name="Normal 4 5 2 2 5 4" xfId="43378"/>
    <cellStyle name="Normal 4 5 2 2 5 5" xfId="47999"/>
    <cellStyle name="Normal 4 5 2 2 6" xfId="29472"/>
    <cellStyle name="Normal 4 5 2 2 6 2" xfId="38669"/>
    <cellStyle name="Normal 4 5 2 2 7" xfId="30801"/>
    <cellStyle name="Normal 4 5 2 2 8" xfId="43372"/>
    <cellStyle name="Normal 4 5 2 2 9" xfId="47993"/>
    <cellStyle name="Normal 4 5 2 3" xfId="11514"/>
    <cellStyle name="Normal 4 5 2 3 2" xfId="16563"/>
    <cellStyle name="Normal 4 5 2 3 2 2" xfId="19405"/>
    <cellStyle name="Normal 4 5 2 3 2 2 2" xfId="29481"/>
    <cellStyle name="Normal 4 5 2 3 2 2 2 2" xfId="38678"/>
    <cellStyle name="Normal 4 5 2 3 2 2 3" xfId="33412"/>
    <cellStyle name="Normal 4 5 2 3 2 2 4" xfId="43381"/>
    <cellStyle name="Normal 4 5 2 3 2 2 5" xfId="48002"/>
    <cellStyle name="Normal 4 5 2 3 2 3" xfId="20688"/>
    <cellStyle name="Normal 4 5 2 3 2 3 2" xfId="29482"/>
    <cellStyle name="Normal 4 5 2 3 2 3 2 2" xfId="38679"/>
    <cellStyle name="Normal 4 5 2 3 2 3 3" xfId="34714"/>
    <cellStyle name="Normal 4 5 2 3 2 3 4" xfId="43382"/>
    <cellStyle name="Normal 4 5 2 3 2 3 5" xfId="48003"/>
    <cellStyle name="Normal 4 5 2 3 2 4" xfId="29480"/>
    <cellStyle name="Normal 4 5 2 3 2 4 2" xfId="38677"/>
    <cellStyle name="Normal 4 5 2 3 2 5" xfId="32112"/>
    <cellStyle name="Normal 4 5 2 3 2 6" xfId="43380"/>
    <cellStyle name="Normal 4 5 2 3 2 7" xfId="48001"/>
    <cellStyle name="Normal 4 5 2 3 3" xfId="14348"/>
    <cellStyle name="Normal 4 5 2 3 3 2" xfId="29483"/>
    <cellStyle name="Normal 4 5 2 3 3 2 2" xfId="38680"/>
    <cellStyle name="Normal 4 5 2 3 3 3" xfId="31462"/>
    <cellStyle name="Normal 4 5 2 3 3 4" xfId="43383"/>
    <cellStyle name="Normal 4 5 2 3 3 5" xfId="48004"/>
    <cellStyle name="Normal 4 5 2 3 4" xfId="18771"/>
    <cellStyle name="Normal 4 5 2 3 4 2" xfId="29484"/>
    <cellStyle name="Normal 4 5 2 3 4 2 2" xfId="38681"/>
    <cellStyle name="Normal 4 5 2 3 4 3" xfId="32763"/>
    <cellStyle name="Normal 4 5 2 3 4 4" xfId="43384"/>
    <cellStyle name="Normal 4 5 2 3 4 5" xfId="48005"/>
    <cellStyle name="Normal 4 5 2 3 5" xfId="20051"/>
    <cellStyle name="Normal 4 5 2 3 5 2" xfId="29485"/>
    <cellStyle name="Normal 4 5 2 3 5 2 2" xfId="38682"/>
    <cellStyle name="Normal 4 5 2 3 5 3" xfId="34062"/>
    <cellStyle name="Normal 4 5 2 3 5 4" xfId="43385"/>
    <cellStyle name="Normal 4 5 2 3 5 5" xfId="48006"/>
    <cellStyle name="Normal 4 5 2 3 6" xfId="29479"/>
    <cellStyle name="Normal 4 5 2 3 6 2" xfId="38676"/>
    <cellStyle name="Normal 4 5 2 3 7" xfId="30802"/>
    <cellStyle name="Normal 4 5 2 3 8" xfId="43379"/>
    <cellStyle name="Normal 4 5 2 3 9" xfId="48000"/>
    <cellStyle name="Normal 4 5 2 4" xfId="16561"/>
    <cellStyle name="Normal 4 5 2 4 2" xfId="19403"/>
    <cellStyle name="Normal 4 5 2 4 2 2" xfId="29487"/>
    <cellStyle name="Normal 4 5 2 4 2 2 2" xfId="38684"/>
    <cellStyle name="Normal 4 5 2 4 2 3" xfId="33410"/>
    <cellStyle name="Normal 4 5 2 4 2 4" xfId="43387"/>
    <cellStyle name="Normal 4 5 2 4 2 5" xfId="48008"/>
    <cellStyle name="Normal 4 5 2 4 3" xfId="20686"/>
    <cellStyle name="Normal 4 5 2 4 3 2" xfId="29488"/>
    <cellStyle name="Normal 4 5 2 4 3 2 2" xfId="38685"/>
    <cellStyle name="Normal 4 5 2 4 3 3" xfId="34712"/>
    <cellStyle name="Normal 4 5 2 4 3 4" xfId="43388"/>
    <cellStyle name="Normal 4 5 2 4 3 5" xfId="48009"/>
    <cellStyle name="Normal 4 5 2 4 4" xfId="29486"/>
    <cellStyle name="Normal 4 5 2 4 4 2" xfId="38683"/>
    <cellStyle name="Normal 4 5 2 4 5" xfId="32110"/>
    <cellStyle name="Normal 4 5 2 4 6" xfId="43386"/>
    <cellStyle name="Normal 4 5 2 4 7" xfId="48007"/>
    <cellStyle name="Normal 4 5 2 5" xfId="14346"/>
    <cellStyle name="Normal 4 5 2 5 2" xfId="29489"/>
    <cellStyle name="Normal 4 5 2 5 2 2" xfId="38686"/>
    <cellStyle name="Normal 4 5 2 5 3" xfId="31460"/>
    <cellStyle name="Normal 4 5 2 5 4" xfId="43389"/>
    <cellStyle name="Normal 4 5 2 5 5" xfId="48010"/>
    <cellStyle name="Normal 4 5 2 6" xfId="18769"/>
    <cellStyle name="Normal 4 5 2 6 2" xfId="29490"/>
    <cellStyle name="Normal 4 5 2 6 2 2" xfId="38687"/>
    <cellStyle name="Normal 4 5 2 6 3" xfId="32761"/>
    <cellStyle name="Normal 4 5 2 6 4" xfId="43390"/>
    <cellStyle name="Normal 4 5 2 6 5" xfId="48011"/>
    <cellStyle name="Normal 4 5 2 7" xfId="20049"/>
    <cellStyle name="Normal 4 5 2 7 2" xfId="29491"/>
    <cellStyle name="Normal 4 5 2 7 2 2" xfId="38688"/>
    <cellStyle name="Normal 4 5 2 7 3" xfId="34060"/>
    <cellStyle name="Normal 4 5 2 7 4" xfId="43391"/>
    <cellStyle name="Normal 4 5 2 7 5" xfId="48012"/>
    <cellStyle name="Normal 4 5 2 8" xfId="29471"/>
    <cellStyle name="Normal 4 5 2 8 2" xfId="38668"/>
    <cellStyle name="Normal 4 5 2 9" xfId="30800"/>
    <cellStyle name="Normal 4 5 3" xfId="11515"/>
    <cellStyle name="Normal 4 5 3 10" xfId="43392"/>
    <cellStyle name="Normal 4 5 3 11" xfId="48013"/>
    <cellStyle name="Normal 4 5 3 2" xfId="11516"/>
    <cellStyle name="Normal 4 5 3 2 2" xfId="16565"/>
    <cellStyle name="Normal 4 5 3 2 2 2" xfId="19407"/>
    <cellStyle name="Normal 4 5 3 2 2 2 2" xfId="29495"/>
    <cellStyle name="Normal 4 5 3 2 2 2 2 2" xfId="38692"/>
    <cellStyle name="Normal 4 5 3 2 2 2 3" xfId="33414"/>
    <cellStyle name="Normal 4 5 3 2 2 2 4" xfId="43395"/>
    <cellStyle name="Normal 4 5 3 2 2 2 5" xfId="48016"/>
    <cellStyle name="Normal 4 5 3 2 2 3" xfId="20690"/>
    <cellStyle name="Normal 4 5 3 2 2 3 2" xfId="29496"/>
    <cellStyle name="Normal 4 5 3 2 2 3 2 2" xfId="38693"/>
    <cellStyle name="Normal 4 5 3 2 2 3 3" xfId="34716"/>
    <cellStyle name="Normal 4 5 3 2 2 3 4" xfId="43396"/>
    <cellStyle name="Normal 4 5 3 2 2 3 5" xfId="48017"/>
    <cellStyle name="Normal 4 5 3 2 2 4" xfId="29494"/>
    <cellStyle name="Normal 4 5 3 2 2 4 2" xfId="38691"/>
    <cellStyle name="Normal 4 5 3 2 2 5" xfId="32114"/>
    <cellStyle name="Normal 4 5 3 2 2 6" xfId="43394"/>
    <cellStyle name="Normal 4 5 3 2 2 7" xfId="48015"/>
    <cellStyle name="Normal 4 5 3 2 3" xfId="14350"/>
    <cellStyle name="Normal 4 5 3 2 3 2" xfId="29497"/>
    <cellStyle name="Normal 4 5 3 2 3 2 2" xfId="38694"/>
    <cellStyle name="Normal 4 5 3 2 3 3" xfId="31464"/>
    <cellStyle name="Normal 4 5 3 2 3 4" xfId="43397"/>
    <cellStyle name="Normal 4 5 3 2 3 5" xfId="48018"/>
    <cellStyle name="Normal 4 5 3 2 4" xfId="18773"/>
    <cellStyle name="Normal 4 5 3 2 4 2" xfId="29498"/>
    <cellStyle name="Normal 4 5 3 2 4 2 2" xfId="38695"/>
    <cellStyle name="Normal 4 5 3 2 4 3" xfId="32765"/>
    <cellStyle name="Normal 4 5 3 2 4 4" xfId="43398"/>
    <cellStyle name="Normal 4 5 3 2 4 5" xfId="48019"/>
    <cellStyle name="Normal 4 5 3 2 5" xfId="20053"/>
    <cellStyle name="Normal 4 5 3 2 5 2" xfId="29499"/>
    <cellStyle name="Normal 4 5 3 2 5 2 2" xfId="38696"/>
    <cellStyle name="Normal 4 5 3 2 5 3" xfId="34064"/>
    <cellStyle name="Normal 4 5 3 2 5 4" xfId="43399"/>
    <cellStyle name="Normal 4 5 3 2 5 5" xfId="48020"/>
    <cellStyle name="Normal 4 5 3 2 6" xfId="29493"/>
    <cellStyle name="Normal 4 5 3 2 6 2" xfId="38690"/>
    <cellStyle name="Normal 4 5 3 2 7" xfId="30804"/>
    <cellStyle name="Normal 4 5 3 2 8" xfId="43393"/>
    <cellStyle name="Normal 4 5 3 2 9" xfId="48014"/>
    <cellStyle name="Normal 4 5 3 3" xfId="11517"/>
    <cellStyle name="Normal 4 5 3 3 2" xfId="16566"/>
    <cellStyle name="Normal 4 5 3 3 2 2" xfId="19408"/>
    <cellStyle name="Normal 4 5 3 3 2 2 2" xfId="29502"/>
    <cellStyle name="Normal 4 5 3 3 2 2 2 2" xfId="38699"/>
    <cellStyle name="Normal 4 5 3 3 2 2 3" xfId="33415"/>
    <cellStyle name="Normal 4 5 3 3 2 2 4" xfId="43402"/>
    <cellStyle name="Normal 4 5 3 3 2 2 5" xfId="48023"/>
    <cellStyle name="Normal 4 5 3 3 2 3" xfId="20691"/>
    <cellStyle name="Normal 4 5 3 3 2 3 2" xfId="29503"/>
    <cellStyle name="Normal 4 5 3 3 2 3 2 2" xfId="38700"/>
    <cellStyle name="Normal 4 5 3 3 2 3 3" xfId="34717"/>
    <cellStyle name="Normal 4 5 3 3 2 3 4" xfId="43403"/>
    <cellStyle name="Normal 4 5 3 3 2 3 5" xfId="48024"/>
    <cellStyle name="Normal 4 5 3 3 2 4" xfId="29501"/>
    <cellStyle name="Normal 4 5 3 3 2 4 2" xfId="38698"/>
    <cellStyle name="Normal 4 5 3 3 2 5" xfId="32115"/>
    <cellStyle name="Normal 4 5 3 3 2 6" xfId="43401"/>
    <cellStyle name="Normal 4 5 3 3 2 7" xfId="48022"/>
    <cellStyle name="Normal 4 5 3 3 3" xfId="14351"/>
    <cellStyle name="Normal 4 5 3 3 3 2" xfId="29504"/>
    <cellStyle name="Normal 4 5 3 3 3 2 2" xfId="38701"/>
    <cellStyle name="Normal 4 5 3 3 3 3" xfId="31465"/>
    <cellStyle name="Normal 4 5 3 3 3 4" xfId="43404"/>
    <cellStyle name="Normal 4 5 3 3 3 5" xfId="48025"/>
    <cellStyle name="Normal 4 5 3 3 4" xfId="18774"/>
    <cellStyle name="Normal 4 5 3 3 4 2" xfId="29505"/>
    <cellStyle name="Normal 4 5 3 3 4 2 2" xfId="38702"/>
    <cellStyle name="Normal 4 5 3 3 4 3" xfId="32766"/>
    <cellStyle name="Normal 4 5 3 3 4 4" xfId="43405"/>
    <cellStyle name="Normal 4 5 3 3 4 5" xfId="48026"/>
    <cellStyle name="Normal 4 5 3 3 5" xfId="20054"/>
    <cellStyle name="Normal 4 5 3 3 5 2" xfId="29506"/>
    <cellStyle name="Normal 4 5 3 3 5 2 2" xfId="38703"/>
    <cellStyle name="Normal 4 5 3 3 5 3" xfId="34065"/>
    <cellStyle name="Normal 4 5 3 3 5 4" xfId="43406"/>
    <cellStyle name="Normal 4 5 3 3 5 5" xfId="48027"/>
    <cellStyle name="Normal 4 5 3 3 6" xfId="29500"/>
    <cellStyle name="Normal 4 5 3 3 6 2" xfId="38697"/>
    <cellStyle name="Normal 4 5 3 3 7" xfId="30805"/>
    <cellStyle name="Normal 4 5 3 3 8" xfId="43400"/>
    <cellStyle name="Normal 4 5 3 3 9" xfId="48021"/>
    <cellStyle name="Normal 4 5 3 4" xfId="16564"/>
    <cellStyle name="Normal 4 5 3 4 2" xfId="19406"/>
    <cellStyle name="Normal 4 5 3 4 2 2" xfId="29508"/>
    <cellStyle name="Normal 4 5 3 4 2 2 2" xfId="38705"/>
    <cellStyle name="Normal 4 5 3 4 2 3" xfId="33413"/>
    <cellStyle name="Normal 4 5 3 4 2 4" xfId="43408"/>
    <cellStyle name="Normal 4 5 3 4 2 5" xfId="48029"/>
    <cellStyle name="Normal 4 5 3 4 3" xfId="20689"/>
    <cellStyle name="Normal 4 5 3 4 3 2" xfId="29509"/>
    <cellStyle name="Normal 4 5 3 4 3 2 2" xfId="38706"/>
    <cellStyle name="Normal 4 5 3 4 3 3" xfId="34715"/>
    <cellStyle name="Normal 4 5 3 4 3 4" xfId="43409"/>
    <cellStyle name="Normal 4 5 3 4 3 5" xfId="48030"/>
    <cellStyle name="Normal 4 5 3 4 4" xfId="29507"/>
    <cellStyle name="Normal 4 5 3 4 4 2" xfId="38704"/>
    <cellStyle name="Normal 4 5 3 4 5" xfId="32113"/>
    <cellStyle name="Normal 4 5 3 4 6" xfId="43407"/>
    <cellStyle name="Normal 4 5 3 4 7" xfId="48028"/>
    <cellStyle name="Normal 4 5 3 5" xfId="14349"/>
    <cellStyle name="Normal 4 5 3 5 2" xfId="29510"/>
    <cellStyle name="Normal 4 5 3 5 2 2" xfId="38707"/>
    <cellStyle name="Normal 4 5 3 5 3" xfId="31463"/>
    <cellStyle name="Normal 4 5 3 5 4" xfId="43410"/>
    <cellStyle name="Normal 4 5 3 5 5" xfId="48031"/>
    <cellStyle name="Normal 4 5 3 6" xfId="18772"/>
    <cellStyle name="Normal 4 5 3 6 2" xfId="29511"/>
    <cellStyle name="Normal 4 5 3 6 2 2" xfId="38708"/>
    <cellStyle name="Normal 4 5 3 6 3" xfId="32764"/>
    <cellStyle name="Normal 4 5 3 6 4" xfId="43411"/>
    <cellStyle name="Normal 4 5 3 6 5" xfId="48032"/>
    <cellStyle name="Normal 4 5 3 7" xfId="20052"/>
    <cellStyle name="Normal 4 5 3 7 2" xfId="29512"/>
    <cellStyle name="Normal 4 5 3 7 2 2" xfId="38709"/>
    <cellStyle name="Normal 4 5 3 7 3" xfId="34063"/>
    <cellStyle name="Normal 4 5 3 7 4" xfId="43412"/>
    <cellStyle name="Normal 4 5 3 7 5" xfId="48033"/>
    <cellStyle name="Normal 4 5 3 8" xfId="29492"/>
    <cellStyle name="Normal 4 5 3 8 2" xfId="38689"/>
    <cellStyle name="Normal 4 5 3 9" xfId="30803"/>
    <cellStyle name="Normal 4 5 4" xfId="11518"/>
    <cellStyle name="Normal 4 5 4 2" xfId="16567"/>
    <cellStyle name="Normal 4 5 4 2 2" xfId="19409"/>
    <cellStyle name="Normal 4 5 4 2 2 2" xfId="29515"/>
    <cellStyle name="Normal 4 5 4 2 2 2 2" xfId="38712"/>
    <cellStyle name="Normal 4 5 4 2 2 3" xfId="33416"/>
    <cellStyle name="Normal 4 5 4 2 2 4" xfId="43415"/>
    <cellStyle name="Normal 4 5 4 2 2 5" xfId="48036"/>
    <cellStyle name="Normal 4 5 4 2 3" xfId="20692"/>
    <cellStyle name="Normal 4 5 4 2 3 2" xfId="29516"/>
    <cellStyle name="Normal 4 5 4 2 3 2 2" xfId="38713"/>
    <cellStyle name="Normal 4 5 4 2 3 3" xfId="34718"/>
    <cellStyle name="Normal 4 5 4 2 3 4" xfId="43416"/>
    <cellStyle name="Normal 4 5 4 2 3 5" xfId="48037"/>
    <cellStyle name="Normal 4 5 4 2 4" xfId="29514"/>
    <cellStyle name="Normal 4 5 4 2 4 2" xfId="38711"/>
    <cellStyle name="Normal 4 5 4 2 5" xfId="32116"/>
    <cellStyle name="Normal 4 5 4 2 6" xfId="43414"/>
    <cellStyle name="Normal 4 5 4 2 7" xfId="48035"/>
    <cellStyle name="Normal 4 5 4 3" xfId="14352"/>
    <cellStyle name="Normal 4 5 4 3 2" xfId="29517"/>
    <cellStyle name="Normal 4 5 4 3 2 2" xfId="38714"/>
    <cellStyle name="Normal 4 5 4 3 3" xfId="31466"/>
    <cellStyle name="Normal 4 5 4 3 4" xfId="43417"/>
    <cellStyle name="Normal 4 5 4 3 5" xfId="48038"/>
    <cellStyle name="Normal 4 5 4 4" xfId="18775"/>
    <cellStyle name="Normal 4 5 4 4 2" xfId="29518"/>
    <cellStyle name="Normal 4 5 4 4 2 2" xfId="38715"/>
    <cellStyle name="Normal 4 5 4 4 3" xfId="32767"/>
    <cellStyle name="Normal 4 5 4 4 4" xfId="43418"/>
    <cellStyle name="Normal 4 5 4 4 5" xfId="48039"/>
    <cellStyle name="Normal 4 5 4 5" xfId="20055"/>
    <cellStyle name="Normal 4 5 4 5 2" xfId="29519"/>
    <cellStyle name="Normal 4 5 4 5 2 2" xfId="38716"/>
    <cellStyle name="Normal 4 5 4 5 3" xfId="34066"/>
    <cellStyle name="Normal 4 5 4 5 4" xfId="43419"/>
    <cellStyle name="Normal 4 5 4 5 5" xfId="48040"/>
    <cellStyle name="Normal 4 5 4 6" xfId="29513"/>
    <cellStyle name="Normal 4 5 4 6 2" xfId="38710"/>
    <cellStyle name="Normal 4 5 4 7" xfId="30806"/>
    <cellStyle name="Normal 4 5 4 8" xfId="43413"/>
    <cellStyle name="Normal 4 5 4 9" xfId="48034"/>
    <cellStyle name="Normal 4 5 5" xfId="11519"/>
    <cellStyle name="Normal 4 5 5 2" xfId="16568"/>
    <cellStyle name="Normal 4 5 5 2 2" xfId="19410"/>
    <cellStyle name="Normal 4 5 5 2 2 2" xfId="29522"/>
    <cellStyle name="Normal 4 5 5 2 2 2 2" xfId="38719"/>
    <cellStyle name="Normal 4 5 5 2 2 3" xfId="33417"/>
    <cellStyle name="Normal 4 5 5 2 2 4" xfId="43422"/>
    <cellStyle name="Normal 4 5 5 2 2 5" xfId="48043"/>
    <cellStyle name="Normal 4 5 5 2 3" xfId="20693"/>
    <cellStyle name="Normal 4 5 5 2 3 2" xfId="29523"/>
    <cellStyle name="Normal 4 5 5 2 3 2 2" xfId="38720"/>
    <cellStyle name="Normal 4 5 5 2 3 3" xfId="34719"/>
    <cellStyle name="Normal 4 5 5 2 3 4" xfId="43423"/>
    <cellStyle name="Normal 4 5 5 2 3 5" xfId="48044"/>
    <cellStyle name="Normal 4 5 5 2 4" xfId="29521"/>
    <cellStyle name="Normal 4 5 5 2 4 2" xfId="38718"/>
    <cellStyle name="Normal 4 5 5 2 5" xfId="32117"/>
    <cellStyle name="Normal 4 5 5 2 6" xfId="43421"/>
    <cellStyle name="Normal 4 5 5 2 7" xfId="48042"/>
    <cellStyle name="Normal 4 5 5 3" xfId="14353"/>
    <cellStyle name="Normal 4 5 5 3 2" xfId="29524"/>
    <cellStyle name="Normal 4 5 5 3 2 2" xfId="38721"/>
    <cellStyle name="Normal 4 5 5 3 3" xfId="31467"/>
    <cellStyle name="Normal 4 5 5 3 4" xfId="43424"/>
    <cellStyle name="Normal 4 5 5 3 5" xfId="48045"/>
    <cellStyle name="Normal 4 5 5 4" xfId="18776"/>
    <cellStyle name="Normal 4 5 5 4 2" xfId="29525"/>
    <cellStyle name="Normal 4 5 5 4 2 2" xfId="38722"/>
    <cellStyle name="Normal 4 5 5 4 3" xfId="32768"/>
    <cellStyle name="Normal 4 5 5 4 4" xfId="43425"/>
    <cellStyle name="Normal 4 5 5 4 5" xfId="48046"/>
    <cellStyle name="Normal 4 5 5 5" xfId="20056"/>
    <cellStyle name="Normal 4 5 5 5 2" xfId="29526"/>
    <cellStyle name="Normal 4 5 5 5 2 2" xfId="38723"/>
    <cellStyle name="Normal 4 5 5 5 3" xfId="34067"/>
    <cellStyle name="Normal 4 5 5 5 4" xfId="43426"/>
    <cellStyle name="Normal 4 5 5 5 5" xfId="48047"/>
    <cellStyle name="Normal 4 5 5 6" xfId="29520"/>
    <cellStyle name="Normal 4 5 5 6 2" xfId="38717"/>
    <cellStyle name="Normal 4 5 5 7" xfId="30807"/>
    <cellStyle name="Normal 4 5 5 8" xfId="43420"/>
    <cellStyle name="Normal 4 5 5 9" xfId="48041"/>
    <cellStyle name="Normal 4 5 6" xfId="10384"/>
    <cellStyle name="Normal 4 5 7" xfId="9936"/>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 2 10" xfId="43427"/>
    <cellStyle name="Normal 4 6 2 11" xfId="48048"/>
    <cellStyle name="Normal 4 6 2 12" xfId="11520"/>
    <cellStyle name="Normal 4 6 2 2" xfId="11521"/>
    <cellStyle name="Normal 4 6 2 2 2" xfId="16570"/>
    <cellStyle name="Normal 4 6 2 2 2 2" xfId="19412"/>
    <cellStyle name="Normal 4 6 2 2 2 2 2" xfId="29530"/>
    <cellStyle name="Normal 4 6 2 2 2 2 2 2" xfId="38727"/>
    <cellStyle name="Normal 4 6 2 2 2 2 3" xfId="33419"/>
    <cellStyle name="Normal 4 6 2 2 2 2 4" xfId="43430"/>
    <cellStyle name="Normal 4 6 2 2 2 2 5" xfId="48051"/>
    <cellStyle name="Normal 4 6 2 2 2 3" xfId="20695"/>
    <cellStyle name="Normal 4 6 2 2 2 3 2" xfId="29531"/>
    <cellStyle name="Normal 4 6 2 2 2 3 2 2" xfId="38728"/>
    <cellStyle name="Normal 4 6 2 2 2 3 3" xfId="34721"/>
    <cellStyle name="Normal 4 6 2 2 2 3 4" xfId="43431"/>
    <cellStyle name="Normal 4 6 2 2 2 3 5" xfId="48052"/>
    <cellStyle name="Normal 4 6 2 2 2 4" xfId="29529"/>
    <cellStyle name="Normal 4 6 2 2 2 4 2" xfId="38726"/>
    <cellStyle name="Normal 4 6 2 2 2 5" xfId="32119"/>
    <cellStyle name="Normal 4 6 2 2 2 6" xfId="43429"/>
    <cellStyle name="Normal 4 6 2 2 2 7" xfId="48050"/>
    <cellStyle name="Normal 4 6 2 2 3" xfId="14355"/>
    <cellStyle name="Normal 4 6 2 2 3 2" xfId="29532"/>
    <cellStyle name="Normal 4 6 2 2 3 2 2" xfId="38729"/>
    <cellStyle name="Normal 4 6 2 2 3 3" xfId="31469"/>
    <cellStyle name="Normal 4 6 2 2 3 4" xfId="43432"/>
    <cellStyle name="Normal 4 6 2 2 3 5" xfId="48053"/>
    <cellStyle name="Normal 4 6 2 2 4" xfId="18778"/>
    <cellStyle name="Normal 4 6 2 2 4 2" xfId="29533"/>
    <cellStyle name="Normal 4 6 2 2 4 2 2" xfId="38730"/>
    <cellStyle name="Normal 4 6 2 2 4 3" xfId="32770"/>
    <cellStyle name="Normal 4 6 2 2 4 4" xfId="43433"/>
    <cellStyle name="Normal 4 6 2 2 4 5" xfId="48054"/>
    <cellStyle name="Normal 4 6 2 2 5" xfId="20058"/>
    <cellStyle name="Normal 4 6 2 2 5 2" xfId="29534"/>
    <cellStyle name="Normal 4 6 2 2 5 2 2" xfId="38731"/>
    <cellStyle name="Normal 4 6 2 2 5 3" xfId="34069"/>
    <cellStyle name="Normal 4 6 2 2 5 4" xfId="43434"/>
    <cellStyle name="Normal 4 6 2 2 5 5" xfId="48055"/>
    <cellStyle name="Normal 4 6 2 2 6" xfId="29528"/>
    <cellStyle name="Normal 4 6 2 2 6 2" xfId="38725"/>
    <cellStyle name="Normal 4 6 2 2 7" xfId="30809"/>
    <cellStyle name="Normal 4 6 2 2 8" xfId="43428"/>
    <cellStyle name="Normal 4 6 2 2 9" xfId="48049"/>
    <cellStyle name="Normal 4 6 2 3" xfId="11522"/>
    <cellStyle name="Normal 4 6 2 3 2" xfId="16571"/>
    <cellStyle name="Normal 4 6 2 3 2 2" xfId="19413"/>
    <cellStyle name="Normal 4 6 2 3 2 2 2" xfId="29537"/>
    <cellStyle name="Normal 4 6 2 3 2 2 2 2" xfId="38734"/>
    <cellStyle name="Normal 4 6 2 3 2 2 3" xfId="33420"/>
    <cellStyle name="Normal 4 6 2 3 2 2 4" xfId="43437"/>
    <cellStyle name="Normal 4 6 2 3 2 2 5" xfId="48058"/>
    <cellStyle name="Normal 4 6 2 3 2 3" xfId="20696"/>
    <cellStyle name="Normal 4 6 2 3 2 3 2" xfId="29538"/>
    <cellStyle name="Normal 4 6 2 3 2 3 2 2" xfId="38735"/>
    <cellStyle name="Normal 4 6 2 3 2 3 3" xfId="34722"/>
    <cellStyle name="Normal 4 6 2 3 2 3 4" xfId="43438"/>
    <cellStyle name="Normal 4 6 2 3 2 3 5" xfId="48059"/>
    <cellStyle name="Normal 4 6 2 3 2 4" xfId="29536"/>
    <cellStyle name="Normal 4 6 2 3 2 4 2" xfId="38733"/>
    <cellStyle name="Normal 4 6 2 3 2 5" xfId="32120"/>
    <cellStyle name="Normal 4 6 2 3 2 6" xfId="43436"/>
    <cellStyle name="Normal 4 6 2 3 2 7" xfId="48057"/>
    <cellStyle name="Normal 4 6 2 3 3" xfId="14356"/>
    <cellStyle name="Normal 4 6 2 3 3 2" xfId="29539"/>
    <cellStyle name="Normal 4 6 2 3 3 2 2" xfId="38736"/>
    <cellStyle name="Normal 4 6 2 3 3 3" xfId="31470"/>
    <cellStyle name="Normal 4 6 2 3 3 4" xfId="43439"/>
    <cellStyle name="Normal 4 6 2 3 3 5" xfId="48060"/>
    <cellStyle name="Normal 4 6 2 3 4" xfId="18779"/>
    <cellStyle name="Normal 4 6 2 3 4 2" xfId="29540"/>
    <cellStyle name="Normal 4 6 2 3 4 2 2" xfId="38737"/>
    <cellStyle name="Normal 4 6 2 3 4 3" xfId="32771"/>
    <cellStyle name="Normal 4 6 2 3 4 4" xfId="43440"/>
    <cellStyle name="Normal 4 6 2 3 4 5" xfId="48061"/>
    <cellStyle name="Normal 4 6 2 3 5" xfId="20059"/>
    <cellStyle name="Normal 4 6 2 3 5 2" xfId="29541"/>
    <cellStyle name="Normal 4 6 2 3 5 2 2" xfId="38738"/>
    <cellStyle name="Normal 4 6 2 3 5 3" xfId="34070"/>
    <cellStyle name="Normal 4 6 2 3 5 4" xfId="43441"/>
    <cellStyle name="Normal 4 6 2 3 5 5" xfId="48062"/>
    <cellStyle name="Normal 4 6 2 3 6" xfId="29535"/>
    <cellStyle name="Normal 4 6 2 3 6 2" xfId="38732"/>
    <cellStyle name="Normal 4 6 2 3 7" xfId="30810"/>
    <cellStyle name="Normal 4 6 2 3 8" xfId="43435"/>
    <cellStyle name="Normal 4 6 2 3 9" xfId="48056"/>
    <cellStyle name="Normal 4 6 2 4" xfId="16569"/>
    <cellStyle name="Normal 4 6 2 4 2" xfId="19411"/>
    <cellStyle name="Normal 4 6 2 4 2 2" xfId="29543"/>
    <cellStyle name="Normal 4 6 2 4 2 2 2" xfId="38740"/>
    <cellStyle name="Normal 4 6 2 4 2 3" xfId="33418"/>
    <cellStyle name="Normal 4 6 2 4 2 4" xfId="43443"/>
    <cellStyle name="Normal 4 6 2 4 2 5" xfId="48064"/>
    <cellStyle name="Normal 4 6 2 4 3" xfId="20694"/>
    <cellStyle name="Normal 4 6 2 4 3 2" xfId="29544"/>
    <cellStyle name="Normal 4 6 2 4 3 2 2" xfId="38741"/>
    <cellStyle name="Normal 4 6 2 4 3 3" xfId="34720"/>
    <cellStyle name="Normal 4 6 2 4 3 4" xfId="43444"/>
    <cellStyle name="Normal 4 6 2 4 3 5" xfId="48065"/>
    <cellStyle name="Normal 4 6 2 4 4" xfId="29542"/>
    <cellStyle name="Normal 4 6 2 4 4 2" xfId="38739"/>
    <cellStyle name="Normal 4 6 2 4 5" xfId="32118"/>
    <cellStyle name="Normal 4 6 2 4 6" xfId="43442"/>
    <cellStyle name="Normal 4 6 2 4 7" xfId="48063"/>
    <cellStyle name="Normal 4 6 2 5" xfId="14354"/>
    <cellStyle name="Normal 4 6 2 5 2" xfId="29545"/>
    <cellStyle name="Normal 4 6 2 5 2 2" xfId="38742"/>
    <cellStyle name="Normal 4 6 2 5 3" xfId="31468"/>
    <cellStyle name="Normal 4 6 2 5 4" xfId="43445"/>
    <cellStyle name="Normal 4 6 2 5 5" xfId="48066"/>
    <cellStyle name="Normal 4 6 2 6" xfId="18777"/>
    <cellStyle name="Normal 4 6 2 6 2" xfId="29546"/>
    <cellStyle name="Normal 4 6 2 6 2 2" xfId="38743"/>
    <cellStyle name="Normal 4 6 2 6 3" xfId="32769"/>
    <cellStyle name="Normal 4 6 2 6 4" xfId="43446"/>
    <cellStyle name="Normal 4 6 2 6 5" xfId="48067"/>
    <cellStyle name="Normal 4 6 2 7" xfId="20057"/>
    <cellStyle name="Normal 4 6 2 7 2" xfId="29547"/>
    <cellStyle name="Normal 4 6 2 7 2 2" xfId="38744"/>
    <cellStyle name="Normal 4 6 2 7 3" xfId="34068"/>
    <cellStyle name="Normal 4 6 2 7 4" xfId="43447"/>
    <cellStyle name="Normal 4 6 2 7 5" xfId="48068"/>
    <cellStyle name="Normal 4 6 2 8" xfId="29527"/>
    <cellStyle name="Normal 4 6 2 8 2" xfId="38724"/>
    <cellStyle name="Normal 4 6 2 9" xfId="30808"/>
    <cellStyle name="Normal 4 6 3" xfId="11523"/>
    <cellStyle name="Normal 4 6 3 2" xfId="16572"/>
    <cellStyle name="Normal 4 6 3 2 2" xfId="19414"/>
    <cellStyle name="Normal 4 6 3 2 2 2" xfId="29550"/>
    <cellStyle name="Normal 4 6 3 2 2 2 2" xfId="38747"/>
    <cellStyle name="Normal 4 6 3 2 2 3" xfId="33421"/>
    <cellStyle name="Normal 4 6 3 2 2 4" xfId="43450"/>
    <cellStyle name="Normal 4 6 3 2 2 5" xfId="48071"/>
    <cellStyle name="Normal 4 6 3 2 3" xfId="20697"/>
    <cellStyle name="Normal 4 6 3 2 3 2" xfId="29551"/>
    <cellStyle name="Normal 4 6 3 2 3 2 2" xfId="38748"/>
    <cellStyle name="Normal 4 6 3 2 3 3" xfId="34723"/>
    <cellStyle name="Normal 4 6 3 2 3 4" xfId="43451"/>
    <cellStyle name="Normal 4 6 3 2 3 5" xfId="48072"/>
    <cellStyle name="Normal 4 6 3 2 4" xfId="29549"/>
    <cellStyle name="Normal 4 6 3 2 4 2" xfId="38746"/>
    <cellStyle name="Normal 4 6 3 2 5" xfId="32121"/>
    <cellStyle name="Normal 4 6 3 2 6" xfId="43449"/>
    <cellStyle name="Normal 4 6 3 2 7" xfId="48070"/>
    <cellStyle name="Normal 4 6 3 3" xfId="14357"/>
    <cellStyle name="Normal 4 6 3 3 2" xfId="29552"/>
    <cellStyle name="Normal 4 6 3 3 2 2" xfId="38749"/>
    <cellStyle name="Normal 4 6 3 3 3" xfId="31471"/>
    <cellStyle name="Normal 4 6 3 3 4" xfId="43452"/>
    <cellStyle name="Normal 4 6 3 3 5" xfId="48073"/>
    <cellStyle name="Normal 4 6 3 4" xfId="18780"/>
    <cellStyle name="Normal 4 6 3 4 2" xfId="29553"/>
    <cellStyle name="Normal 4 6 3 4 2 2" xfId="38750"/>
    <cellStyle name="Normal 4 6 3 4 3" xfId="32772"/>
    <cellStyle name="Normal 4 6 3 4 4" xfId="43453"/>
    <cellStyle name="Normal 4 6 3 4 5" xfId="48074"/>
    <cellStyle name="Normal 4 6 3 5" xfId="20060"/>
    <cellStyle name="Normal 4 6 3 5 2" xfId="29554"/>
    <cellStyle name="Normal 4 6 3 5 2 2" xfId="38751"/>
    <cellStyle name="Normal 4 6 3 5 3" xfId="34071"/>
    <cellStyle name="Normal 4 6 3 5 4" xfId="43454"/>
    <cellStyle name="Normal 4 6 3 5 5" xfId="48075"/>
    <cellStyle name="Normal 4 6 3 6" xfId="29548"/>
    <cellStyle name="Normal 4 6 3 6 2" xfId="38745"/>
    <cellStyle name="Normal 4 6 3 7" xfId="30811"/>
    <cellStyle name="Normal 4 6 3 8" xfId="43448"/>
    <cellStyle name="Normal 4 6 3 9" xfId="48069"/>
    <cellStyle name="Normal 4 6 4" xfId="11524"/>
    <cellStyle name="Normal 4 6 4 2" xfId="16573"/>
    <cellStyle name="Normal 4 6 4 2 2" xfId="19415"/>
    <cellStyle name="Normal 4 6 4 2 2 2" xfId="29557"/>
    <cellStyle name="Normal 4 6 4 2 2 2 2" xfId="38754"/>
    <cellStyle name="Normal 4 6 4 2 2 3" xfId="33422"/>
    <cellStyle name="Normal 4 6 4 2 2 4" xfId="43457"/>
    <cellStyle name="Normal 4 6 4 2 2 5" xfId="48078"/>
    <cellStyle name="Normal 4 6 4 2 3" xfId="20698"/>
    <cellStyle name="Normal 4 6 4 2 3 2" xfId="29558"/>
    <cellStyle name="Normal 4 6 4 2 3 2 2" xfId="38755"/>
    <cellStyle name="Normal 4 6 4 2 3 3" xfId="34724"/>
    <cellStyle name="Normal 4 6 4 2 3 4" xfId="43458"/>
    <cellStyle name="Normal 4 6 4 2 3 5" xfId="48079"/>
    <cellStyle name="Normal 4 6 4 2 4" xfId="29556"/>
    <cellStyle name="Normal 4 6 4 2 4 2" xfId="38753"/>
    <cellStyle name="Normal 4 6 4 2 5" xfId="32122"/>
    <cellStyle name="Normal 4 6 4 2 6" xfId="43456"/>
    <cellStyle name="Normal 4 6 4 2 7" xfId="48077"/>
    <cellStyle name="Normal 4 6 4 3" xfId="14358"/>
    <cellStyle name="Normal 4 6 4 3 2" xfId="29559"/>
    <cellStyle name="Normal 4 6 4 3 2 2" xfId="38756"/>
    <cellStyle name="Normal 4 6 4 3 3" xfId="31472"/>
    <cellStyle name="Normal 4 6 4 3 4" xfId="43459"/>
    <cellStyle name="Normal 4 6 4 3 5" xfId="48080"/>
    <cellStyle name="Normal 4 6 4 4" xfId="18781"/>
    <cellStyle name="Normal 4 6 4 4 2" xfId="29560"/>
    <cellStyle name="Normal 4 6 4 4 2 2" xfId="38757"/>
    <cellStyle name="Normal 4 6 4 4 3" xfId="32773"/>
    <cellStyle name="Normal 4 6 4 4 4" xfId="43460"/>
    <cellStyle name="Normal 4 6 4 4 5" xfId="48081"/>
    <cellStyle name="Normal 4 6 4 5" xfId="20061"/>
    <cellStyle name="Normal 4 6 4 5 2" xfId="29561"/>
    <cellStyle name="Normal 4 6 4 5 2 2" xfId="38758"/>
    <cellStyle name="Normal 4 6 4 5 3" xfId="34072"/>
    <cellStyle name="Normal 4 6 4 5 4" xfId="43461"/>
    <cellStyle name="Normal 4 6 4 5 5" xfId="48082"/>
    <cellStyle name="Normal 4 6 4 6" xfId="29555"/>
    <cellStyle name="Normal 4 6 4 6 2" xfId="38752"/>
    <cellStyle name="Normal 4 6 4 7" xfId="30812"/>
    <cellStyle name="Normal 4 6 4 8" xfId="43455"/>
    <cellStyle name="Normal 4 6 4 9" xfId="48076"/>
    <cellStyle name="Normal 4 6 5" xfId="10385"/>
    <cellStyle name="Normal 4 6 6" xfId="9937"/>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 2 10" xfId="11525"/>
    <cellStyle name="Normal 4 7 2 2" xfId="16574"/>
    <cellStyle name="Normal 4 7 2 2 2" xfId="19416"/>
    <cellStyle name="Normal 4 7 2 2 2 2" xfId="29564"/>
    <cellStyle name="Normal 4 7 2 2 2 2 2" xfId="38761"/>
    <cellStyle name="Normal 4 7 2 2 2 3" xfId="33423"/>
    <cellStyle name="Normal 4 7 2 2 2 4" xfId="43464"/>
    <cellStyle name="Normal 4 7 2 2 2 5" xfId="48085"/>
    <cellStyle name="Normal 4 7 2 2 3" xfId="20699"/>
    <cellStyle name="Normal 4 7 2 2 3 2" xfId="29565"/>
    <cellStyle name="Normal 4 7 2 2 3 2 2" xfId="38762"/>
    <cellStyle name="Normal 4 7 2 2 3 3" xfId="34725"/>
    <cellStyle name="Normal 4 7 2 2 3 4" xfId="43465"/>
    <cellStyle name="Normal 4 7 2 2 3 5" xfId="48086"/>
    <cellStyle name="Normal 4 7 2 2 4" xfId="29563"/>
    <cellStyle name="Normal 4 7 2 2 4 2" xfId="38760"/>
    <cellStyle name="Normal 4 7 2 2 5" xfId="32123"/>
    <cellStyle name="Normal 4 7 2 2 6" xfId="43463"/>
    <cellStyle name="Normal 4 7 2 2 7" xfId="48084"/>
    <cellStyle name="Normal 4 7 2 3" xfId="14359"/>
    <cellStyle name="Normal 4 7 2 3 2" xfId="29566"/>
    <cellStyle name="Normal 4 7 2 3 2 2" xfId="38763"/>
    <cellStyle name="Normal 4 7 2 3 3" xfId="31473"/>
    <cellStyle name="Normal 4 7 2 3 4" xfId="43466"/>
    <cellStyle name="Normal 4 7 2 3 5" xfId="48087"/>
    <cellStyle name="Normal 4 7 2 4" xfId="18782"/>
    <cellStyle name="Normal 4 7 2 4 2" xfId="29567"/>
    <cellStyle name="Normal 4 7 2 4 2 2" xfId="38764"/>
    <cellStyle name="Normal 4 7 2 4 3" xfId="32774"/>
    <cellStyle name="Normal 4 7 2 4 4" xfId="43467"/>
    <cellStyle name="Normal 4 7 2 4 5" xfId="48088"/>
    <cellStyle name="Normal 4 7 2 5" xfId="20062"/>
    <cellStyle name="Normal 4 7 2 5 2" xfId="29568"/>
    <cellStyle name="Normal 4 7 2 5 2 2" xfId="38765"/>
    <cellStyle name="Normal 4 7 2 5 3" xfId="34073"/>
    <cellStyle name="Normal 4 7 2 5 4" xfId="43468"/>
    <cellStyle name="Normal 4 7 2 5 5" xfId="48089"/>
    <cellStyle name="Normal 4 7 2 6" xfId="29562"/>
    <cellStyle name="Normal 4 7 2 6 2" xfId="38759"/>
    <cellStyle name="Normal 4 7 2 7" xfId="30813"/>
    <cellStyle name="Normal 4 7 2 8" xfId="43462"/>
    <cellStyle name="Normal 4 7 2 9" xfId="48083"/>
    <cellStyle name="Normal 4 7 3" xfId="11526"/>
    <cellStyle name="Normal 4 7 3 2" xfId="16575"/>
    <cellStyle name="Normal 4 7 3 2 2" xfId="19417"/>
    <cellStyle name="Normal 4 7 3 2 2 2" xfId="29571"/>
    <cellStyle name="Normal 4 7 3 2 2 2 2" xfId="38768"/>
    <cellStyle name="Normal 4 7 3 2 2 3" xfId="33424"/>
    <cellStyle name="Normal 4 7 3 2 2 4" xfId="43471"/>
    <cellStyle name="Normal 4 7 3 2 2 5" xfId="48092"/>
    <cellStyle name="Normal 4 7 3 2 3" xfId="20700"/>
    <cellStyle name="Normal 4 7 3 2 3 2" xfId="29572"/>
    <cellStyle name="Normal 4 7 3 2 3 2 2" xfId="38769"/>
    <cellStyle name="Normal 4 7 3 2 3 3" xfId="34726"/>
    <cellStyle name="Normal 4 7 3 2 3 4" xfId="43472"/>
    <cellStyle name="Normal 4 7 3 2 3 5" xfId="48093"/>
    <cellStyle name="Normal 4 7 3 2 4" xfId="29570"/>
    <cellStyle name="Normal 4 7 3 2 4 2" xfId="38767"/>
    <cellStyle name="Normal 4 7 3 2 5" xfId="32124"/>
    <cellStyle name="Normal 4 7 3 2 6" xfId="43470"/>
    <cellStyle name="Normal 4 7 3 2 7" xfId="48091"/>
    <cellStyle name="Normal 4 7 3 3" xfId="14360"/>
    <cellStyle name="Normal 4 7 3 3 2" xfId="29573"/>
    <cellStyle name="Normal 4 7 3 3 2 2" xfId="38770"/>
    <cellStyle name="Normal 4 7 3 3 3" xfId="31474"/>
    <cellStyle name="Normal 4 7 3 3 4" xfId="43473"/>
    <cellStyle name="Normal 4 7 3 3 5" xfId="48094"/>
    <cellStyle name="Normal 4 7 3 4" xfId="18783"/>
    <cellStyle name="Normal 4 7 3 4 2" xfId="29574"/>
    <cellStyle name="Normal 4 7 3 4 2 2" xfId="38771"/>
    <cellStyle name="Normal 4 7 3 4 3" xfId="32775"/>
    <cellStyle name="Normal 4 7 3 4 4" xfId="43474"/>
    <cellStyle name="Normal 4 7 3 4 5" xfId="48095"/>
    <cellStyle name="Normal 4 7 3 5" xfId="20063"/>
    <cellStyle name="Normal 4 7 3 5 2" xfId="29575"/>
    <cellStyle name="Normal 4 7 3 5 2 2" xfId="38772"/>
    <cellStyle name="Normal 4 7 3 5 3" xfId="34074"/>
    <cellStyle name="Normal 4 7 3 5 4" xfId="43475"/>
    <cellStyle name="Normal 4 7 3 5 5" xfId="48096"/>
    <cellStyle name="Normal 4 7 3 6" xfId="29569"/>
    <cellStyle name="Normal 4 7 3 6 2" xfId="38766"/>
    <cellStyle name="Normal 4 7 3 7" xfId="30814"/>
    <cellStyle name="Normal 4 7 3 8" xfId="43469"/>
    <cellStyle name="Normal 4 7 3 9" xfId="48090"/>
    <cellStyle name="Normal 4 7 4" xfId="10386"/>
    <cellStyle name="Normal 4 7 5" xfId="9938"/>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10" xfId="10635"/>
    <cellStyle name="Normal 4 8 11" xfId="9939"/>
    <cellStyle name="Normal 4 8 2" xfId="3795"/>
    <cellStyle name="Normal 4 8 2 2" xfId="18971"/>
    <cellStyle name="Normal 4 8 2 2 2" xfId="29578"/>
    <cellStyle name="Normal 4 8 2 2 2 2" xfId="38775"/>
    <cellStyle name="Normal 4 8 2 2 3" xfId="32971"/>
    <cellStyle name="Normal 4 8 2 2 4" xfId="43478"/>
    <cellStyle name="Normal 4 8 2 2 5" xfId="48099"/>
    <cellStyle name="Normal 4 8 2 3" xfId="20251"/>
    <cellStyle name="Normal 4 8 2 3 2" xfId="29579"/>
    <cellStyle name="Normal 4 8 2 3 2 2" xfId="38776"/>
    <cellStyle name="Normal 4 8 2 3 3" xfId="34272"/>
    <cellStyle name="Normal 4 8 2 3 4" xfId="43479"/>
    <cellStyle name="Normal 4 8 2 3 5" xfId="48100"/>
    <cellStyle name="Normal 4 8 2 4" xfId="29577"/>
    <cellStyle name="Normal 4 8 2 4 2" xfId="38774"/>
    <cellStyle name="Normal 4 8 2 5" xfId="31670"/>
    <cellStyle name="Normal 4 8 2 6" xfId="43477"/>
    <cellStyle name="Normal 4 8 2 7" xfId="48098"/>
    <cellStyle name="Normal 4 8 2 8" xfId="16127"/>
    <cellStyle name="Normal 4 8 3" xfId="13912"/>
    <cellStyle name="Normal 4 8 3 2" xfId="29580"/>
    <cellStyle name="Normal 4 8 3 2 2" xfId="38777"/>
    <cellStyle name="Normal 4 8 3 3" xfId="31021"/>
    <cellStyle name="Normal 4 8 3 4" xfId="43480"/>
    <cellStyle name="Normal 4 8 3 5" xfId="48101"/>
    <cellStyle name="Normal 4 8 4" xfId="18334"/>
    <cellStyle name="Normal 4 8 4 2" xfId="29581"/>
    <cellStyle name="Normal 4 8 4 2 2" xfId="38778"/>
    <cellStyle name="Normal 4 8 4 3" xfId="32322"/>
    <cellStyle name="Normal 4 8 4 4" xfId="43481"/>
    <cellStyle name="Normal 4 8 4 5" xfId="48102"/>
    <cellStyle name="Normal 4 8 5" xfId="19610"/>
    <cellStyle name="Normal 4 8 5 2" xfId="29582"/>
    <cellStyle name="Normal 4 8 5 2 2" xfId="38779"/>
    <cellStyle name="Normal 4 8 5 3" xfId="33620"/>
    <cellStyle name="Normal 4 8 5 4" xfId="43482"/>
    <cellStyle name="Normal 4 8 5 5" xfId="48103"/>
    <cellStyle name="Normal 4 8 6" xfId="29576"/>
    <cellStyle name="Normal 4 8 6 2" xfId="38773"/>
    <cellStyle name="Normal 4 8 7" xfId="30360"/>
    <cellStyle name="Normal 4 8 8" xfId="43476"/>
    <cellStyle name="Normal 4 8 9" xfId="48097"/>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10" xfId="10741"/>
    <cellStyle name="Normal 4 9 11" xfId="9940"/>
    <cellStyle name="Normal 4 9 2" xfId="3807"/>
    <cellStyle name="Normal 4 9 2 2" xfId="18990"/>
    <cellStyle name="Normal 4 9 2 2 2" xfId="29585"/>
    <cellStyle name="Normal 4 9 2 2 2 2" xfId="38782"/>
    <cellStyle name="Normal 4 9 2 2 3" xfId="32993"/>
    <cellStyle name="Normal 4 9 2 2 4" xfId="43485"/>
    <cellStyle name="Normal 4 9 2 2 5" xfId="48106"/>
    <cellStyle name="Normal 4 9 2 3" xfId="20272"/>
    <cellStyle name="Normal 4 9 2 3 2" xfId="29586"/>
    <cellStyle name="Normal 4 9 2 3 2 2" xfId="38783"/>
    <cellStyle name="Normal 4 9 2 3 3" xfId="34294"/>
    <cellStyle name="Normal 4 9 2 3 4" xfId="43486"/>
    <cellStyle name="Normal 4 9 2 3 5" xfId="48107"/>
    <cellStyle name="Normal 4 9 2 4" xfId="29584"/>
    <cellStyle name="Normal 4 9 2 4 2" xfId="38781"/>
    <cellStyle name="Normal 4 9 2 5" xfId="31692"/>
    <cellStyle name="Normal 4 9 2 6" xfId="43484"/>
    <cellStyle name="Normal 4 9 2 7" xfId="48105"/>
    <cellStyle name="Normal 4 9 2 8" xfId="16147"/>
    <cellStyle name="Normal 4 9 3" xfId="13932"/>
    <cellStyle name="Normal 4 9 3 2" xfId="29587"/>
    <cellStyle name="Normal 4 9 3 2 2" xfId="38784"/>
    <cellStyle name="Normal 4 9 3 3" xfId="31043"/>
    <cellStyle name="Normal 4 9 3 4" xfId="43487"/>
    <cellStyle name="Normal 4 9 3 5" xfId="48108"/>
    <cellStyle name="Normal 4 9 4" xfId="18355"/>
    <cellStyle name="Normal 4 9 4 2" xfId="29588"/>
    <cellStyle name="Normal 4 9 4 2 2" xfId="38785"/>
    <cellStyle name="Normal 4 9 4 3" xfId="32344"/>
    <cellStyle name="Normal 4 9 4 4" xfId="43488"/>
    <cellStyle name="Normal 4 9 4 5" xfId="48109"/>
    <cellStyle name="Normal 4 9 5" xfId="19632"/>
    <cellStyle name="Normal 4 9 5 2" xfId="29589"/>
    <cellStyle name="Normal 4 9 5 2 2" xfId="38786"/>
    <cellStyle name="Normal 4 9 5 3" xfId="33642"/>
    <cellStyle name="Normal 4 9 5 4" xfId="43489"/>
    <cellStyle name="Normal 4 9 5 5" xfId="48110"/>
    <cellStyle name="Normal 4 9 6" xfId="29583"/>
    <cellStyle name="Normal 4 9 6 2" xfId="38780"/>
    <cellStyle name="Normal 4 9 7" xfId="30382"/>
    <cellStyle name="Normal 4 9 8" xfId="43483"/>
    <cellStyle name="Normal 4 9 9" xfId="48104"/>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0 2" xfId="11626"/>
    <cellStyle name="Normal 41" xfId="3819"/>
    <cellStyle name="Normal 41 2" xfId="11692"/>
    <cellStyle name="Normal 42" xfId="3820"/>
    <cellStyle name="Normal 42 2" xfId="11635"/>
    <cellStyle name="Normal 43" xfId="3821"/>
    <cellStyle name="Normal 43 2" xfId="11694"/>
    <cellStyle name="Normal 44" xfId="3822"/>
    <cellStyle name="Normal 44 2" xfId="11636"/>
    <cellStyle name="Normal 45" xfId="3823"/>
    <cellStyle name="Normal 45 2" xfId="11699"/>
    <cellStyle name="Normal 46" xfId="3824"/>
    <cellStyle name="Normal 46 2" xfId="11641"/>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18" xfId="11624"/>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8 2" xfId="11690"/>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49 9" xfId="11634"/>
    <cellStyle name="Normal 5" xfId="54"/>
    <cellStyle name="Normal-- 5" xfId="4545"/>
    <cellStyle name="Normal 5 10" xfId="3925"/>
    <cellStyle name="Normal 5 10 10" xfId="12041"/>
    <cellStyle name="Normal 5 10 11" xfId="9941"/>
    <cellStyle name="Normal 5 10 2" xfId="3926"/>
    <cellStyle name="Normal 5 10 2 2" xfId="19515"/>
    <cellStyle name="Normal 5 10 2 2 2" xfId="29592"/>
    <cellStyle name="Normal 5 10 2 2 2 2" xfId="38789"/>
    <cellStyle name="Normal 5 10 2 2 3" xfId="33523"/>
    <cellStyle name="Normal 5 10 2 2 4" xfId="43492"/>
    <cellStyle name="Normal 5 10 2 2 5" xfId="48113"/>
    <cellStyle name="Normal 5 10 2 3" xfId="20799"/>
    <cellStyle name="Normal 5 10 2 3 2" xfId="29593"/>
    <cellStyle name="Normal 5 10 2 3 2 2" xfId="38790"/>
    <cellStyle name="Normal 5 10 2 3 3" xfId="34826"/>
    <cellStyle name="Normal 5 10 2 3 4" xfId="43493"/>
    <cellStyle name="Normal 5 10 2 3 5" xfId="48114"/>
    <cellStyle name="Normal 5 10 2 4" xfId="29591"/>
    <cellStyle name="Normal 5 10 2 4 2" xfId="38788"/>
    <cellStyle name="Normal 5 10 2 5" xfId="32224"/>
    <cellStyle name="Normal 5 10 2 6" xfId="43491"/>
    <cellStyle name="Normal 5 10 2 7" xfId="48112"/>
    <cellStyle name="Normal 5 10 2 8" xfId="16678"/>
    <cellStyle name="Normal 5 10 3" xfId="14465"/>
    <cellStyle name="Normal 5 10 3 2" xfId="29594"/>
    <cellStyle name="Normal 5 10 3 2 2" xfId="38791"/>
    <cellStyle name="Normal 5 10 3 3" xfId="31573"/>
    <cellStyle name="Normal 5 10 3 4" xfId="43494"/>
    <cellStyle name="Normal 5 10 3 5" xfId="48115"/>
    <cellStyle name="Normal 5 10 4" xfId="18882"/>
    <cellStyle name="Normal 5 10 4 2" xfId="29595"/>
    <cellStyle name="Normal 5 10 4 2 2" xfId="38792"/>
    <cellStyle name="Normal 5 10 4 3" xfId="32874"/>
    <cellStyle name="Normal 5 10 4 4" xfId="43495"/>
    <cellStyle name="Normal 5 10 4 5" xfId="48116"/>
    <cellStyle name="Normal 5 10 5" xfId="20162"/>
    <cellStyle name="Normal 5 10 5 2" xfId="29596"/>
    <cellStyle name="Normal 5 10 5 2 2" xfId="38793"/>
    <cellStyle name="Normal 5 10 5 3" xfId="34174"/>
    <cellStyle name="Normal 5 10 5 4" xfId="43496"/>
    <cellStyle name="Normal 5 10 5 5" xfId="48117"/>
    <cellStyle name="Normal 5 10 6" xfId="29590"/>
    <cellStyle name="Normal 5 10 6 2" xfId="38787"/>
    <cellStyle name="Normal 5 10 7" xfId="30914"/>
    <cellStyle name="Normal 5 10 8" xfId="43490"/>
    <cellStyle name="Normal 5 10 9" xfId="48111"/>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09 2" xfId="9942"/>
    <cellStyle name="Normal 5 11" xfId="3937"/>
    <cellStyle name="Normal 5 11 10" xfId="12114"/>
    <cellStyle name="Normal 5 11 11" xfId="9943"/>
    <cellStyle name="Normal 5 11 2" xfId="3938"/>
    <cellStyle name="Normal 5 11 2 2" xfId="19567"/>
    <cellStyle name="Normal 5 11 2 2 2" xfId="29599"/>
    <cellStyle name="Normal 5 11 2 2 2 2" xfId="38796"/>
    <cellStyle name="Normal 5 11 2 2 3" xfId="33576"/>
    <cellStyle name="Normal 5 11 2 2 4" xfId="43499"/>
    <cellStyle name="Normal 5 11 2 2 5" xfId="48120"/>
    <cellStyle name="Normal 5 11 2 3" xfId="20852"/>
    <cellStyle name="Normal 5 11 2 3 2" xfId="29600"/>
    <cellStyle name="Normal 5 11 2 3 2 2" xfId="38797"/>
    <cellStyle name="Normal 5 11 2 3 3" xfId="34880"/>
    <cellStyle name="Normal 5 11 2 3 4" xfId="43500"/>
    <cellStyle name="Normal 5 11 2 3 5" xfId="48121"/>
    <cellStyle name="Normal 5 11 2 4" xfId="29598"/>
    <cellStyle name="Normal 5 11 2 4 2" xfId="38795"/>
    <cellStyle name="Normal 5 11 2 5" xfId="32278"/>
    <cellStyle name="Normal 5 11 2 6" xfId="43498"/>
    <cellStyle name="Normal 5 11 2 7" xfId="48119"/>
    <cellStyle name="Normal 5 11 2 8" xfId="16730"/>
    <cellStyle name="Normal 5 11 3" xfId="14517"/>
    <cellStyle name="Normal 5 11 3 2" xfId="29601"/>
    <cellStyle name="Normal 5 11 3 2 2" xfId="38798"/>
    <cellStyle name="Normal 5 11 3 3" xfId="31626"/>
    <cellStyle name="Normal 5 11 3 4" xfId="43501"/>
    <cellStyle name="Normal 5 11 3 5" xfId="48122"/>
    <cellStyle name="Normal 5 11 4" xfId="18933"/>
    <cellStyle name="Normal 5 11 4 2" xfId="29602"/>
    <cellStyle name="Normal 5 11 4 2 2" xfId="38799"/>
    <cellStyle name="Normal 5 11 4 3" xfId="32927"/>
    <cellStyle name="Normal 5 11 4 4" xfId="43502"/>
    <cellStyle name="Normal 5 11 4 5" xfId="48123"/>
    <cellStyle name="Normal 5 11 5" xfId="20213"/>
    <cellStyle name="Normal 5 11 5 2" xfId="29603"/>
    <cellStyle name="Normal 5 11 5 2 2" xfId="38800"/>
    <cellStyle name="Normal 5 11 5 3" xfId="34228"/>
    <cellStyle name="Normal 5 11 5 4" xfId="43503"/>
    <cellStyle name="Normal 5 11 5 5" xfId="48124"/>
    <cellStyle name="Normal 5 11 6" xfId="29597"/>
    <cellStyle name="Normal 5 11 6 2" xfId="38794"/>
    <cellStyle name="Normal 5 11 7" xfId="30966"/>
    <cellStyle name="Normal 5 11 8" xfId="43497"/>
    <cellStyle name="Normal 5 11 9" xfId="48118"/>
    <cellStyle name="Normal 5 110" xfId="3939"/>
    <cellStyle name="Normal 5 110 2" xfId="9944"/>
    <cellStyle name="Normal 5 111" xfId="3940"/>
    <cellStyle name="Normal 5 112" xfId="3941"/>
    <cellStyle name="Normal 5 113" xfId="3942"/>
    <cellStyle name="Normal 5 114" xfId="10387"/>
    <cellStyle name="Normal 5 115" xfId="48989"/>
    <cellStyle name="Normal 5 116" xfId="48925"/>
    <cellStyle name="Normal 5 117" xfId="48987"/>
    <cellStyle name="Normal 5 118" xfId="48924"/>
    <cellStyle name="Normal 5 119" xfId="48988"/>
    <cellStyle name="Normal 5 12" xfId="3943"/>
    <cellStyle name="Normal 5 12 2" xfId="3944"/>
    <cellStyle name="Normal 5 12 2 2" xfId="38801"/>
    <cellStyle name="Normal 5 12 2 3" xfId="29604"/>
    <cellStyle name="Normal 5 12 3" xfId="34936"/>
    <cellStyle name="Normal 5 12 4" xfId="43504"/>
    <cellStyle name="Normal 5 12 5" xfId="48125"/>
    <cellStyle name="Normal 5 12 6" xfId="20923"/>
    <cellStyle name="Normal 5 12 7" xfId="9945"/>
    <cellStyle name="Normal 5 120" xfId="48926"/>
    <cellStyle name="Normal 5 121" xfId="48990"/>
    <cellStyle name="Normal 5 122" xfId="48927"/>
    <cellStyle name="Normal 5 123" xfId="48991"/>
    <cellStyle name="Normal 5 124" xfId="48928"/>
    <cellStyle name="Normal 5 125" xfId="48992"/>
    <cellStyle name="Normal 5 126" xfId="48929"/>
    <cellStyle name="Normal 5 127" xfId="48993"/>
    <cellStyle name="Normal 5 128" xfId="49190"/>
    <cellStyle name="Normal 5 129" xfId="49128"/>
    <cellStyle name="Normal 5 13" xfId="3945"/>
    <cellStyle name="Normal 5 13 2" xfId="3946"/>
    <cellStyle name="Normal 5 13 3" xfId="44244"/>
    <cellStyle name="Normal 5 13 4" xfId="9946"/>
    <cellStyle name="Normal 5 130" xfId="49191"/>
    <cellStyle name="Normal 5 131" xfId="49129"/>
    <cellStyle name="Normal 5 132" xfId="49193"/>
    <cellStyle name="Normal 5 133" xfId="49131"/>
    <cellStyle name="Normal 5 134" xfId="49197"/>
    <cellStyle name="Normal 5 135" xfId="49130"/>
    <cellStyle name="Normal 5 136" xfId="49195"/>
    <cellStyle name="Normal 5 137" xfId="49127"/>
    <cellStyle name="Normal 5 138" xfId="49194"/>
    <cellStyle name="Normal 5 139" xfId="49126"/>
    <cellStyle name="Normal 5 14" xfId="3947"/>
    <cellStyle name="Normal 5 14 2" xfId="3948"/>
    <cellStyle name="Normal 5 14 3" xfId="9947"/>
    <cellStyle name="Normal 5 140" xfId="49192"/>
    <cellStyle name="Normal 5 141" xfId="49125"/>
    <cellStyle name="Normal 5 142" xfId="49196"/>
    <cellStyle name="Normal 5 143" xfId="49398"/>
    <cellStyle name="Normal 5 144" xfId="49336"/>
    <cellStyle name="Normal 5 145" xfId="49399"/>
    <cellStyle name="Normal 5 146" xfId="49337"/>
    <cellStyle name="Normal 5 147" xfId="49400"/>
    <cellStyle name="Normal 5 148" xfId="49340"/>
    <cellStyle name="Normal 5 149" xfId="49401"/>
    <cellStyle name="Normal 5 15" xfId="3949"/>
    <cellStyle name="Normal 5 15 2" xfId="3950"/>
    <cellStyle name="Normal 5 15 3" xfId="9948"/>
    <cellStyle name="Normal 5 150" xfId="49338"/>
    <cellStyle name="Normal 5 151" xfId="49402"/>
    <cellStyle name="Normal 5 152" xfId="49341"/>
    <cellStyle name="Normal 5 153" xfId="49403"/>
    <cellStyle name="Normal 5 154" xfId="49339"/>
    <cellStyle name="Normal 5 155" xfId="50189"/>
    <cellStyle name="Normal 5 16" xfId="3951"/>
    <cellStyle name="Normal 5 16 2" xfId="3952"/>
    <cellStyle name="Normal 5 16 3" xfId="9949"/>
    <cellStyle name="Normal 5 17" xfId="3953"/>
    <cellStyle name="Normal 5 17 2" xfId="3954"/>
    <cellStyle name="Normal 5 17 3" xfId="9950"/>
    <cellStyle name="Normal 5 18" xfId="3955"/>
    <cellStyle name="Normal 5 18 2" xfId="3956"/>
    <cellStyle name="Normal 5 18 3" xfId="9951"/>
    <cellStyle name="Normal 5 19" xfId="3957"/>
    <cellStyle name="Normal 5 19 2" xfId="3958"/>
    <cellStyle name="Normal 5 19 3" xfId="9952"/>
    <cellStyle name="Normal 5 2" xfId="74"/>
    <cellStyle name="Normal 5 2 2" xfId="3959"/>
    <cellStyle name="Normal 5 2 2 10" xfId="11657"/>
    <cellStyle name="Normal 5 2 2 11" xfId="9954"/>
    <cellStyle name="Normal 5 2 2 2" xfId="16612"/>
    <cellStyle name="Normal 5 2 2 2 2" xfId="19453"/>
    <cellStyle name="Normal 5 2 2 2 2 2" xfId="29607"/>
    <cellStyle name="Normal 5 2 2 2 2 2 2" xfId="38804"/>
    <cellStyle name="Normal 5 2 2 2 2 3" xfId="33460"/>
    <cellStyle name="Normal 5 2 2 2 2 4" xfId="43507"/>
    <cellStyle name="Normal 5 2 2 2 2 5" xfId="48128"/>
    <cellStyle name="Normal 5 2 2 2 3" xfId="20736"/>
    <cellStyle name="Normal 5 2 2 2 3 2" xfId="29608"/>
    <cellStyle name="Normal 5 2 2 2 3 2 2" xfId="38805"/>
    <cellStyle name="Normal 5 2 2 2 3 3" xfId="34762"/>
    <cellStyle name="Normal 5 2 2 2 3 4" xfId="43508"/>
    <cellStyle name="Normal 5 2 2 2 3 5" xfId="48129"/>
    <cellStyle name="Normal 5 2 2 2 4" xfId="29606"/>
    <cellStyle name="Normal 5 2 2 2 4 2" xfId="38803"/>
    <cellStyle name="Normal 5 2 2 2 5" xfId="32160"/>
    <cellStyle name="Normal 5 2 2 2 6" xfId="43506"/>
    <cellStyle name="Normal 5 2 2 2 7" xfId="48127"/>
    <cellStyle name="Normal 5 2 2 3" xfId="14397"/>
    <cellStyle name="Normal 5 2 2 3 2" xfId="29609"/>
    <cellStyle name="Normal 5 2 2 3 2 2" xfId="38806"/>
    <cellStyle name="Normal 5 2 2 3 3" xfId="31510"/>
    <cellStyle name="Normal 5 2 2 3 4" xfId="43509"/>
    <cellStyle name="Normal 5 2 2 3 5" xfId="48130"/>
    <cellStyle name="Normal 5 2 2 4" xfId="18819"/>
    <cellStyle name="Normal 5 2 2 4 2" xfId="29610"/>
    <cellStyle name="Normal 5 2 2 4 2 2" xfId="38807"/>
    <cellStyle name="Normal 5 2 2 4 3" xfId="32811"/>
    <cellStyle name="Normal 5 2 2 4 4" xfId="43510"/>
    <cellStyle name="Normal 5 2 2 4 5" xfId="48131"/>
    <cellStyle name="Normal 5 2 2 5" xfId="20099"/>
    <cellStyle name="Normal 5 2 2 5 2" xfId="29611"/>
    <cellStyle name="Normal 5 2 2 5 2 2" xfId="38808"/>
    <cellStyle name="Normal 5 2 2 5 3" xfId="34110"/>
    <cellStyle name="Normal 5 2 2 5 4" xfId="43511"/>
    <cellStyle name="Normal 5 2 2 5 5" xfId="48132"/>
    <cellStyle name="Normal 5 2 2 6" xfId="29605"/>
    <cellStyle name="Normal 5 2 2 6 2" xfId="38802"/>
    <cellStyle name="Normal 5 2 2 7" xfId="30850"/>
    <cellStyle name="Normal 5 2 2 8" xfId="43505"/>
    <cellStyle name="Normal 5 2 2 9" xfId="48126"/>
    <cellStyle name="Normal 5 2 3" xfId="3960"/>
    <cellStyle name="Normal 5 2 3 10" xfId="9955"/>
    <cellStyle name="Normal 5 2 3 2" xfId="16684"/>
    <cellStyle name="Normal 5 2 3 2 2" xfId="19521"/>
    <cellStyle name="Normal 5 2 3 2 2 2" xfId="29614"/>
    <cellStyle name="Normal 5 2 3 2 2 2 2" xfId="38811"/>
    <cellStyle name="Normal 5 2 3 2 2 3" xfId="33530"/>
    <cellStyle name="Normal 5 2 3 2 2 4" xfId="43514"/>
    <cellStyle name="Normal 5 2 3 2 2 5" xfId="48135"/>
    <cellStyle name="Normal 5 2 3 2 3" xfId="20806"/>
    <cellStyle name="Normal 5 2 3 2 3 2" xfId="29615"/>
    <cellStyle name="Normal 5 2 3 2 3 2 2" xfId="38812"/>
    <cellStyle name="Normal 5 2 3 2 3 3" xfId="34833"/>
    <cellStyle name="Normal 5 2 3 2 3 4" xfId="43515"/>
    <cellStyle name="Normal 5 2 3 2 3 5" xfId="48136"/>
    <cellStyle name="Normal 5 2 3 2 4" xfId="29613"/>
    <cellStyle name="Normal 5 2 3 2 4 2" xfId="38810"/>
    <cellStyle name="Normal 5 2 3 2 5" xfId="32231"/>
    <cellStyle name="Normal 5 2 3 2 6" xfId="43513"/>
    <cellStyle name="Normal 5 2 3 2 7" xfId="48134"/>
    <cellStyle name="Normal 5 2 3 3" xfId="14471"/>
    <cellStyle name="Normal 5 2 3 3 2" xfId="29616"/>
    <cellStyle name="Normal 5 2 3 3 2 2" xfId="38813"/>
    <cellStyle name="Normal 5 2 3 3 3" xfId="31580"/>
    <cellStyle name="Normal 5 2 3 3 4" xfId="43516"/>
    <cellStyle name="Normal 5 2 3 3 5" xfId="48137"/>
    <cellStyle name="Normal 5 2 3 4" xfId="18889"/>
    <cellStyle name="Normal 5 2 3 4 2" xfId="29617"/>
    <cellStyle name="Normal 5 2 3 4 2 2" xfId="38814"/>
    <cellStyle name="Normal 5 2 3 4 3" xfId="32881"/>
    <cellStyle name="Normal 5 2 3 4 4" xfId="43517"/>
    <cellStyle name="Normal 5 2 3 4 5" xfId="48138"/>
    <cellStyle name="Normal 5 2 3 5" xfId="20169"/>
    <cellStyle name="Normal 5 2 3 5 2" xfId="29618"/>
    <cellStyle name="Normal 5 2 3 5 2 2" xfId="38815"/>
    <cellStyle name="Normal 5 2 3 5 3" xfId="34181"/>
    <cellStyle name="Normal 5 2 3 5 4" xfId="43518"/>
    <cellStyle name="Normal 5 2 3 5 5" xfId="48139"/>
    <cellStyle name="Normal 5 2 3 6" xfId="29612"/>
    <cellStyle name="Normal 5 2 3 6 2" xfId="38809"/>
    <cellStyle name="Normal 5 2 3 7" xfId="30921"/>
    <cellStyle name="Normal 5 2 3 8" xfId="43512"/>
    <cellStyle name="Normal 5 2 3 9" xfId="48133"/>
    <cellStyle name="Normal 5 2 4" xfId="3961"/>
    <cellStyle name="Normal 5 2 5" xfId="3962"/>
    <cellStyle name="Normal 5 2 6" xfId="10388"/>
    <cellStyle name="Normal 5 2 7" xfId="9953"/>
    <cellStyle name="Normal 5 20" xfId="3963"/>
    <cellStyle name="Normal 5 20 2" xfId="3964"/>
    <cellStyle name="Normal 5 20 3" xfId="9956"/>
    <cellStyle name="Normal 5 21" xfId="3965"/>
    <cellStyle name="Normal 5 21 2" xfId="3966"/>
    <cellStyle name="Normal 5 21 3" xfId="9957"/>
    <cellStyle name="Normal 5 22" xfId="3967"/>
    <cellStyle name="Normal 5 22 2" xfId="3968"/>
    <cellStyle name="Normal 5 22 2 2" xfId="3969"/>
    <cellStyle name="Normal 5 22 3" xfId="3970"/>
    <cellStyle name="Normal 5 22 4" xfId="3971"/>
    <cellStyle name="Normal 5 22 5" xfId="9958"/>
    <cellStyle name="Normal 5 23" xfId="3972"/>
    <cellStyle name="Normal 5 23 2" xfId="3973"/>
    <cellStyle name="Normal 5 23 3" xfId="9959"/>
    <cellStyle name="Normal 5 24" xfId="3974"/>
    <cellStyle name="Normal 5 24 2" xfId="3975"/>
    <cellStyle name="Normal 5 24 3" xfId="9960"/>
    <cellStyle name="Normal 5 25" xfId="3976"/>
    <cellStyle name="Normal 5 25 2" xfId="3977"/>
    <cellStyle name="Normal 5 25 3" xfId="9961"/>
    <cellStyle name="Normal 5 26" xfId="3978"/>
    <cellStyle name="Normal 5 26 2" xfId="3979"/>
    <cellStyle name="Normal 5 26 3" xfId="9962"/>
    <cellStyle name="Normal 5 27" xfId="3980"/>
    <cellStyle name="Normal 5 27 2" xfId="3981"/>
    <cellStyle name="Normal 5 27 3" xfId="9963"/>
    <cellStyle name="Normal 5 28" xfId="3982"/>
    <cellStyle name="Normal 5 28 2" xfId="3983"/>
    <cellStyle name="Normal 5 28 3" xfId="9964"/>
    <cellStyle name="Normal 5 29" xfId="3984"/>
    <cellStyle name="Normal 5 29 2" xfId="3985"/>
    <cellStyle name="Normal 5 29 3" xfId="9965"/>
    <cellStyle name="Normal 5 3" xfId="3986"/>
    <cellStyle name="Normal 5 3 2" xfId="3987"/>
    <cellStyle name="Normal 5 3 2 10" xfId="11851"/>
    <cellStyle name="Normal 5 3 2 2" xfId="16645"/>
    <cellStyle name="Normal 5 3 2 2 2" xfId="19485"/>
    <cellStyle name="Normal 5 3 2 2 2 2" xfId="29621"/>
    <cellStyle name="Normal 5 3 2 2 2 2 2" xfId="38818"/>
    <cellStyle name="Normal 5 3 2 2 2 3" xfId="33493"/>
    <cellStyle name="Normal 5 3 2 2 2 4" xfId="43521"/>
    <cellStyle name="Normal 5 3 2 2 2 5" xfId="48142"/>
    <cellStyle name="Normal 5 3 2 2 3" xfId="20769"/>
    <cellStyle name="Normal 5 3 2 2 3 2" xfId="29622"/>
    <cellStyle name="Normal 5 3 2 2 3 2 2" xfId="38819"/>
    <cellStyle name="Normal 5 3 2 2 3 3" xfId="34795"/>
    <cellStyle name="Normal 5 3 2 2 3 4" xfId="43522"/>
    <cellStyle name="Normal 5 3 2 2 3 5" xfId="48143"/>
    <cellStyle name="Normal 5 3 2 2 4" xfId="29620"/>
    <cellStyle name="Normal 5 3 2 2 4 2" xfId="38817"/>
    <cellStyle name="Normal 5 3 2 2 5" xfId="32193"/>
    <cellStyle name="Normal 5 3 2 2 6" xfId="43520"/>
    <cellStyle name="Normal 5 3 2 2 7" xfId="48141"/>
    <cellStyle name="Normal 5 3 2 3" xfId="14431"/>
    <cellStyle name="Normal 5 3 2 3 2" xfId="29623"/>
    <cellStyle name="Normal 5 3 2 3 2 2" xfId="38820"/>
    <cellStyle name="Normal 5 3 2 3 3" xfId="31543"/>
    <cellStyle name="Normal 5 3 2 3 4" xfId="43523"/>
    <cellStyle name="Normal 5 3 2 3 5" xfId="48144"/>
    <cellStyle name="Normal 5 3 2 4" xfId="18852"/>
    <cellStyle name="Normal 5 3 2 4 2" xfId="29624"/>
    <cellStyle name="Normal 5 3 2 4 2 2" xfId="38821"/>
    <cellStyle name="Normal 5 3 2 4 3" xfId="32844"/>
    <cellStyle name="Normal 5 3 2 4 4" xfId="43524"/>
    <cellStyle name="Normal 5 3 2 4 5" xfId="48145"/>
    <cellStyle name="Normal 5 3 2 5" xfId="20132"/>
    <cellStyle name="Normal 5 3 2 5 2" xfId="29625"/>
    <cellStyle name="Normal 5 3 2 5 2 2" xfId="38822"/>
    <cellStyle name="Normal 5 3 2 5 3" xfId="34143"/>
    <cellStyle name="Normal 5 3 2 5 4" xfId="43525"/>
    <cellStyle name="Normal 5 3 2 5 5" xfId="48146"/>
    <cellStyle name="Normal 5 3 2 6" xfId="29619"/>
    <cellStyle name="Normal 5 3 2 6 2" xfId="38816"/>
    <cellStyle name="Normal 5 3 2 7" xfId="30883"/>
    <cellStyle name="Normal 5 3 2 8" xfId="43519"/>
    <cellStyle name="Normal 5 3 2 9" xfId="48140"/>
    <cellStyle name="Normal 5 3 3" xfId="10389"/>
    <cellStyle name="Normal 5 3 4" xfId="9966"/>
    <cellStyle name="Normal 5 30" xfId="3988"/>
    <cellStyle name="Normal 5 30 2" xfId="3989"/>
    <cellStyle name="Normal 5 30 3" xfId="9967"/>
    <cellStyle name="Normal 5 31" xfId="3990"/>
    <cellStyle name="Normal 5 31 2" xfId="3991"/>
    <cellStyle name="Normal 5 31 3" xfId="9968"/>
    <cellStyle name="Normal 5 32" xfId="3992"/>
    <cellStyle name="Normal 5 32 2" xfId="3993"/>
    <cellStyle name="Normal 5 32 3" xfId="9969"/>
    <cellStyle name="Normal 5 33" xfId="3994"/>
    <cellStyle name="Normal 5 33 2" xfId="3995"/>
    <cellStyle name="Normal 5 33 3" xfId="9970"/>
    <cellStyle name="Normal 5 34" xfId="3996"/>
    <cellStyle name="Normal 5 34 2" xfId="3997"/>
    <cellStyle name="Normal 5 34 3" xfId="9971"/>
    <cellStyle name="Normal 5 35" xfId="3998"/>
    <cellStyle name="Normal 5 35 2" xfId="3999"/>
    <cellStyle name="Normal 5 35 3" xfId="9972"/>
    <cellStyle name="Normal 5 36" xfId="4000"/>
    <cellStyle name="Normal 5 36 2" xfId="4001"/>
    <cellStyle name="Normal 5 36 3" xfId="9973"/>
    <cellStyle name="Normal 5 37" xfId="4002"/>
    <cellStyle name="Normal 5 37 2" xfId="4003"/>
    <cellStyle name="Normal 5 37 3" xfId="9974"/>
    <cellStyle name="Normal 5 38" xfId="4004"/>
    <cellStyle name="Normal 5 39" xfId="4005"/>
    <cellStyle name="Normal 5 4" xfId="4006"/>
    <cellStyle name="Normal 5 4 2" xfId="4007"/>
    <cellStyle name="Normal 5 4 2 10" xfId="11897"/>
    <cellStyle name="Normal 5 4 2 2" xfId="16650"/>
    <cellStyle name="Normal 5 4 2 2 2" xfId="19490"/>
    <cellStyle name="Normal 5 4 2 2 2 2" xfId="29628"/>
    <cellStyle name="Normal 5 4 2 2 2 2 2" xfId="38825"/>
    <cellStyle name="Normal 5 4 2 2 2 3" xfId="33499"/>
    <cellStyle name="Normal 5 4 2 2 2 4" xfId="43528"/>
    <cellStyle name="Normal 5 4 2 2 2 5" xfId="48149"/>
    <cellStyle name="Normal 5 4 2 2 3" xfId="20775"/>
    <cellStyle name="Normal 5 4 2 2 3 2" xfId="29629"/>
    <cellStyle name="Normal 5 4 2 2 3 2 2" xfId="38826"/>
    <cellStyle name="Normal 5 4 2 2 3 3" xfId="34801"/>
    <cellStyle name="Normal 5 4 2 2 3 4" xfId="43529"/>
    <cellStyle name="Normal 5 4 2 2 3 5" xfId="48150"/>
    <cellStyle name="Normal 5 4 2 2 4" xfId="29627"/>
    <cellStyle name="Normal 5 4 2 2 4 2" xfId="38824"/>
    <cellStyle name="Normal 5 4 2 2 5" xfId="32199"/>
    <cellStyle name="Normal 5 4 2 2 6" xfId="43527"/>
    <cellStyle name="Normal 5 4 2 2 7" xfId="48148"/>
    <cellStyle name="Normal 5 4 2 3" xfId="14436"/>
    <cellStyle name="Normal 5 4 2 3 2" xfId="29630"/>
    <cellStyle name="Normal 5 4 2 3 2 2" xfId="38827"/>
    <cellStyle name="Normal 5 4 2 3 3" xfId="31549"/>
    <cellStyle name="Normal 5 4 2 3 4" xfId="43530"/>
    <cellStyle name="Normal 5 4 2 3 5" xfId="48151"/>
    <cellStyle name="Normal 5 4 2 4" xfId="18858"/>
    <cellStyle name="Normal 5 4 2 4 2" xfId="29631"/>
    <cellStyle name="Normal 5 4 2 4 2 2" xfId="38828"/>
    <cellStyle name="Normal 5 4 2 4 3" xfId="32850"/>
    <cellStyle name="Normal 5 4 2 4 4" xfId="43531"/>
    <cellStyle name="Normal 5 4 2 4 5" xfId="48152"/>
    <cellStyle name="Normal 5 4 2 5" xfId="20138"/>
    <cellStyle name="Normal 5 4 2 5 2" xfId="29632"/>
    <cellStyle name="Normal 5 4 2 5 2 2" xfId="38829"/>
    <cellStyle name="Normal 5 4 2 5 3" xfId="34149"/>
    <cellStyle name="Normal 5 4 2 5 4" xfId="43532"/>
    <cellStyle name="Normal 5 4 2 5 5" xfId="48153"/>
    <cellStyle name="Normal 5 4 2 6" xfId="29626"/>
    <cellStyle name="Normal 5 4 2 6 2" xfId="38823"/>
    <cellStyle name="Normal 5 4 2 7" xfId="30889"/>
    <cellStyle name="Normal 5 4 2 8" xfId="43526"/>
    <cellStyle name="Normal 5 4 2 9" xfId="48147"/>
    <cellStyle name="Normal 5 4 3" xfId="10390"/>
    <cellStyle name="Normal 5 4 4" xfId="9975"/>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 2 10" xfId="11903"/>
    <cellStyle name="Normal 5 5 2 2" xfId="16652"/>
    <cellStyle name="Normal 5 5 2 2 2" xfId="19493"/>
    <cellStyle name="Normal 5 5 2 2 2 2" xfId="29635"/>
    <cellStyle name="Normal 5 5 2 2 2 2 2" xfId="38832"/>
    <cellStyle name="Normal 5 5 2 2 2 3" xfId="33502"/>
    <cellStyle name="Normal 5 5 2 2 2 4" xfId="43535"/>
    <cellStyle name="Normal 5 5 2 2 2 5" xfId="48156"/>
    <cellStyle name="Normal 5 5 2 2 3" xfId="20778"/>
    <cellStyle name="Normal 5 5 2 2 3 2" xfId="29636"/>
    <cellStyle name="Normal 5 5 2 2 3 2 2" xfId="38833"/>
    <cellStyle name="Normal 5 5 2 2 3 3" xfId="34804"/>
    <cellStyle name="Normal 5 5 2 2 3 4" xfId="43536"/>
    <cellStyle name="Normal 5 5 2 2 3 5" xfId="48157"/>
    <cellStyle name="Normal 5 5 2 2 4" xfId="29634"/>
    <cellStyle name="Normal 5 5 2 2 4 2" xfId="38831"/>
    <cellStyle name="Normal 5 5 2 2 5" xfId="32202"/>
    <cellStyle name="Normal 5 5 2 2 6" xfId="43534"/>
    <cellStyle name="Normal 5 5 2 2 7" xfId="48155"/>
    <cellStyle name="Normal 5 5 2 3" xfId="14439"/>
    <cellStyle name="Normal 5 5 2 3 2" xfId="29637"/>
    <cellStyle name="Normal 5 5 2 3 2 2" xfId="38834"/>
    <cellStyle name="Normal 5 5 2 3 3" xfId="31552"/>
    <cellStyle name="Normal 5 5 2 3 4" xfId="43537"/>
    <cellStyle name="Normal 5 5 2 3 5" xfId="48158"/>
    <cellStyle name="Normal 5 5 2 4" xfId="18861"/>
    <cellStyle name="Normal 5 5 2 4 2" xfId="29638"/>
    <cellStyle name="Normal 5 5 2 4 2 2" xfId="38835"/>
    <cellStyle name="Normal 5 5 2 4 3" xfId="32853"/>
    <cellStyle name="Normal 5 5 2 4 4" xfId="43538"/>
    <cellStyle name="Normal 5 5 2 4 5" xfId="48159"/>
    <cellStyle name="Normal 5 5 2 5" xfId="20141"/>
    <cellStyle name="Normal 5 5 2 5 2" xfId="29639"/>
    <cellStyle name="Normal 5 5 2 5 2 2" xfId="38836"/>
    <cellStyle name="Normal 5 5 2 5 3" xfId="34152"/>
    <cellStyle name="Normal 5 5 2 5 4" xfId="43539"/>
    <cellStyle name="Normal 5 5 2 5 5" xfId="48160"/>
    <cellStyle name="Normal 5 5 2 6" xfId="29633"/>
    <cellStyle name="Normal 5 5 2 6 2" xfId="38830"/>
    <cellStyle name="Normal 5 5 2 7" xfId="30892"/>
    <cellStyle name="Normal 5 5 2 8" xfId="43533"/>
    <cellStyle name="Normal 5 5 2 9" xfId="48154"/>
    <cellStyle name="Normal 5 5 3" xfId="10391"/>
    <cellStyle name="Normal 5 5 4" xfId="9976"/>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 2 2" xfId="11946"/>
    <cellStyle name="Normal 5 6 3" xfId="10392"/>
    <cellStyle name="Normal 5 6 4" xfId="9977"/>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10" xfId="10493"/>
    <cellStyle name="Normal 5 7 11" xfId="9978"/>
    <cellStyle name="Normal 5 7 2" xfId="4043"/>
    <cellStyle name="Normal 5 7 2 2" xfId="18955"/>
    <cellStyle name="Normal 5 7 2 2 2" xfId="29642"/>
    <cellStyle name="Normal 5 7 2 2 2 2" xfId="38839"/>
    <cellStyle name="Normal 5 7 2 2 3" xfId="32955"/>
    <cellStyle name="Normal 5 7 2 2 4" xfId="43542"/>
    <cellStyle name="Normal 5 7 2 2 5" xfId="48163"/>
    <cellStyle name="Normal 5 7 2 3" xfId="20235"/>
    <cellStyle name="Normal 5 7 2 3 2" xfId="29643"/>
    <cellStyle name="Normal 5 7 2 3 2 2" xfId="38840"/>
    <cellStyle name="Normal 5 7 2 3 3" xfId="34256"/>
    <cellStyle name="Normal 5 7 2 3 4" xfId="43543"/>
    <cellStyle name="Normal 5 7 2 3 5" xfId="48164"/>
    <cellStyle name="Normal 5 7 2 4" xfId="29641"/>
    <cellStyle name="Normal 5 7 2 4 2" xfId="38838"/>
    <cellStyle name="Normal 5 7 2 5" xfId="31654"/>
    <cellStyle name="Normal 5 7 2 6" xfId="43541"/>
    <cellStyle name="Normal 5 7 2 7" xfId="48162"/>
    <cellStyle name="Normal 5 7 2 8" xfId="16109"/>
    <cellStyle name="Normal 5 7 3" xfId="13894"/>
    <cellStyle name="Normal 5 7 3 2" xfId="29644"/>
    <cellStyle name="Normal 5 7 3 2 2" xfId="38841"/>
    <cellStyle name="Normal 5 7 3 3" xfId="31005"/>
    <cellStyle name="Normal 5 7 3 4" xfId="43544"/>
    <cellStyle name="Normal 5 7 3 5" xfId="48165"/>
    <cellStyle name="Normal 5 7 4" xfId="18318"/>
    <cellStyle name="Normal 5 7 4 2" xfId="29645"/>
    <cellStyle name="Normal 5 7 4 2 2" xfId="38842"/>
    <cellStyle name="Normal 5 7 4 3" xfId="32306"/>
    <cellStyle name="Normal 5 7 4 4" xfId="43545"/>
    <cellStyle name="Normal 5 7 4 5" xfId="48166"/>
    <cellStyle name="Normal 5 7 5" xfId="19594"/>
    <cellStyle name="Normal 5 7 5 2" xfId="29646"/>
    <cellStyle name="Normal 5 7 5 2 2" xfId="38843"/>
    <cellStyle name="Normal 5 7 5 3" xfId="33604"/>
    <cellStyle name="Normal 5 7 5 4" xfId="43546"/>
    <cellStyle name="Normal 5 7 5 5" xfId="48167"/>
    <cellStyle name="Normal 5 7 6" xfId="29640"/>
    <cellStyle name="Normal 5 7 6 2" xfId="38837"/>
    <cellStyle name="Normal 5 7 7" xfId="30344"/>
    <cellStyle name="Normal 5 7 8" xfId="43540"/>
    <cellStyle name="Normal 5 7 9" xfId="48161"/>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10" xfId="10742"/>
    <cellStyle name="Normal 5 8 11" xfId="9979"/>
    <cellStyle name="Normal 5 8 2" xfId="4055"/>
    <cellStyle name="Normal 5 8 2 2" xfId="18991"/>
    <cellStyle name="Normal 5 8 2 2 2" xfId="29649"/>
    <cellStyle name="Normal 5 8 2 2 2 2" xfId="38846"/>
    <cellStyle name="Normal 5 8 2 2 3" xfId="32994"/>
    <cellStyle name="Normal 5 8 2 2 4" xfId="43549"/>
    <cellStyle name="Normal 5 8 2 2 5" xfId="48170"/>
    <cellStyle name="Normal 5 8 2 3" xfId="20273"/>
    <cellStyle name="Normal 5 8 2 3 2" xfId="29650"/>
    <cellStyle name="Normal 5 8 2 3 2 2" xfId="38847"/>
    <cellStyle name="Normal 5 8 2 3 3" xfId="34295"/>
    <cellStyle name="Normal 5 8 2 3 4" xfId="43550"/>
    <cellStyle name="Normal 5 8 2 3 5" xfId="48171"/>
    <cellStyle name="Normal 5 8 2 4" xfId="29648"/>
    <cellStyle name="Normal 5 8 2 4 2" xfId="38845"/>
    <cellStyle name="Normal 5 8 2 5" xfId="31693"/>
    <cellStyle name="Normal 5 8 2 6" xfId="43548"/>
    <cellStyle name="Normal 5 8 2 7" xfId="48169"/>
    <cellStyle name="Normal 5 8 2 8" xfId="16148"/>
    <cellStyle name="Normal 5 8 3" xfId="13933"/>
    <cellStyle name="Normal 5 8 3 2" xfId="29651"/>
    <cellStyle name="Normal 5 8 3 2 2" xfId="38848"/>
    <cellStyle name="Normal 5 8 3 3" xfId="31044"/>
    <cellStyle name="Normal 5 8 3 4" xfId="43551"/>
    <cellStyle name="Normal 5 8 3 5" xfId="48172"/>
    <cellStyle name="Normal 5 8 4" xfId="18356"/>
    <cellStyle name="Normal 5 8 4 2" xfId="29652"/>
    <cellStyle name="Normal 5 8 4 2 2" xfId="38849"/>
    <cellStyle name="Normal 5 8 4 3" xfId="32345"/>
    <cellStyle name="Normal 5 8 4 4" xfId="43552"/>
    <cellStyle name="Normal 5 8 4 5" xfId="48173"/>
    <cellStyle name="Normal 5 8 5" xfId="19633"/>
    <cellStyle name="Normal 5 8 5 2" xfId="29653"/>
    <cellStyle name="Normal 5 8 5 2 2" xfId="38850"/>
    <cellStyle name="Normal 5 8 5 3" xfId="33643"/>
    <cellStyle name="Normal 5 8 5 4" xfId="43553"/>
    <cellStyle name="Normal 5 8 5 5" xfId="48174"/>
    <cellStyle name="Normal 5 8 6" xfId="29647"/>
    <cellStyle name="Normal 5 8 6 2" xfId="38844"/>
    <cellStyle name="Normal 5 8 7" xfId="30383"/>
    <cellStyle name="Normal 5 8 8" xfId="43547"/>
    <cellStyle name="Normal 5 8 9" xfId="48168"/>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10" xfId="11613"/>
    <cellStyle name="Normal 5 9 11" xfId="9980"/>
    <cellStyle name="Normal 5 9 2" xfId="4067"/>
    <cellStyle name="Normal 5 9 2 2" xfId="19445"/>
    <cellStyle name="Normal 5 9 2 2 2" xfId="29656"/>
    <cellStyle name="Normal 5 9 2 2 2 2" xfId="38853"/>
    <cellStyle name="Normal 5 9 2 2 3" xfId="33452"/>
    <cellStyle name="Normal 5 9 2 2 4" xfId="43556"/>
    <cellStyle name="Normal 5 9 2 2 5" xfId="48177"/>
    <cellStyle name="Normal 5 9 2 3" xfId="20728"/>
    <cellStyle name="Normal 5 9 2 3 2" xfId="29657"/>
    <cellStyle name="Normal 5 9 2 3 2 2" xfId="38854"/>
    <cellStyle name="Normal 5 9 2 3 3" xfId="34754"/>
    <cellStyle name="Normal 5 9 2 3 4" xfId="43557"/>
    <cellStyle name="Normal 5 9 2 3 5" xfId="48178"/>
    <cellStyle name="Normal 5 9 2 4" xfId="29655"/>
    <cellStyle name="Normal 5 9 2 4 2" xfId="38852"/>
    <cellStyle name="Normal 5 9 2 5" xfId="32152"/>
    <cellStyle name="Normal 5 9 2 6" xfId="43555"/>
    <cellStyle name="Normal 5 9 2 7" xfId="48176"/>
    <cellStyle name="Normal 5 9 2 8" xfId="16604"/>
    <cellStyle name="Normal 5 9 3" xfId="14389"/>
    <cellStyle name="Normal 5 9 3 2" xfId="29658"/>
    <cellStyle name="Normal 5 9 3 2 2" xfId="38855"/>
    <cellStyle name="Normal 5 9 3 3" xfId="31502"/>
    <cellStyle name="Normal 5 9 3 4" xfId="43558"/>
    <cellStyle name="Normal 5 9 3 5" xfId="48179"/>
    <cellStyle name="Normal 5 9 4" xfId="18811"/>
    <cellStyle name="Normal 5 9 4 2" xfId="29659"/>
    <cellStyle name="Normal 5 9 4 2 2" xfId="38856"/>
    <cellStyle name="Normal 5 9 4 3" xfId="32803"/>
    <cellStyle name="Normal 5 9 4 4" xfId="43559"/>
    <cellStyle name="Normal 5 9 4 5" xfId="48180"/>
    <cellStyle name="Normal 5 9 5" xfId="20091"/>
    <cellStyle name="Normal 5 9 5 2" xfId="29660"/>
    <cellStyle name="Normal 5 9 5 2 2" xfId="38857"/>
    <cellStyle name="Normal 5 9 5 3" xfId="34102"/>
    <cellStyle name="Normal 5 9 5 4" xfId="43560"/>
    <cellStyle name="Normal 5 9 5 5" xfId="48181"/>
    <cellStyle name="Normal 5 9 6" xfId="29654"/>
    <cellStyle name="Normal 5 9 6 2" xfId="38851"/>
    <cellStyle name="Normal 5 9 7" xfId="30842"/>
    <cellStyle name="Normal 5 9 8" xfId="43554"/>
    <cellStyle name="Normal 5 9 9" xfId="48175"/>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0 9" xfId="11711"/>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1 9" xfId="11713"/>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2 9" xfId="11718"/>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3 9" xfId="11708"/>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5 9" xfId="11717"/>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6 9" xfId="11695"/>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7 9" xfId="11715"/>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8 9" xfId="11721"/>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59 9" xfId="11617"/>
    <cellStyle name="Normal 6" xfId="613"/>
    <cellStyle name="Normal-- 6" xfId="4546"/>
    <cellStyle name="Normal 6 10" xfId="4174"/>
    <cellStyle name="Normal 6 10 2" xfId="4175"/>
    <cellStyle name="Normal 6 10 3" xfId="9982"/>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09 2" xfId="9983"/>
    <cellStyle name="Normal 6 11" xfId="4186"/>
    <cellStyle name="Normal 6 11 2" xfId="4187"/>
    <cellStyle name="Normal 6 11 3" xfId="9984"/>
    <cellStyle name="Normal 6 110" xfId="4188"/>
    <cellStyle name="Normal 6 110 2" xfId="9985"/>
    <cellStyle name="Normal 6 111" xfId="4189"/>
    <cellStyle name="Normal 6 112" xfId="4190"/>
    <cellStyle name="Normal 6 113" xfId="4191"/>
    <cellStyle name="Normal 6 114" xfId="4192"/>
    <cellStyle name="Normal 6 115" xfId="4193"/>
    <cellStyle name="Normal 6 116" xfId="4194"/>
    <cellStyle name="Normal 6 117" xfId="4195"/>
    <cellStyle name="Normal 6 118" xfId="10393"/>
    <cellStyle name="Normal 6 119" xfId="9981"/>
    <cellStyle name="Normal 6 12" xfId="4196"/>
    <cellStyle name="Normal 6 12 2" xfId="4197"/>
    <cellStyle name="Normal 6 12 3" xfId="9986"/>
    <cellStyle name="Normal 6 120" xfId="50190"/>
    <cellStyle name="Normal 6 13" xfId="4198"/>
    <cellStyle name="Normal 6 13 2" xfId="4199"/>
    <cellStyle name="Normal 6 13 3" xfId="9987"/>
    <cellStyle name="Normal 6 14" xfId="4200"/>
    <cellStyle name="Normal 6 14 2" xfId="4201"/>
    <cellStyle name="Normal 6 14 3" xfId="9988"/>
    <cellStyle name="Normal 6 15" xfId="4202"/>
    <cellStyle name="Normal 6 15 2" xfId="4203"/>
    <cellStyle name="Normal 6 15 3" xfId="9989"/>
    <cellStyle name="Normal 6 16" xfId="4204"/>
    <cellStyle name="Normal 6 16 2" xfId="4205"/>
    <cellStyle name="Normal 6 16 3" xfId="9990"/>
    <cellStyle name="Normal 6 17" xfId="4206"/>
    <cellStyle name="Normal 6 17 2" xfId="4207"/>
    <cellStyle name="Normal 6 17 3" xfId="9991"/>
    <cellStyle name="Normal 6 18" xfId="4208"/>
    <cellStyle name="Normal 6 18 2" xfId="4209"/>
    <cellStyle name="Normal 6 18 3" xfId="9992"/>
    <cellStyle name="Normal 6 19" xfId="4210"/>
    <cellStyle name="Normal 6 19 2" xfId="4211"/>
    <cellStyle name="Normal 6 19 3" xfId="9993"/>
    <cellStyle name="Normal 6 2" xfId="4212"/>
    <cellStyle name="Normal 6 2 2" xfId="4213"/>
    <cellStyle name="Normal 6 2 2 10" xfId="11678"/>
    <cellStyle name="Normal 6 2 2 11" xfId="9994"/>
    <cellStyle name="Normal 6 2 2 2" xfId="16632"/>
    <cellStyle name="Normal 6 2 2 2 2" xfId="19473"/>
    <cellStyle name="Normal 6 2 2 2 2 2" xfId="29663"/>
    <cellStyle name="Normal 6 2 2 2 2 2 2" xfId="38860"/>
    <cellStyle name="Normal 6 2 2 2 2 3" xfId="33481"/>
    <cellStyle name="Normal 6 2 2 2 2 4" xfId="43563"/>
    <cellStyle name="Normal 6 2 2 2 2 5" xfId="48184"/>
    <cellStyle name="Normal 6 2 2 2 3" xfId="20757"/>
    <cellStyle name="Normal 6 2 2 2 3 2" xfId="29664"/>
    <cellStyle name="Normal 6 2 2 2 3 2 2" xfId="38861"/>
    <cellStyle name="Normal 6 2 2 2 3 3" xfId="34783"/>
    <cellStyle name="Normal 6 2 2 2 3 4" xfId="43564"/>
    <cellStyle name="Normal 6 2 2 2 3 5" xfId="48185"/>
    <cellStyle name="Normal 6 2 2 2 4" xfId="29662"/>
    <cellStyle name="Normal 6 2 2 2 4 2" xfId="38859"/>
    <cellStyle name="Normal 6 2 2 2 5" xfId="32181"/>
    <cellStyle name="Normal 6 2 2 2 6" xfId="43562"/>
    <cellStyle name="Normal 6 2 2 2 7" xfId="48183"/>
    <cellStyle name="Normal 6 2 2 3" xfId="14418"/>
    <cellStyle name="Normal 6 2 2 3 2" xfId="29665"/>
    <cellStyle name="Normal 6 2 2 3 2 2" xfId="38862"/>
    <cellStyle name="Normal 6 2 2 3 3" xfId="31531"/>
    <cellStyle name="Normal 6 2 2 3 4" xfId="43565"/>
    <cellStyle name="Normal 6 2 2 3 5" xfId="48186"/>
    <cellStyle name="Normal 6 2 2 4" xfId="18840"/>
    <cellStyle name="Normal 6 2 2 4 2" xfId="29666"/>
    <cellStyle name="Normal 6 2 2 4 2 2" xfId="38863"/>
    <cellStyle name="Normal 6 2 2 4 3" xfId="32832"/>
    <cellStyle name="Normal 6 2 2 4 4" xfId="43566"/>
    <cellStyle name="Normal 6 2 2 4 5" xfId="48187"/>
    <cellStyle name="Normal 6 2 2 5" xfId="20120"/>
    <cellStyle name="Normal 6 2 2 5 2" xfId="29667"/>
    <cellStyle name="Normal 6 2 2 5 2 2" xfId="38864"/>
    <cellStyle name="Normal 6 2 2 5 3" xfId="34131"/>
    <cellStyle name="Normal 6 2 2 5 4" xfId="43567"/>
    <cellStyle name="Normal 6 2 2 5 5" xfId="48188"/>
    <cellStyle name="Normal 6 2 2 6" xfId="29661"/>
    <cellStyle name="Normal 6 2 2 6 2" xfId="38858"/>
    <cellStyle name="Normal 6 2 2 7" xfId="30871"/>
    <cellStyle name="Normal 6 2 2 8" xfId="43561"/>
    <cellStyle name="Normal 6 2 2 9" xfId="48182"/>
    <cellStyle name="Normal 6 2 3" xfId="4214"/>
    <cellStyle name="Normal 6 2 3 2" xfId="9995"/>
    <cellStyle name="Normal 6 2 4" xfId="4215"/>
    <cellStyle name="Normal 6 2 5" xfId="4216"/>
    <cellStyle name="Normal 6 2 6" xfId="10394"/>
    <cellStyle name="Normal 6 20" xfId="4217"/>
    <cellStyle name="Normal 6 20 2" xfId="4218"/>
    <cellStyle name="Normal 6 20 3" xfId="9996"/>
    <cellStyle name="Normal 6 21" xfId="4219"/>
    <cellStyle name="Normal 6 21 2" xfId="4220"/>
    <cellStyle name="Normal 6 21 2 2" xfId="4221"/>
    <cellStyle name="Normal 6 21 3" xfId="4222"/>
    <cellStyle name="Normal 6 21 4" xfId="4223"/>
    <cellStyle name="Normal 6 21 5" xfId="9997"/>
    <cellStyle name="Normal 6 22" xfId="4224"/>
    <cellStyle name="Normal 6 22 2" xfId="4225"/>
    <cellStyle name="Normal 6 22 2 2" xfId="4226"/>
    <cellStyle name="Normal 6 22 3" xfId="4227"/>
    <cellStyle name="Normal 6 22 4" xfId="4228"/>
    <cellStyle name="Normal 6 22 5" xfId="9998"/>
    <cellStyle name="Normal 6 23" xfId="4229"/>
    <cellStyle name="Normal 6 23 2" xfId="4230"/>
    <cellStyle name="Normal 6 23 3" xfId="9999"/>
    <cellStyle name="Normal 6 24" xfId="4231"/>
    <cellStyle name="Normal 6 24 2" xfId="4232"/>
    <cellStyle name="Normal 6 24 3" xfId="10000"/>
    <cellStyle name="Normal 6 25" xfId="4233"/>
    <cellStyle name="Normal 6 25 2" xfId="4234"/>
    <cellStyle name="Normal 6 25 3" xfId="10001"/>
    <cellStyle name="Normal 6 26" xfId="4235"/>
    <cellStyle name="Normal 6 26 2" xfId="4236"/>
    <cellStyle name="Normal 6 26 3" xfId="10002"/>
    <cellStyle name="Normal 6 27" xfId="4237"/>
    <cellStyle name="Normal 6 27 2" xfId="4238"/>
    <cellStyle name="Normal 6 27 3" xfId="10003"/>
    <cellStyle name="Normal 6 28" xfId="4239"/>
    <cellStyle name="Normal 6 28 2" xfId="4240"/>
    <cellStyle name="Normal 6 28 3" xfId="10004"/>
    <cellStyle name="Normal 6 29" xfId="4241"/>
    <cellStyle name="Normal 6 29 2" xfId="4242"/>
    <cellStyle name="Normal 6 29 3" xfId="10005"/>
    <cellStyle name="Normal 6 3" xfId="4243"/>
    <cellStyle name="Normal 6 3 2" xfId="4244"/>
    <cellStyle name="Normal 6 3 2 2" xfId="11950"/>
    <cellStyle name="Normal 6 3 3" xfId="4245"/>
    <cellStyle name="Normal 6 3 4" xfId="4246"/>
    <cellStyle name="Normal 6 3 5" xfId="10395"/>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10" xfId="10743"/>
    <cellStyle name="Normal 6 4 11" xfId="10006"/>
    <cellStyle name="Normal 6 4 2" xfId="4258"/>
    <cellStyle name="Normal 6 4 2 2" xfId="18992"/>
    <cellStyle name="Normal 6 4 2 2 2" xfId="29670"/>
    <cellStyle name="Normal 6 4 2 2 2 2" xfId="38867"/>
    <cellStyle name="Normal 6 4 2 2 3" xfId="32995"/>
    <cellStyle name="Normal 6 4 2 2 4" xfId="43570"/>
    <cellStyle name="Normal 6 4 2 2 5" xfId="48191"/>
    <cellStyle name="Normal 6 4 2 3" xfId="20274"/>
    <cellStyle name="Normal 6 4 2 3 2" xfId="29671"/>
    <cellStyle name="Normal 6 4 2 3 2 2" xfId="38868"/>
    <cellStyle name="Normal 6 4 2 3 3" xfId="34296"/>
    <cellStyle name="Normal 6 4 2 3 4" xfId="43571"/>
    <cellStyle name="Normal 6 4 2 3 5" xfId="48192"/>
    <cellStyle name="Normal 6 4 2 4" xfId="29669"/>
    <cellStyle name="Normal 6 4 2 4 2" xfId="38866"/>
    <cellStyle name="Normal 6 4 2 5" xfId="31694"/>
    <cellStyle name="Normal 6 4 2 6" xfId="43569"/>
    <cellStyle name="Normal 6 4 2 7" xfId="48190"/>
    <cellStyle name="Normal 6 4 2 8" xfId="16149"/>
    <cellStyle name="Normal 6 4 3" xfId="13934"/>
    <cellStyle name="Normal 6 4 3 2" xfId="29672"/>
    <cellStyle name="Normal 6 4 3 2 2" xfId="38869"/>
    <cellStyle name="Normal 6 4 3 3" xfId="31045"/>
    <cellStyle name="Normal 6 4 3 4" xfId="43572"/>
    <cellStyle name="Normal 6 4 3 5" xfId="48193"/>
    <cellStyle name="Normal 6 4 4" xfId="18357"/>
    <cellStyle name="Normal 6 4 4 2" xfId="29673"/>
    <cellStyle name="Normal 6 4 4 2 2" xfId="38870"/>
    <cellStyle name="Normal 6 4 4 3" xfId="32346"/>
    <cellStyle name="Normal 6 4 4 4" xfId="43573"/>
    <cellStyle name="Normal 6 4 4 5" xfId="48194"/>
    <cellStyle name="Normal 6 4 5" xfId="19634"/>
    <cellStyle name="Normal 6 4 5 2" xfId="29674"/>
    <cellStyle name="Normal 6 4 5 2 2" xfId="38871"/>
    <cellStyle name="Normal 6 4 5 3" xfId="33644"/>
    <cellStyle name="Normal 6 4 5 4" xfId="43574"/>
    <cellStyle name="Normal 6 4 5 5" xfId="48195"/>
    <cellStyle name="Normal 6 4 6" xfId="29668"/>
    <cellStyle name="Normal 6 4 6 2" xfId="38865"/>
    <cellStyle name="Normal 6 4 7" xfId="30384"/>
    <cellStyle name="Normal 6 4 8" xfId="43568"/>
    <cellStyle name="Normal 6 4 9" xfId="48189"/>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10" xfId="11614"/>
    <cellStyle name="Normal 6 5 11" xfId="10007"/>
    <cellStyle name="Normal 6 5 2" xfId="4270"/>
    <cellStyle name="Normal 6 5 2 2" xfId="19446"/>
    <cellStyle name="Normal 6 5 2 2 2" xfId="29677"/>
    <cellStyle name="Normal 6 5 2 2 2 2" xfId="38874"/>
    <cellStyle name="Normal 6 5 2 2 3" xfId="33453"/>
    <cellStyle name="Normal 6 5 2 2 4" xfId="43577"/>
    <cellStyle name="Normal 6 5 2 2 5" xfId="48198"/>
    <cellStyle name="Normal 6 5 2 3" xfId="20729"/>
    <cellStyle name="Normal 6 5 2 3 2" xfId="29678"/>
    <cellStyle name="Normal 6 5 2 3 2 2" xfId="38875"/>
    <cellStyle name="Normal 6 5 2 3 3" xfId="34755"/>
    <cellStyle name="Normal 6 5 2 3 4" xfId="43578"/>
    <cellStyle name="Normal 6 5 2 3 5" xfId="48199"/>
    <cellStyle name="Normal 6 5 2 4" xfId="29676"/>
    <cellStyle name="Normal 6 5 2 4 2" xfId="38873"/>
    <cellStyle name="Normal 6 5 2 5" xfId="32153"/>
    <cellStyle name="Normal 6 5 2 6" xfId="43576"/>
    <cellStyle name="Normal 6 5 2 7" xfId="48197"/>
    <cellStyle name="Normal 6 5 2 8" xfId="16605"/>
    <cellStyle name="Normal 6 5 3" xfId="14390"/>
    <cellStyle name="Normal 6 5 3 2" xfId="29679"/>
    <cellStyle name="Normal 6 5 3 2 2" xfId="38876"/>
    <cellStyle name="Normal 6 5 3 3" xfId="31503"/>
    <cellStyle name="Normal 6 5 3 4" xfId="43579"/>
    <cellStyle name="Normal 6 5 3 5" xfId="48200"/>
    <cellStyle name="Normal 6 5 4" xfId="18812"/>
    <cellStyle name="Normal 6 5 4 2" xfId="29680"/>
    <cellStyle name="Normal 6 5 4 2 2" xfId="38877"/>
    <cellStyle name="Normal 6 5 4 3" xfId="32804"/>
    <cellStyle name="Normal 6 5 4 4" xfId="43580"/>
    <cellStyle name="Normal 6 5 4 5" xfId="48201"/>
    <cellStyle name="Normal 6 5 5" xfId="20092"/>
    <cellStyle name="Normal 6 5 5 2" xfId="29681"/>
    <cellStyle name="Normal 6 5 5 2 2" xfId="38878"/>
    <cellStyle name="Normal 6 5 5 3" xfId="34103"/>
    <cellStyle name="Normal 6 5 5 4" xfId="43581"/>
    <cellStyle name="Normal 6 5 5 5" xfId="48202"/>
    <cellStyle name="Normal 6 5 6" xfId="29675"/>
    <cellStyle name="Normal 6 5 6 2" xfId="38872"/>
    <cellStyle name="Normal 6 5 7" xfId="30843"/>
    <cellStyle name="Normal 6 5 8" xfId="43575"/>
    <cellStyle name="Normal 6 5 9" xfId="48196"/>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10" xfId="12043"/>
    <cellStyle name="Normal 6 6 11" xfId="10008"/>
    <cellStyle name="Normal 6 6 2" xfId="4282"/>
    <cellStyle name="Normal 6 6 2 2" xfId="19518"/>
    <cellStyle name="Normal 6 6 2 2 2" xfId="29684"/>
    <cellStyle name="Normal 6 6 2 2 2 2" xfId="38881"/>
    <cellStyle name="Normal 6 6 2 2 3" xfId="33526"/>
    <cellStyle name="Normal 6 6 2 2 4" xfId="43584"/>
    <cellStyle name="Normal 6 6 2 2 5" xfId="48205"/>
    <cellStyle name="Normal 6 6 2 3" xfId="20802"/>
    <cellStyle name="Normal 6 6 2 3 2" xfId="29685"/>
    <cellStyle name="Normal 6 6 2 3 2 2" xfId="38882"/>
    <cellStyle name="Normal 6 6 2 3 3" xfId="34829"/>
    <cellStyle name="Normal 6 6 2 3 4" xfId="43585"/>
    <cellStyle name="Normal 6 6 2 3 5" xfId="48206"/>
    <cellStyle name="Normal 6 6 2 4" xfId="29683"/>
    <cellStyle name="Normal 6 6 2 4 2" xfId="38880"/>
    <cellStyle name="Normal 6 6 2 5" xfId="32227"/>
    <cellStyle name="Normal 6 6 2 6" xfId="43583"/>
    <cellStyle name="Normal 6 6 2 7" xfId="48204"/>
    <cellStyle name="Normal 6 6 2 8" xfId="16681"/>
    <cellStyle name="Normal 6 6 3" xfId="14468"/>
    <cellStyle name="Normal 6 6 3 2" xfId="29686"/>
    <cellStyle name="Normal 6 6 3 2 2" xfId="38883"/>
    <cellStyle name="Normal 6 6 3 3" xfId="31576"/>
    <cellStyle name="Normal 6 6 3 4" xfId="43586"/>
    <cellStyle name="Normal 6 6 3 5" xfId="48207"/>
    <cellStyle name="Normal 6 6 4" xfId="18885"/>
    <cellStyle name="Normal 6 6 4 2" xfId="29687"/>
    <cellStyle name="Normal 6 6 4 2 2" xfId="38884"/>
    <cellStyle name="Normal 6 6 4 3" xfId="32877"/>
    <cellStyle name="Normal 6 6 4 4" xfId="43587"/>
    <cellStyle name="Normal 6 6 4 5" xfId="48208"/>
    <cellStyle name="Normal 6 6 5" xfId="20165"/>
    <cellStyle name="Normal 6 6 5 2" xfId="29688"/>
    <cellStyle name="Normal 6 6 5 2 2" xfId="38885"/>
    <cellStyle name="Normal 6 6 5 3" xfId="34177"/>
    <cellStyle name="Normal 6 6 5 4" xfId="43588"/>
    <cellStyle name="Normal 6 6 5 5" xfId="48209"/>
    <cellStyle name="Normal 6 6 6" xfId="29682"/>
    <cellStyle name="Normal 6 6 6 2" xfId="38879"/>
    <cellStyle name="Normal 6 6 7" xfId="30917"/>
    <cellStyle name="Normal 6 6 8" xfId="43582"/>
    <cellStyle name="Normal 6 6 9" xfId="48203"/>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 3" xfId="10009"/>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 3" xfId="10010"/>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 3" xfId="10011"/>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xfId="11722"/>
    <cellStyle name="Normal 60 2" xfId="4329"/>
    <cellStyle name="Normal 60 3" xfId="4330"/>
    <cellStyle name="Normal 60 4" xfId="4331"/>
    <cellStyle name="Normal 60 5" xfId="4332"/>
    <cellStyle name="Normal 60 6" xfId="4333"/>
    <cellStyle name="Normal 60 7" xfId="4334"/>
    <cellStyle name="Normal 60 8" xfId="4335"/>
    <cellStyle name="Normal 61" xfId="11610"/>
    <cellStyle name="Normal 61 2" xfId="4336"/>
    <cellStyle name="Normal 61 2 2" xfId="16603"/>
    <cellStyle name="Normal 61 3" xfId="4337"/>
    <cellStyle name="Normal 61 3 2" xfId="14388"/>
    <cellStyle name="Normal 61 4" xfId="4338"/>
    <cellStyle name="Normal 61 5" xfId="4339"/>
    <cellStyle name="Normal 61 6" xfId="4340"/>
    <cellStyle name="Normal 61 7" xfId="4341"/>
    <cellStyle name="Normal 61 8" xfId="4342"/>
    <cellStyle name="Normal 62" xfId="11977"/>
    <cellStyle name="Normal 62 2" xfId="4343"/>
    <cellStyle name="Normal 62 2 2" xfId="16657"/>
    <cellStyle name="Normal 62 3" xfId="4344"/>
    <cellStyle name="Normal 62 3 2" xfId="14444"/>
    <cellStyle name="Normal 62 4" xfId="4345"/>
    <cellStyle name="Normal 62 5" xfId="4346"/>
    <cellStyle name="Normal 62 6" xfId="4347"/>
    <cellStyle name="Normal 62 7" xfId="4348"/>
    <cellStyle name="Normal 62 8" xfId="4349"/>
    <cellStyle name="Normal 63" xfId="11991"/>
    <cellStyle name="Normal 63 2" xfId="4350"/>
    <cellStyle name="Normal 63 2 2" xfId="16659"/>
    <cellStyle name="Normal 63 3" xfId="4351"/>
    <cellStyle name="Normal 63 3 2" xfId="14446"/>
    <cellStyle name="Normal 63 4" xfId="4352"/>
    <cellStyle name="Normal 63 5" xfId="4353"/>
    <cellStyle name="Normal 63 6" xfId="4354"/>
    <cellStyle name="Normal 63 7" xfId="4355"/>
    <cellStyle name="Normal 63 8" xfId="4356"/>
    <cellStyle name="Normal 64" xfId="11986"/>
    <cellStyle name="Normal 64 2" xfId="4357"/>
    <cellStyle name="Normal 64 2 2" xfId="16658"/>
    <cellStyle name="Normal 64 3" xfId="4358"/>
    <cellStyle name="Normal 64 3 2" xfId="14445"/>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6" xfId="11994"/>
    <cellStyle name="Normal 66 2" xfId="16660"/>
    <cellStyle name="Normal 66 3" xfId="14447"/>
    <cellStyle name="Normal 67" xfId="12107"/>
    <cellStyle name="Normal 67 2" xfId="4372"/>
    <cellStyle name="Normal 67 2 2" xfId="19566"/>
    <cellStyle name="Normal 67 2 2 2" xfId="29690"/>
    <cellStyle name="Normal 67 2 2 2 2" xfId="38888"/>
    <cellStyle name="Normal 67 2 2 3" xfId="33575"/>
    <cellStyle name="Normal 67 2 2 4" xfId="43590"/>
    <cellStyle name="Normal 67 2 2 5" xfId="48212"/>
    <cellStyle name="Normal 67 2 3" xfId="20851"/>
    <cellStyle name="Normal 67 2 3 2" xfId="29691"/>
    <cellStyle name="Normal 67 2 3 2 2" xfId="38889"/>
    <cellStyle name="Normal 67 2 3 3" xfId="34879"/>
    <cellStyle name="Normal 67 2 3 4" xfId="43591"/>
    <cellStyle name="Normal 67 2 3 5" xfId="48213"/>
    <cellStyle name="Normal 67 2 4" xfId="29689"/>
    <cellStyle name="Normal 67 2 4 2" xfId="38887"/>
    <cellStyle name="Normal 67 2 5" xfId="32277"/>
    <cellStyle name="Normal 67 2 6" xfId="43589"/>
    <cellStyle name="Normal 67 2 7" xfId="48211"/>
    <cellStyle name="Normal 67 3" xfId="4373"/>
    <cellStyle name="Normal 67 3 2" xfId="29692"/>
    <cellStyle name="Normal 67 3 2 2" xfId="38890"/>
    <cellStyle name="Normal 67 3 3" xfId="31625"/>
    <cellStyle name="Normal 67 3 4" xfId="43592"/>
    <cellStyle name="Normal 67 3 5" xfId="48214"/>
    <cellStyle name="Normal 67 4" xfId="4374"/>
    <cellStyle name="Normal 67 4 2" xfId="29693"/>
    <cellStyle name="Normal 67 4 2 2" xfId="38891"/>
    <cellStyle name="Normal 67 4 3" xfId="32926"/>
    <cellStyle name="Normal 67 4 4" xfId="43593"/>
    <cellStyle name="Normal 67 4 5" xfId="48215"/>
    <cellStyle name="Normal 67 5" xfId="4375"/>
    <cellStyle name="Normal 67 5 2" xfId="29694"/>
    <cellStyle name="Normal 67 5 2 2" xfId="38892"/>
    <cellStyle name="Normal 67 5 3" xfId="34227"/>
    <cellStyle name="Normal 67 5 4" xfId="43594"/>
    <cellStyle name="Normal 67 5 5" xfId="48216"/>
    <cellStyle name="Normal 67 6" xfId="4376"/>
    <cellStyle name="Normal 67 6 2" xfId="38886"/>
    <cellStyle name="Normal 67 7" xfId="4377"/>
    <cellStyle name="Normal 67 8" xfId="4378"/>
    <cellStyle name="Normal 67 9" xfId="48210"/>
    <cellStyle name="Normal 68" xfId="12130"/>
    <cellStyle name="Normal 68 2" xfId="16734"/>
    <cellStyle name="Normal 68 2 2" xfId="19569"/>
    <cellStyle name="Normal 68 2 2 2" xfId="29697"/>
    <cellStyle name="Normal 68 2 2 2 2" xfId="38895"/>
    <cellStyle name="Normal 68 2 2 3" xfId="33578"/>
    <cellStyle name="Normal 68 2 2 4" xfId="43597"/>
    <cellStyle name="Normal 68 2 2 5" xfId="48219"/>
    <cellStyle name="Normal 68 2 3" xfId="20854"/>
    <cellStyle name="Normal 68 2 3 2" xfId="29698"/>
    <cellStyle name="Normal 68 2 3 2 2" xfId="38896"/>
    <cellStyle name="Normal 68 2 3 3" xfId="34882"/>
    <cellStyle name="Normal 68 2 3 4" xfId="43598"/>
    <cellStyle name="Normal 68 2 3 5" xfId="48220"/>
    <cellStyle name="Normal 68 2 4" xfId="29696"/>
    <cellStyle name="Normal 68 2 4 2" xfId="38894"/>
    <cellStyle name="Normal 68 2 5" xfId="32280"/>
    <cellStyle name="Normal 68 2 6" xfId="43596"/>
    <cellStyle name="Normal 68 2 7" xfId="48218"/>
    <cellStyle name="Normal 68 3" xfId="14521"/>
    <cellStyle name="Normal 68 3 2" xfId="29699"/>
    <cellStyle name="Normal 68 3 2 2" xfId="38897"/>
    <cellStyle name="Normal 68 3 3" xfId="31628"/>
    <cellStyle name="Normal 68 3 4" xfId="43599"/>
    <cellStyle name="Normal 68 3 5" xfId="48221"/>
    <cellStyle name="Normal 68 4" xfId="18935"/>
    <cellStyle name="Normal 68 4 2" xfId="29700"/>
    <cellStyle name="Normal 68 4 2 2" xfId="38898"/>
    <cellStyle name="Normal 68 4 3" xfId="32929"/>
    <cellStyle name="Normal 68 4 4" xfId="43600"/>
    <cellStyle name="Normal 68 4 5" xfId="48222"/>
    <cellStyle name="Normal 68 5" xfId="20215"/>
    <cellStyle name="Normal 68 5 2" xfId="29701"/>
    <cellStyle name="Normal 68 5 2 2" xfId="38899"/>
    <cellStyle name="Normal 68 5 3" xfId="34230"/>
    <cellStyle name="Normal 68 5 4" xfId="43601"/>
    <cellStyle name="Normal 68 5 5" xfId="48223"/>
    <cellStyle name="Normal 68 6" xfId="29695"/>
    <cellStyle name="Normal 68 6 2" xfId="38893"/>
    <cellStyle name="Normal 68 7" xfId="30968"/>
    <cellStyle name="Normal 68 8" xfId="43595"/>
    <cellStyle name="Normal 68 9" xfId="48217"/>
    <cellStyle name="Normal 69" xfId="12145"/>
    <cellStyle name="Normal 69 2" xfId="4379"/>
    <cellStyle name="Normal 69 2 2" xfId="19581"/>
    <cellStyle name="Normal 69 2 2 2" xfId="29703"/>
    <cellStyle name="Normal 69 2 2 2 2" xfId="38902"/>
    <cellStyle name="Normal 69 2 2 3" xfId="33591"/>
    <cellStyle name="Normal 69 2 2 4" xfId="43603"/>
    <cellStyle name="Normal 69 2 2 5" xfId="48226"/>
    <cellStyle name="Normal 69 2 3" xfId="20867"/>
    <cellStyle name="Normal 69 2 3 2" xfId="29704"/>
    <cellStyle name="Normal 69 2 3 2 2" xfId="38903"/>
    <cellStyle name="Normal 69 2 3 3" xfId="34895"/>
    <cellStyle name="Normal 69 2 3 4" xfId="43604"/>
    <cellStyle name="Normal 69 2 3 5" xfId="48227"/>
    <cellStyle name="Normal 69 2 4" xfId="29702"/>
    <cellStyle name="Normal 69 2 4 2" xfId="38901"/>
    <cellStyle name="Normal 69 2 5" xfId="32293"/>
    <cellStyle name="Normal 69 2 6" xfId="43602"/>
    <cellStyle name="Normal 69 2 7" xfId="48225"/>
    <cellStyle name="Normal 69 3" xfId="4380"/>
    <cellStyle name="Normal 69 3 2" xfId="29705"/>
    <cellStyle name="Normal 69 3 2 2" xfId="38904"/>
    <cellStyle name="Normal 69 3 3" xfId="31641"/>
    <cellStyle name="Normal 69 3 4" xfId="43605"/>
    <cellStyle name="Normal 69 3 5" xfId="48228"/>
    <cellStyle name="Normal 69 4" xfId="4381"/>
    <cellStyle name="Normal 69 4 2" xfId="29706"/>
    <cellStyle name="Normal 69 4 2 2" xfId="38905"/>
    <cellStyle name="Normal 69 4 3" xfId="32942"/>
    <cellStyle name="Normal 69 4 4" xfId="43606"/>
    <cellStyle name="Normal 69 4 5" xfId="48229"/>
    <cellStyle name="Normal 69 5" xfId="4382"/>
    <cellStyle name="Normal 69 5 2" xfId="29707"/>
    <cellStyle name="Normal 69 5 2 2" xfId="38906"/>
    <cellStyle name="Normal 69 5 3" xfId="34243"/>
    <cellStyle name="Normal 69 5 4" xfId="43607"/>
    <cellStyle name="Normal 69 5 5" xfId="48230"/>
    <cellStyle name="Normal 69 6" xfId="4383"/>
    <cellStyle name="Normal 69 6 2" xfId="38900"/>
    <cellStyle name="Normal 69 7" xfId="4384"/>
    <cellStyle name="Normal 69 8" xfId="4385"/>
    <cellStyle name="Normal 69 9" xfId="48224"/>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2 10" xfId="11672"/>
    <cellStyle name="Normal 7 2 2 2" xfId="16627"/>
    <cellStyle name="Normal 7 2 2 2 2" xfId="19468"/>
    <cellStyle name="Normal 7 2 2 2 2 2" xfId="29710"/>
    <cellStyle name="Normal 7 2 2 2 2 2 2" xfId="38909"/>
    <cellStyle name="Normal 7 2 2 2 2 3" xfId="33475"/>
    <cellStyle name="Normal 7 2 2 2 2 4" xfId="43610"/>
    <cellStyle name="Normal 7 2 2 2 2 5" xfId="48233"/>
    <cellStyle name="Normal 7 2 2 2 3" xfId="20751"/>
    <cellStyle name="Normal 7 2 2 2 3 2" xfId="29711"/>
    <cellStyle name="Normal 7 2 2 2 3 2 2" xfId="38910"/>
    <cellStyle name="Normal 7 2 2 2 3 3" xfId="34777"/>
    <cellStyle name="Normal 7 2 2 2 3 4" xfId="43611"/>
    <cellStyle name="Normal 7 2 2 2 3 5" xfId="48234"/>
    <cellStyle name="Normal 7 2 2 2 4" xfId="29709"/>
    <cellStyle name="Normal 7 2 2 2 4 2" xfId="38908"/>
    <cellStyle name="Normal 7 2 2 2 5" xfId="32175"/>
    <cellStyle name="Normal 7 2 2 2 6" xfId="43609"/>
    <cellStyle name="Normal 7 2 2 2 7" xfId="48232"/>
    <cellStyle name="Normal 7 2 2 3" xfId="14412"/>
    <cellStyle name="Normal 7 2 2 3 2" xfId="29712"/>
    <cellStyle name="Normal 7 2 2 3 2 2" xfId="38911"/>
    <cellStyle name="Normal 7 2 2 3 3" xfId="31525"/>
    <cellStyle name="Normal 7 2 2 3 4" xfId="43612"/>
    <cellStyle name="Normal 7 2 2 3 5" xfId="48235"/>
    <cellStyle name="Normal 7 2 2 4" xfId="18834"/>
    <cellStyle name="Normal 7 2 2 4 2" xfId="29713"/>
    <cellStyle name="Normal 7 2 2 4 2 2" xfId="38912"/>
    <cellStyle name="Normal 7 2 2 4 3" xfId="32826"/>
    <cellStyle name="Normal 7 2 2 4 4" xfId="43613"/>
    <cellStyle name="Normal 7 2 2 4 5" xfId="48236"/>
    <cellStyle name="Normal 7 2 2 5" xfId="20114"/>
    <cellStyle name="Normal 7 2 2 5 2" xfId="29714"/>
    <cellStyle name="Normal 7 2 2 5 2 2" xfId="38913"/>
    <cellStyle name="Normal 7 2 2 5 3" xfId="34125"/>
    <cellStyle name="Normal 7 2 2 5 4" xfId="43614"/>
    <cellStyle name="Normal 7 2 2 5 5" xfId="48237"/>
    <cellStyle name="Normal 7 2 2 6" xfId="29708"/>
    <cellStyle name="Normal 7 2 2 6 2" xfId="38907"/>
    <cellStyle name="Normal 7 2 2 7" xfId="30865"/>
    <cellStyle name="Normal 7 2 2 8" xfId="43608"/>
    <cellStyle name="Normal 7 2 2 9" xfId="48231"/>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 10" xfId="10744"/>
    <cellStyle name="Normal 7 3 11" xfId="10013"/>
    <cellStyle name="Normal 7 3 2" xfId="16150"/>
    <cellStyle name="Normal 7 3 2 2" xfId="18993"/>
    <cellStyle name="Normal 7 3 2 2 2" xfId="29717"/>
    <cellStyle name="Normal 7 3 2 2 2 2" xfId="38916"/>
    <cellStyle name="Normal 7 3 2 2 3" xfId="32996"/>
    <cellStyle name="Normal 7 3 2 2 4" xfId="43617"/>
    <cellStyle name="Normal 7 3 2 2 5" xfId="48240"/>
    <cellStyle name="Normal 7 3 2 3" xfId="20275"/>
    <cellStyle name="Normal 7 3 2 3 2" xfId="29718"/>
    <cellStyle name="Normal 7 3 2 3 2 2" xfId="38917"/>
    <cellStyle name="Normal 7 3 2 3 3" xfId="34297"/>
    <cellStyle name="Normal 7 3 2 3 4" xfId="43618"/>
    <cellStyle name="Normal 7 3 2 3 5" xfId="48241"/>
    <cellStyle name="Normal 7 3 2 4" xfId="29716"/>
    <cellStyle name="Normal 7 3 2 4 2" xfId="38915"/>
    <cellStyle name="Normal 7 3 2 5" xfId="31695"/>
    <cellStyle name="Normal 7 3 2 6" xfId="43616"/>
    <cellStyle name="Normal 7 3 2 7" xfId="48239"/>
    <cellStyle name="Normal 7 3 3" xfId="13935"/>
    <cellStyle name="Normal 7 3 3 2" xfId="29719"/>
    <cellStyle name="Normal 7 3 3 2 2" xfId="38918"/>
    <cellStyle name="Normal 7 3 3 3" xfId="31046"/>
    <cellStyle name="Normal 7 3 3 4" xfId="43619"/>
    <cellStyle name="Normal 7 3 3 5" xfId="48242"/>
    <cellStyle name="Normal 7 3 4" xfId="18358"/>
    <cellStyle name="Normal 7 3 4 2" xfId="29720"/>
    <cellStyle name="Normal 7 3 4 2 2" xfId="38919"/>
    <cellStyle name="Normal 7 3 4 3" xfId="32347"/>
    <cellStyle name="Normal 7 3 4 4" xfId="43620"/>
    <cellStyle name="Normal 7 3 4 5" xfId="48243"/>
    <cellStyle name="Normal 7 3 5" xfId="19635"/>
    <cellStyle name="Normal 7 3 5 2" xfId="29721"/>
    <cellStyle name="Normal 7 3 5 2 2" xfId="38920"/>
    <cellStyle name="Normal 7 3 5 3" xfId="33645"/>
    <cellStyle name="Normal 7 3 5 4" xfId="43621"/>
    <cellStyle name="Normal 7 3 5 5" xfId="48244"/>
    <cellStyle name="Normal 7 3 6" xfId="29715"/>
    <cellStyle name="Normal 7 3 6 2" xfId="38914"/>
    <cellStyle name="Normal 7 3 7" xfId="30385"/>
    <cellStyle name="Normal 7 3 8" xfId="43615"/>
    <cellStyle name="Normal 7 3 9" xfId="48238"/>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39" xfId="10396"/>
    <cellStyle name="Normal 7 4" xfId="4421"/>
    <cellStyle name="Normal 7 4 10" xfId="12050"/>
    <cellStyle name="Normal 7 4 11" xfId="10014"/>
    <cellStyle name="Normal 7 4 2" xfId="16687"/>
    <cellStyle name="Normal 7 4 2 2" xfId="19524"/>
    <cellStyle name="Normal 7 4 2 2 2" xfId="29724"/>
    <cellStyle name="Normal 7 4 2 2 2 2" xfId="38923"/>
    <cellStyle name="Normal 7 4 2 2 3" xfId="33533"/>
    <cellStyle name="Normal 7 4 2 2 4" xfId="43624"/>
    <cellStyle name="Normal 7 4 2 2 5" xfId="48247"/>
    <cellStyle name="Normal 7 4 2 3" xfId="20809"/>
    <cellStyle name="Normal 7 4 2 3 2" xfId="29725"/>
    <cellStyle name="Normal 7 4 2 3 2 2" xfId="38924"/>
    <cellStyle name="Normal 7 4 2 3 3" xfId="34836"/>
    <cellStyle name="Normal 7 4 2 3 4" xfId="43625"/>
    <cellStyle name="Normal 7 4 2 3 5" xfId="48248"/>
    <cellStyle name="Normal 7 4 2 4" xfId="29723"/>
    <cellStyle name="Normal 7 4 2 4 2" xfId="38922"/>
    <cellStyle name="Normal 7 4 2 5" xfId="32234"/>
    <cellStyle name="Normal 7 4 2 6" xfId="43623"/>
    <cellStyle name="Normal 7 4 2 7" xfId="48246"/>
    <cellStyle name="Normal 7 4 3" xfId="14474"/>
    <cellStyle name="Normal 7 4 3 2" xfId="29726"/>
    <cellStyle name="Normal 7 4 3 2 2" xfId="38925"/>
    <cellStyle name="Normal 7 4 3 3" xfId="31583"/>
    <cellStyle name="Normal 7 4 3 4" xfId="43626"/>
    <cellStyle name="Normal 7 4 3 5" xfId="48249"/>
    <cellStyle name="Normal 7 4 4" xfId="18892"/>
    <cellStyle name="Normal 7 4 4 2" xfId="29727"/>
    <cellStyle name="Normal 7 4 4 2 2" xfId="38926"/>
    <cellStyle name="Normal 7 4 4 3" xfId="32884"/>
    <cellStyle name="Normal 7 4 4 4" xfId="43627"/>
    <cellStyle name="Normal 7 4 4 5" xfId="48250"/>
    <cellStyle name="Normal 7 4 5" xfId="20172"/>
    <cellStyle name="Normal 7 4 5 2" xfId="29728"/>
    <cellStyle name="Normal 7 4 5 2 2" xfId="38927"/>
    <cellStyle name="Normal 7 4 5 3" xfId="34184"/>
    <cellStyle name="Normal 7 4 5 4" xfId="43628"/>
    <cellStyle name="Normal 7 4 5 5" xfId="48251"/>
    <cellStyle name="Normal 7 4 6" xfId="29722"/>
    <cellStyle name="Normal 7 4 6 2" xfId="38921"/>
    <cellStyle name="Normal 7 4 7" xfId="30924"/>
    <cellStyle name="Normal 7 4 8" xfId="43622"/>
    <cellStyle name="Normal 7 4 9" xfId="48245"/>
    <cellStyle name="Normal 7 40" xfId="10012"/>
    <cellStyle name="Normal 7 5" xfId="4422"/>
    <cellStyle name="Normal 7 6" xfId="4423"/>
    <cellStyle name="Normal 7 7" xfId="4424"/>
    <cellStyle name="Normal 7 8" xfId="4425"/>
    <cellStyle name="Normal 7 9" xfId="4426"/>
    <cellStyle name="Normal 70" xfId="12147"/>
    <cellStyle name="Normal 70 2" xfId="4427"/>
    <cellStyle name="Normal 70 2 2" xfId="19583"/>
    <cellStyle name="Normal 70 2 2 2" xfId="29730"/>
    <cellStyle name="Normal 70 2 2 2 2" xfId="38930"/>
    <cellStyle name="Normal 70 2 2 3" xfId="33593"/>
    <cellStyle name="Normal 70 2 2 4" xfId="43630"/>
    <cellStyle name="Normal 70 2 2 5" xfId="48254"/>
    <cellStyle name="Normal 70 2 3" xfId="20869"/>
    <cellStyle name="Normal 70 2 3 2" xfId="29731"/>
    <cellStyle name="Normal 70 2 3 2 2" xfId="38931"/>
    <cellStyle name="Normal 70 2 3 3" xfId="34897"/>
    <cellStyle name="Normal 70 2 3 4" xfId="43631"/>
    <cellStyle name="Normal 70 2 3 5" xfId="48255"/>
    <cellStyle name="Normal 70 2 4" xfId="29729"/>
    <cellStyle name="Normal 70 2 4 2" xfId="38929"/>
    <cellStyle name="Normal 70 2 5" xfId="32295"/>
    <cellStyle name="Normal 70 2 6" xfId="43629"/>
    <cellStyle name="Normal 70 2 7" xfId="48253"/>
    <cellStyle name="Normal 70 3" xfId="4428"/>
    <cellStyle name="Normal 70 3 2" xfId="29732"/>
    <cellStyle name="Normal 70 3 2 2" xfId="38932"/>
    <cellStyle name="Normal 70 3 3" xfId="31643"/>
    <cellStyle name="Normal 70 3 4" xfId="43632"/>
    <cellStyle name="Normal 70 3 5" xfId="48256"/>
    <cellStyle name="Normal 70 4" xfId="4429"/>
    <cellStyle name="Normal 70 4 2" xfId="29733"/>
    <cellStyle name="Normal 70 4 2 2" xfId="38933"/>
    <cellStyle name="Normal 70 4 3" xfId="32944"/>
    <cellStyle name="Normal 70 4 4" xfId="43633"/>
    <cellStyle name="Normal 70 4 5" xfId="48257"/>
    <cellStyle name="Normal 70 5" xfId="4430"/>
    <cellStyle name="Normal 70 5 2" xfId="29734"/>
    <cellStyle name="Normal 70 5 2 2" xfId="38934"/>
    <cellStyle name="Normal 70 5 3" xfId="34245"/>
    <cellStyle name="Normal 70 5 4" xfId="43634"/>
    <cellStyle name="Normal 70 5 5" xfId="48258"/>
    <cellStyle name="Normal 70 6" xfId="4431"/>
    <cellStyle name="Normal 70 6 2" xfId="38928"/>
    <cellStyle name="Normal 70 7" xfId="4432"/>
    <cellStyle name="Normal 70 8" xfId="4433"/>
    <cellStyle name="Normal 70 9" xfId="48252"/>
    <cellStyle name="Normal 71" xfId="12256"/>
    <cellStyle name="Normal 71 2" xfId="4434"/>
    <cellStyle name="Normal 71 2 2" xfId="19586"/>
    <cellStyle name="Normal 71 2 2 2" xfId="29736"/>
    <cellStyle name="Normal 71 2 2 2 2" xfId="38937"/>
    <cellStyle name="Normal 71 2 2 3" xfId="33596"/>
    <cellStyle name="Normal 71 2 2 4" xfId="43636"/>
    <cellStyle name="Normal 71 2 2 5" xfId="48261"/>
    <cellStyle name="Normal 71 2 3" xfId="20872"/>
    <cellStyle name="Normal 71 2 3 2" xfId="29737"/>
    <cellStyle name="Normal 71 2 3 2 2" xfId="38938"/>
    <cellStyle name="Normal 71 2 3 3" xfId="34900"/>
    <cellStyle name="Normal 71 2 3 4" xfId="43637"/>
    <cellStyle name="Normal 71 2 3 5" xfId="48262"/>
    <cellStyle name="Normal 71 2 4" xfId="29735"/>
    <cellStyle name="Normal 71 2 4 2" xfId="38936"/>
    <cellStyle name="Normal 71 2 5" xfId="32298"/>
    <cellStyle name="Normal 71 2 6" xfId="43635"/>
    <cellStyle name="Normal 71 2 7" xfId="48260"/>
    <cellStyle name="Normal 71 3" xfId="4435"/>
    <cellStyle name="Normal 71 3 2" xfId="29738"/>
    <cellStyle name="Normal 71 3 2 2" xfId="38939"/>
    <cellStyle name="Normal 71 3 3" xfId="31646"/>
    <cellStyle name="Normal 71 3 4" xfId="43638"/>
    <cellStyle name="Normal 71 3 5" xfId="48263"/>
    <cellStyle name="Normal 71 4" xfId="4436"/>
    <cellStyle name="Normal 71 4 2" xfId="29739"/>
    <cellStyle name="Normal 71 4 2 2" xfId="38940"/>
    <cellStyle name="Normal 71 4 3" xfId="32947"/>
    <cellStyle name="Normal 71 4 4" xfId="43639"/>
    <cellStyle name="Normal 71 4 5" xfId="48264"/>
    <cellStyle name="Normal 71 5" xfId="4437"/>
    <cellStyle name="Normal 71 5 2" xfId="29740"/>
    <cellStyle name="Normal 71 5 2 2" xfId="38941"/>
    <cellStyle name="Normal 71 5 3" xfId="34248"/>
    <cellStyle name="Normal 71 5 4" xfId="43640"/>
    <cellStyle name="Normal 71 5 5" xfId="48265"/>
    <cellStyle name="Normal 71 6" xfId="4438"/>
    <cellStyle name="Normal 71 6 2" xfId="38935"/>
    <cellStyle name="Normal 71 7" xfId="4439"/>
    <cellStyle name="Normal 71 8" xfId="4440"/>
    <cellStyle name="Normal 71 9" xfId="48259"/>
    <cellStyle name="Normal 72" xfId="12310"/>
    <cellStyle name="Normal 72 2" xfId="4441"/>
    <cellStyle name="Normal 72 2 2" xfId="19587"/>
    <cellStyle name="Normal 72 2 2 2" xfId="29742"/>
    <cellStyle name="Normal 72 2 2 2 2" xfId="38944"/>
    <cellStyle name="Normal 72 2 2 3" xfId="33597"/>
    <cellStyle name="Normal 72 2 2 4" xfId="43642"/>
    <cellStyle name="Normal 72 2 2 5" xfId="48268"/>
    <cellStyle name="Normal 72 2 3" xfId="20873"/>
    <cellStyle name="Normal 72 2 3 2" xfId="29743"/>
    <cellStyle name="Normal 72 2 3 2 2" xfId="38945"/>
    <cellStyle name="Normal 72 2 3 3" xfId="34901"/>
    <cellStyle name="Normal 72 2 3 4" xfId="43643"/>
    <cellStyle name="Normal 72 2 3 5" xfId="48269"/>
    <cellStyle name="Normal 72 2 4" xfId="29741"/>
    <cellStyle name="Normal 72 2 4 2" xfId="38943"/>
    <cellStyle name="Normal 72 2 5" xfId="32299"/>
    <cellStyle name="Normal 72 2 6" xfId="43641"/>
    <cellStyle name="Normal 72 2 7" xfId="48267"/>
    <cellStyle name="Normal 72 3" xfId="4442"/>
    <cellStyle name="Normal 72 3 2" xfId="29744"/>
    <cellStyle name="Normal 72 3 2 2" xfId="38946"/>
    <cellStyle name="Normal 72 3 3" xfId="31647"/>
    <cellStyle name="Normal 72 3 4" xfId="43644"/>
    <cellStyle name="Normal 72 3 5" xfId="48270"/>
    <cellStyle name="Normal 72 4" xfId="4443"/>
    <cellStyle name="Normal 72 4 2" xfId="29745"/>
    <cellStyle name="Normal 72 4 2 2" xfId="38947"/>
    <cellStyle name="Normal 72 4 3" xfId="32948"/>
    <cellStyle name="Normal 72 4 4" xfId="43645"/>
    <cellStyle name="Normal 72 4 5" xfId="48271"/>
    <cellStyle name="Normal 72 5" xfId="4444"/>
    <cellStyle name="Normal 72 5 2" xfId="29746"/>
    <cellStyle name="Normal 72 5 2 2" xfId="38948"/>
    <cellStyle name="Normal 72 5 3" xfId="34249"/>
    <cellStyle name="Normal 72 5 4" xfId="43646"/>
    <cellStyle name="Normal 72 5 5" xfId="48272"/>
    <cellStyle name="Normal 72 6" xfId="4445"/>
    <cellStyle name="Normal 72 6 2" xfId="38942"/>
    <cellStyle name="Normal 72 7" xfId="4446"/>
    <cellStyle name="Normal 72 8" xfId="4447"/>
    <cellStyle name="Normal 72 9" xfId="48266"/>
    <cellStyle name="Normal 73" xfId="12364"/>
    <cellStyle name="Normal 73 2" xfId="4448"/>
    <cellStyle name="Normal 73 2 2" xfId="19588"/>
    <cellStyle name="Normal 73 2 2 2" xfId="29748"/>
    <cellStyle name="Normal 73 2 2 2 2" xfId="38951"/>
    <cellStyle name="Normal 73 2 2 3" xfId="33598"/>
    <cellStyle name="Normal 73 2 2 4" xfId="43648"/>
    <cellStyle name="Normal 73 2 2 5" xfId="48275"/>
    <cellStyle name="Normal 73 2 3" xfId="20874"/>
    <cellStyle name="Normal 73 2 3 2" xfId="29749"/>
    <cellStyle name="Normal 73 2 3 2 2" xfId="38952"/>
    <cellStyle name="Normal 73 2 3 3" xfId="34902"/>
    <cellStyle name="Normal 73 2 3 4" xfId="43649"/>
    <cellStyle name="Normal 73 2 3 5" xfId="48276"/>
    <cellStyle name="Normal 73 2 4" xfId="29747"/>
    <cellStyle name="Normal 73 2 4 2" xfId="38950"/>
    <cellStyle name="Normal 73 2 5" xfId="32300"/>
    <cellStyle name="Normal 73 2 6" xfId="43647"/>
    <cellStyle name="Normal 73 2 7" xfId="48274"/>
    <cellStyle name="Normal 73 3" xfId="4449"/>
    <cellStyle name="Normal 73 3 2" xfId="29750"/>
    <cellStyle name="Normal 73 3 2 2" xfId="38953"/>
    <cellStyle name="Normal 73 3 3" xfId="31648"/>
    <cellStyle name="Normal 73 3 4" xfId="43650"/>
    <cellStyle name="Normal 73 3 5" xfId="48277"/>
    <cellStyle name="Normal 73 4" xfId="4450"/>
    <cellStyle name="Normal 73 4 2" xfId="29751"/>
    <cellStyle name="Normal 73 4 2 2" xfId="38954"/>
    <cellStyle name="Normal 73 4 3" xfId="32949"/>
    <cellStyle name="Normal 73 4 4" xfId="43651"/>
    <cellStyle name="Normal 73 4 5" xfId="48278"/>
    <cellStyle name="Normal 73 5" xfId="4451"/>
    <cellStyle name="Normal 73 5 2" xfId="29752"/>
    <cellStyle name="Normal 73 5 2 2" xfId="38955"/>
    <cellStyle name="Normal 73 5 3" xfId="34250"/>
    <cellStyle name="Normal 73 5 4" xfId="43652"/>
    <cellStyle name="Normal 73 5 5" xfId="48279"/>
    <cellStyle name="Normal 73 6" xfId="4452"/>
    <cellStyle name="Normal 73 6 2" xfId="38949"/>
    <cellStyle name="Normal 73 7" xfId="4453"/>
    <cellStyle name="Normal 73 8" xfId="4454"/>
    <cellStyle name="Normal 73 9" xfId="48273"/>
    <cellStyle name="Normal 74" xfId="12106"/>
    <cellStyle name="Normal 74 2" xfId="4455"/>
    <cellStyle name="Normal 74 2 2" xfId="19565"/>
    <cellStyle name="Normal 74 2 2 2" xfId="29754"/>
    <cellStyle name="Normal 74 2 2 2 2" xfId="38958"/>
    <cellStyle name="Normal 74 2 2 3" xfId="33574"/>
    <cellStyle name="Normal 74 2 2 4" xfId="43654"/>
    <cellStyle name="Normal 74 2 2 5" xfId="48282"/>
    <cellStyle name="Normal 74 2 3" xfId="20850"/>
    <cellStyle name="Normal 74 2 3 2" xfId="29755"/>
    <cellStyle name="Normal 74 2 3 2 2" xfId="38959"/>
    <cellStyle name="Normal 74 2 3 3" xfId="34878"/>
    <cellStyle name="Normal 74 2 3 4" xfId="43655"/>
    <cellStyle name="Normal 74 2 3 5" xfId="48283"/>
    <cellStyle name="Normal 74 2 4" xfId="29753"/>
    <cellStyle name="Normal 74 2 4 2" xfId="38957"/>
    <cellStyle name="Normal 74 2 5" xfId="32276"/>
    <cellStyle name="Normal 74 2 6" xfId="43653"/>
    <cellStyle name="Normal 74 2 7" xfId="48281"/>
    <cellStyle name="Normal 74 3" xfId="4456"/>
    <cellStyle name="Normal 74 3 2" xfId="29756"/>
    <cellStyle name="Normal 74 3 2 2" xfId="38960"/>
    <cellStyle name="Normal 74 3 3" xfId="31624"/>
    <cellStyle name="Normal 74 3 4" xfId="43656"/>
    <cellStyle name="Normal 74 3 5" xfId="48284"/>
    <cellStyle name="Normal 74 4" xfId="4457"/>
    <cellStyle name="Normal 74 4 2" xfId="29757"/>
    <cellStyle name="Normal 74 4 2 2" xfId="38961"/>
    <cellStyle name="Normal 74 4 3" xfId="32925"/>
    <cellStyle name="Normal 74 4 4" xfId="43657"/>
    <cellStyle name="Normal 74 4 5" xfId="48285"/>
    <cellStyle name="Normal 74 5" xfId="4458"/>
    <cellStyle name="Normal 74 5 2" xfId="29758"/>
    <cellStyle name="Normal 74 5 2 2" xfId="38962"/>
    <cellStyle name="Normal 74 5 3" xfId="34226"/>
    <cellStyle name="Normal 74 5 4" xfId="43658"/>
    <cellStyle name="Normal 74 5 5" xfId="48286"/>
    <cellStyle name="Normal 74 6" xfId="4459"/>
    <cellStyle name="Normal 74 6 2" xfId="38956"/>
    <cellStyle name="Normal 74 7" xfId="4460"/>
    <cellStyle name="Normal 74 8" xfId="4461"/>
    <cellStyle name="Normal 74 9" xfId="48280"/>
    <cellStyle name="Normal 75" xfId="12384"/>
    <cellStyle name="Normal 75 2" xfId="4462"/>
    <cellStyle name="Normal 75 2 2" xfId="19589"/>
    <cellStyle name="Normal 75 2 2 2" xfId="29760"/>
    <cellStyle name="Normal 75 2 2 2 2" xfId="38965"/>
    <cellStyle name="Normal 75 2 2 3" xfId="33599"/>
    <cellStyle name="Normal 75 2 2 4" xfId="43660"/>
    <cellStyle name="Normal 75 2 2 5" xfId="48289"/>
    <cellStyle name="Normal 75 2 3" xfId="20875"/>
    <cellStyle name="Normal 75 2 3 2" xfId="29761"/>
    <cellStyle name="Normal 75 2 3 2 2" xfId="38966"/>
    <cellStyle name="Normal 75 2 3 3" xfId="34903"/>
    <cellStyle name="Normal 75 2 3 4" xfId="43661"/>
    <cellStyle name="Normal 75 2 3 5" xfId="48290"/>
    <cellStyle name="Normal 75 2 4" xfId="29759"/>
    <cellStyle name="Normal 75 2 4 2" xfId="38964"/>
    <cellStyle name="Normal 75 2 5" xfId="32301"/>
    <cellStyle name="Normal 75 2 6" xfId="43659"/>
    <cellStyle name="Normal 75 2 7" xfId="48288"/>
    <cellStyle name="Normal 75 3" xfId="4463"/>
    <cellStyle name="Normal 75 3 2" xfId="29762"/>
    <cellStyle name="Normal 75 3 2 2" xfId="38967"/>
    <cellStyle name="Normal 75 3 3" xfId="31649"/>
    <cellStyle name="Normal 75 3 4" xfId="43662"/>
    <cellStyle name="Normal 75 3 5" xfId="48291"/>
    <cellStyle name="Normal 75 4" xfId="4464"/>
    <cellStyle name="Normal 75 4 2" xfId="29763"/>
    <cellStyle name="Normal 75 4 2 2" xfId="38968"/>
    <cellStyle name="Normal 75 4 3" xfId="32950"/>
    <cellStyle name="Normal 75 4 4" xfId="43663"/>
    <cellStyle name="Normal 75 4 5" xfId="48292"/>
    <cellStyle name="Normal 75 5" xfId="4465"/>
    <cellStyle name="Normal 75 5 2" xfId="29764"/>
    <cellStyle name="Normal 75 5 2 2" xfId="38969"/>
    <cellStyle name="Normal 75 5 3" xfId="34251"/>
    <cellStyle name="Normal 75 5 4" xfId="43664"/>
    <cellStyle name="Normal 75 5 5" xfId="48293"/>
    <cellStyle name="Normal 75 6" xfId="4466"/>
    <cellStyle name="Normal 75 6 2" xfId="38963"/>
    <cellStyle name="Normal 75 7" xfId="4467"/>
    <cellStyle name="Normal 75 8" xfId="4468"/>
    <cellStyle name="Normal 75 9" xfId="48287"/>
    <cellStyle name="Normal 76" xfId="4469"/>
    <cellStyle name="Normal 76 2" xfId="29765"/>
    <cellStyle name="Normal 76 2 2" xfId="38970"/>
    <cellStyle name="Normal 76 3" xfId="30985"/>
    <cellStyle name="Normal 76 4" xfId="43665"/>
    <cellStyle name="Normal 76 5" xfId="48294"/>
    <cellStyle name="Normal 76 6" xfId="13870"/>
    <cellStyle name="Normal 77" xfId="4470"/>
    <cellStyle name="Normal 77 2" xfId="29766"/>
    <cellStyle name="Normal 77 2 2" xfId="38971"/>
    <cellStyle name="Normal 77 3" xfId="30988"/>
    <cellStyle name="Normal 77 4" xfId="43666"/>
    <cellStyle name="Normal 77 5" xfId="48295"/>
    <cellStyle name="Normal 77 6" xfId="13873"/>
    <cellStyle name="Normal 78" xfId="13875"/>
    <cellStyle name="Normal 78 2" xfId="29767"/>
    <cellStyle name="Normal 78 2 2" xfId="38972"/>
    <cellStyle name="Normal 78 3" xfId="30990"/>
    <cellStyle name="Normal 78 4" xfId="43667"/>
    <cellStyle name="Normal 78 5" xfId="48296"/>
    <cellStyle name="Normal 79" xfId="13877"/>
    <cellStyle name="Normal 79 2" xfId="29768"/>
    <cellStyle name="Normal 79 2 2" xfId="38973"/>
    <cellStyle name="Normal 79 3" xfId="30992"/>
    <cellStyle name="Normal 79 4" xfId="43668"/>
    <cellStyle name="Normal 79 5" xfId="48297"/>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2 10" xfId="11662"/>
    <cellStyle name="Normal 8 2 2 11" xfId="10016"/>
    <cellStyle name="Normal 8 2 2 2" xfId="16617"/>
    <cellStyle name="Normal 8 2 2 2 2" xfId="19458"/>
    <cellStyle name="Normal 8 2 2 2 2 2" xfId="29771"/>
    <cellStyle name="Normal 8 2 2 2 2 2 2" xfId="38976"/>
    <cellStyle name="Normal 8 2 2 2 2 3" xfId="33465"/>
    <cellStyle name="Normal 8 2 2 2 2 4" xfId="43671"/>
    <cellStyle name="Normal 8 2 2 2 2 5" xfId="48300"/>
    <cellStyle name="Normal 8 2 2 2 3" xfId="20741"/>
    <cellStyle name="Normal 8 2 2 2 3 2" xfId="29772"/>
    <cellStyle name="Normal 8 2 2 2 3 2 2" xfId="38977"/>
    <cellStyle name="Normal 8 2 2 2 3 3" xfId="34767"/>
    <cellStyle name="Normal 8 2 2 2 3 4" xfId="43672"/>
    <cellStyle name="Normal 8 2 2 2 3 5" xfId="48301"/>
    <cellStyle name="Normal 8 2 2 2 4" xfId="29770"/>
    <cellStyle name="Normal 8 2 2 2 4 2" xfId="38975"/>
    <cellStyle name="Normal 8 2 2 2 5" xfId="32165"/>
    <cellStyle name="Normal 8 2 2 2 6" xfId="43670"/>
    <cellStyle name="Normal 8 2 2 2 7" xfId="48299"/>
    <cellStyle name="Normal 8 2 2 3" xfId="14402"/>
    <cellStyle name="Normal 8 2 2 3 2" xfId="29773"/>
    <cellStyle name="Normal 8 2 2 3 2 2" xfId="38978"/>
    <cellStyle name="Normal 8 2 2 3 3" xfId="31515"/>
    <cellStyle name="Normal 8 2 2 3 4" xfId="43673"/>
    <cellStyle name="Normal 8 2 2 3 5" xfId="48302"/>
    <cellStyle name="Normal 8 2 2 4" xfId="18824"/>
    <cellStyle name="Normal 8 2 2 4 2" xfId="29774"/>
    <cellStyle name="Normal 8 2 2 4 2 2" xfId="38979"/>
    <cellStyle name="Normal 8 2 2 4 3" xfId="32816"/>
    <cellStyle name="Normal 8 2 2 4 4" xfId="43674"/>
    <cellStyle name="Normal 8 2 2 4 5" xfId="48303"/>
    <cellStyle name="Normal 8 2 2 5" xfId="20104"/>
    <cellStyle name="Normal 8 2 2 5 2" xfId="29775"/>
    <cellStyle name="Normal 8 2 2 5 2 2" xfId="38980"/>
    <cellStyle name="Normal 8 2 2 5 3" xfId="34115"/>
    <cellStyle name="Normal 8 2 2 5 4" xfId="43675"/>
    <cellStyle name="Normal 8 2 2 5 5" xfId="48304"/>
    <cellStyle name="Normal 8 2 2 6" xfId="29769"/>
    <cellStyle name="Normal 8 2 2 6 2" xfId="38974"/>
    <cellStyle name="Normal 8 2 2 7" xfId="30855"/>
    <cellStyle name="Normal 8 2 2 8" xfId="43669"/>
    <cellStyle name="Normal 8 2 2 9" xfId="48298"/>
    <cellStyle name="Normal 8 2 3" xfId="4484"/>
    <cellStyle name="Normal 8 2 4" xfId="10398"/>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10" xfId="10745"/>
    <cellStyle name="Normal 8 3 2" xfId="4514"/>
    <cellStyle name="Normal 8 3 2 2" xfId="18994"/>
    <cellStyle name="Normal 8 3 2 2 2" xfId="29778"/>
    <cellStyle name="Normal 8 3 2 2 2 2" xfId="38983"/>
    <cellStyle name="Normal 8 3 2 2 3" xfId="32997"/>
    <cellStyle name="Normal 8 3 2 2 4" xfId="43678"/>
    <cellStyle name="Normal 8 3 2 2 5" xfId="48307"/>
    <cellStyle name="Normal 8 3 2 3" xfId="20276"/>
    <cellStyle name="Normal 8 3 2 3 2" xfId="29779"/>
    <cellStyle name="Normal 8 3 2 3 2 2" xfId="38984"/>
    <cellStyle name="Normal 8 3 2 3 3" xfId="34298"/>
    <cellStyle name="Normal 8 3 2 3 4" xfId="43679"/>
    <cellStyle name="Normal 8 3 2 3 5" xfId="48308"/>
    <cellStyle name="Normal 8 3 2 4" xfId="29777"/>
    <cellStyle name="Normal 8 3 2 4 2" xfId="38982"/>
    <cellStyle name="Normal 8 3 2 5" xfId="31696"/>
    <cellStyle name="Normal 8 3 2 6" xfId="43677"/>
    <cellStyle name="Normal 8 3 2 7" xfId="48306"/>
    <cellStyle name="Normal 8 3 2 8" xfId="16151"/>
    <cellStyle name="Normal 8 3 3" xfId="13936"/>
    <cellStyle name="Normal 8 3 3 2" xfId="29780"/>
    <cellStyle name="Normal 8 3 3 2 2" xfId="38985"/>
    <cellStyle name="Normal 8 3 3 3" xfId="31047"/>
    <cellStyle name="Normal 8 3 3 4" xfId="43680"/>
    <cellStyle name="Normal 8 3 3 5" xfId="48309"/>
    <cellStyle name="Normal 8 3 4" xfId="18359"/>
    <cellStyle name="Normal 8 3 4 2" xfId="29781"/>
    <cellStyle name="Normal 8 3 4 2 2" xfId="38986"/>
    <cellStyle name="Normal 8 3 4 3" xfId="32348"/>
    <cellStyle name="Normal 8 3 4 4" xfId="43681"/>
    <cellStyle name="Normal 8 3 4 5" xfId="48310"/>
    <cellStyle name="Normal 8 3 5" xfId="19636"/>
    <cellStyle name="Normal 8 3 5 2" xfId="29782"/>
    <cellStyle name="Normal 8 3 5 2 2" xfId="38987"/>
    <cellStyle name="Normal 8 3 5 3" xfId="33646"/>
    <cellStyle name="Normal 8 3 5 4" xfId="43682"/>
    <cellStyle name="Normal 8 3 5 5" xfId="48311"/>
    <cellStyle name="Normal 8 3 6" xfId="29776"/>
    <cellStyle name="Normal 8 3 6 2" xfId="38981"/>
    <cellStyle name="Normal 8 3 7" xfId="30386"/>
    <cellStyle name="Normal 8 3 8" xfId="43676"/>
    <cellStyle name="Normal 8 3 9" xfId="48305"/>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 10" xfId="11615"/>
    <cellStyle name="Normal 8 4 2" xfId="16606"/>
    <cellStyle name="Normal 8 4 2 2" xfId="19447"/>
    <cellStyle name="Normal 8 4 2 2 2" xfId="29785"/>
    <cellStyle name="Normal 8 4 2 2 2 2" xfId="38990"/>
    <cellStyle name="Normal 8 4 2 2 3" xfId="33454"/>
    <cellStyle name="Normal 8 4 2 2 4" xfId="43685"/>
    <cellStyle name="Normal 8 4 2 2 5" xfId="48314"/>
    <cellStyle name="Normal 8 4 2 3" xfId="20730"/>
    <cellStyle name="Normal 8 4 2 3 2" xfId="29786"/>
    <cellStyle name="Normal 8 4 2 3 2 2" xfId="38991"/>
    <cellStyle name="Normal 8 4 2 3 3" xfId="34756"/>
    <cellStyle name="Normal 8 4 2 3 4" xfId="43686"/>
    <cellStyle name="Normal 8 4 2 3 5" xfId="48315"/>
    <cellStyle name="Normal 8 4 2 4" xfId="29784"/>
    <cellStyle name="Normal 8 4 2 4 2" xfId="38989"/>
    <cellStyle name="Normal 8 4 2 5" xfId="32154"/>
    <cellStyle name="Normal 8 4 2 6" xfId="43684"/>
    <cellStyle name="Normal 8 4 2 7" xfId="48313"/>
    <cellStyle name="Normal 8 4 3" xfId="14391"/>
    <cellStyle name="Normal 8 4 3 2" xfId="29787"/>
    <cellStyle name="Normal 8 4 3 2 2" xfId="38992"/>
    <cellStyle name="Normal 8 4 3 3" xfId="31504"/>
    <cellStyle name="Normal 8 4 3 4" xfId="43687"/>
    <cellStyle name="Normal 8 4 3 5" xfId="48316"/>
    <cellStyle name="Normal 8 4 4" xfId="18813"/>
    <cellStyle name="Normal 8 4 4 2" xfId="29788"/>
    <cellStyle name="Normal 8 4 4 2 2" xfId="38993"/>
    <cellStyle name="Normal 8 4 4 3" xfId="32805"/>
    <cellStyle name="Normal 8 4 4 4" xfId="43688"/>
    <cellStyle name="Normal 8 4 4 5" xfId="48317"/>
    <cellStyle name="Normal 8 4 5" xfId="20093"/>
    <cellStyle name="Normal 8 4 5 2" xfId="29789"/>
    <cellStyle name="Normal 8 4 5 2 2" xfId="38994"/>
    <cellStyle name="Normal 8 4 5 3" xfId="34104"/>
    <cellStyle name="Normal 8 4 5 4" xfId="43689"/>
    <cellStyle name="Normal 8 4 5 5" xfId="48318"/>
    <cellStyle name="Normal 8 4 6" xfId="29783"/>
    <cellStyle name="Normal 8 4 6 2" xfId="38988"/>
    <cellStyle name="Normal 8 4 7" xfId="30844"/>
    <cellStyle name="Normal 8 4 8" xfId="43683"/>
    <cellStyle name="Normal 8 4 9" xfId="48312"/>
    <cellStyle name="Normal 8 40" xfId="4526"/>
    <cellStyle name="Normal 8 41" xfId="4527"/>
    <cellStyle name="Normal 8 42" xfId="4528"/>
    <cellStyle name="Normal 8 43" xfId="10397"/>
    <cellStyle name="Normal 8 44" xfId="10015"/>
    <cellStyle name="Normal 8 5" xfId="4529"/>
    <cellStyle name="Normal 8 5 10" xfId="12052"/>
    <cellStyle name="Normal 8 5 2" xfId="16689"/>
    <cellStyle name="Normal 8 5 2 2" xfId="19526"/>
    <cellStyle name="Normal 8 5 2 2 2" xfId="29792"/>
    <cellStyle name="Normal 8 5 2 2 2 2" xfId="38997"/>
    <cellStyle name="Normal 8 5 2 2 3" xfId="33535"/>
    <cellStyle name="Normal 8 5 2 2 4" xfId="43692"/>
    <cellStyle name="Normal 8 5 2 2 5" xfId="48321"/>
    <cellStyle name="Normal 8 5 2 3" xfId="20811"/>
    <cellStyle name="Normal 8 5 2 3 2" xfId="29793"/>
    <cellStyle name="Normal 8 5 2 3 2 2" xfId="38998"/>
    <cellStyle name="Normal 8 5 2 3 3" xfId="34838"/>
    <cellStyle name="Normal 8 5 2 3 4" xfId="43693"/>
    <cellStyle name="Normal 8 5 2 3 5" xfId="48322"/>
    <cellStyle name="Normal 8 5 2 4" xfId="29791"/>
    <cellStyle name="Normal 8 5 2 4 2" xfId="38996"/>
    <cellStyle name="Normal 8 5 2 5" xfId="32236"/>
    <cellStyle name="Normal 8 5 2 6" xfId="43691"/>
    <cellStyle name="Normal 8 5 2 7" xfId="48320"/>
    <cellStyle name="Normal 8 5 3" xfId="14476"/>
    <cellStyle name="Normal 8 5 3 2" xfId="29794"/>
    <cellStyle name="Normal 8 5 3 2 2" xfId="38999"/>
    <cellStyle name="Normal 8 5 3 3" xfId="31585"/>
    <cellStyle name="Normal 8 5 3 4" xfId="43694"/>
    <cellStyle name="Normal 8 5 3 5" xfId="48323"/>
    <cellStyle name="Normal 8 5 4" xfId="18894"/>
    <cellStyle name="Normal 8 5 4 2" xfId="29795"/>
    <cellStyle name="Normal 8 5 4 2 2" xfId="39000"/>
    <cellStyle name="Normal 8 5 4 3" xfId="32886"/>
    <cellStyle name="Normal 8 5 4 4" xfId="43695"/>
    <cellStyle name="Normal 8 5 4 5" xfId="48324"/>
    <cellStyle name="Normal 8 5 5" xfId="20174"/>
    <cellStyle name="Normal 8 5 5 2" xfId="29796"/>
    <cellStyle name="Normal 8 5 5 2 2" xfId="39001"/>
    <cellStyle name="Normal 8 5 5 3" xfId="34186"/>
    <cellStyle name="Normal 8 5 5 4" xfId="43696"/>
    <cellStyle name="Normal 8 5 5 5" xfId="48325"/>
    <cellStyle name="Normal 8 5 6" xfId="29790"/>
    <cellStyle name="Normal 8 5 6 2" xfId="38995"/>
    <cellStyle name="Normal 8 5 7" xfId="30926"/>
    <cellStyle name="Normal 8 5 8" xfId="43690"/>
    <cellStyle name="Normal 8 5 9" xfId="48319"/>
    <cellStyle name="Normal 8 6" xfId="4530"/>
    <cellStyle name="Normal 8 7" xfId="4531"/>
    <cellStyle name="Normal 8 8" xfId="4532"/>
    <cellStyle name="Normal 8 9" xfId="4533"/>
    <cellStyle name="Normal 80" xfId="13879"/>
    <cellStyle name="Normal 80 2" xfId="29797"/>
    <cellStyle name="Normal 80 2 2" xfId="39002"/>
    <cellStyle name="Normal 80 3" xfId="30994"/>
    <cellStyle name="Normal 80 4" xfId="43697"/>
    <cellStyle name="Normal 80 5" xfId="48326"/>
    <cellStyle name="Normal 81" xfId="13881"/>
    <cellStyle name="Normal 81 2" xfId="29798"/>
    <cellStyle name="Normal 81 2 2" xfId="39003"/>
    <cellStyle name="Normal 81 3" xfId="30996"/>
    <cellStyle name="Normal 81 4" xfId="43698"/>
    <cellStyle name="Normal 81 5" xfId="48327"/>
    <cellStyle name="Normal 82" xfId="13883"/>
    <cellStyle name="Normal 82 2" xfId="29799"/>
    <cellStyle name="Normal 82 2 2" xfId="39004"/>
    <cellStyle name="Normal 82 3" xfId="30998"/>
    <cellStyle name="Normal 82 4" xfId="43699"/>
    <cellStyle name="Normal 82 5" xfId="48328"/>
    <cellStyle name="Normal 83" xfId="13885"/>
    <cellStyle name="Normal 83 2" xfId="29800"/>
    <cellStyle name="Normal 83 2 2" xfId="39005"/>
    <cellStyle name="Normal 83 3" xfId="31000"/>
    <cellStyle name="Normal 83 4" xfId="43700"/>
    <cellStyle name="Normal 83 5" xfId="48329"/>
    <cellStyle name="Normal 84" xfId="20877"/>
    <cellStyle name="Normal 84 2" xfId="29801"/>
    <cellStyle name="Normal 84 2 2" xfId="39006"/>
    <cellStyle name="Normal 84 3" xfId="34905"/>
    <cellStyle name="Normal 84 4" xfId="43701"/>
    <cellStyle name="Normal 84 5" xfId="48330"/>
    <cellStyle name="Normal 85" xfId="20878"/>
    <cellStyle name="Normal 85 2" xfId="29802"/>
    <cellStyle name="Normal 85 2 2" xfId="39007"/>
    <cellStyle name="Normal 85 3" xfId="34906"/>
    <cellStyle name="Normal 85 4" xfId="43702"/>
    <cellStyle name="Normal 85 5" xfId="48331"/>
    <cellStyle name="Normal 86" xfId="20880"/>
    <cellStyle name="Normal 86 2" xfId="29803"/>
    <cellStyle name="Normal 86 2 2" xfId="39008"/>
    <cellStyle name="Normal 86 3" xfId="34907"/>
    <cellStyle name="Normal 86 4" xfId="43703"/>
    <cellStyle name="Normal 86 5" xfId="48332"/>
    <cellStyle name="Normal 87" xfId="20886"/>
    <cellStyle name="Normal 87 2" xfId="29804"/>
    <cellStyle name="Normal 87 2 2" xfId="39009"/>
    <cellStyle name="Normal 87 3" xfId="34908"/>
    <cellStyle name="Normal 87 4" xfId="43704"/>
    <cellStyle name="Normal 87 5" xfId="48333"/>
    <cellStyle name="Normal 88" xfId="20898"/>
    <cellStyle name="Normal 88 2" xfId="29805"/>
    <cellStyle name="Normal 88 2 2" xfId="39010"/>
    <cellStyle name="Normal 88 3" xfId="34915"/>
    <cellStyle name="Normal 88 4" xfId="43705"/>
    <cellStyle name="Normal 88 5" xfId="48334"/>
    <cellStyle name="Normal 89" xfId="20901"/>
    <cellStyle name="Normal 89 2" xfId="29806"/>
    <cellStyle name="Normal 89 2 2" xfId="39011"/>
    <cellStyle name="Normal 89 3" xfId="34918"/>
    <cellStyle name="Normal 89 4" xfId="43706"/>
    <cellStyle name="Normal 89 5" xfId="48335"/>
    <cellStyle name="Normal 9" xfId="4534"/>
    <cellStyle name="Normal 9 2" xfId="4535"/>
    <cellStyle name="Normal 9 2 10" xfId="48336"/>
    <cellStyle name="Normal 9 2 11" xfId="10017"/>
    <cellStyle name="Normal 9 2 2" xfId="4536"/>
    <cellStyle name="Normal 9 2 2 10" xfId="11675"/>
    <cellStyle name="Normal 9 2 2 2" xfId="16630"/>
    <cellStyle name="Normal 9 2 2 2 2" xfId="19471"/>
    <cellStyle name="Normal 9 2 2 2 2 2" xfId="29810"/>
    <cellStyle name="Normal 9 2 2 2 2 2 2" xfId="39015"/>
    <cellStyle name="Normal 9 2 2 2 2 3" xfId="33478"/>
    <cellStyle name="Normal 9 2 2 2 2 4" xfId="43710"/>
    <cellStyle name="Normal 9 2 2 2 2 5" xfId="48339"/>
    <cellStyle name="Normal 9 2 2 2 3" xfId="20754"/>
    <cellStyle name="Normal 9 2 2 2 3 2" xfId="29811"/>
    <cellStyle name="Normal 9 2 2 2 3 2 2" xfId="39016"/>
    <cellStyle name="Normal 9 2 2 2 3 3" xfId="34780"/>
    <cellStyle name="Normal 9 2 2 2 3 4" xfId="43711"/>
    <cellStyle name="Normal 9 2 2 2 3 5" xfId="48340"/>
    <cellStyle name="Normal 9 2 2 2 4" xfId="29809"/>
    <cellStyle name="Normal 9 2 2 2 4 2" xfId="39014"/>
    <cellStyle name="Normal 9 2 2 2 5" xfId="32178"/>
    <cellStyle name="Normal 9 2 2 2 6" xfId="43709"/>
    <cellStyle name="Normal 9 2 2 2 7" xfId="48338"/>
    <cellStyle name="Normal 9 2 2 3" xfId="14415"/>
    <cellStyle name="Normal 9 2 2 3 2" xfId="29812"/>
    <cellStyle name="Normal 9 2 2 3 2 2" xfId="39017"/>
    <cellStyle name="Normal 9 2 2 3 3" xfId="31528"/>
    <cellStyle name="Normal 9 2 2 3 4" xfId="43712"/>
    <cellStyle name="Normal 9 2 2 3 5" xfId="48341"/>
    <cellStyle name="Normal 9 2 2 4" xfId="18837"/>
    <cellStyle name="Normal 9 2 2 4 2" xfId="29813"/>
    <cellStyle name="Normal 9 2 2 4 2 2" xfId="39018"/>
    <cellStyle name="Normal 9 2 2 4 3" xfId="32829"/>
    <cellStyle name="Normal 9 2 2 4 4" xfId="43713"/>
    <cellStyle name="Normal 9 2 2 4 5" xfId="48342"/>
    <cellStyle name="Normal 9 2 2 5" xfId="20117"/>
    <cellStyle name="Normal 9 2 2 5 2" xfId="29814"/>
    <cellStyle name="Normal 9 2 2 5 2 2" xfId="39019"/>
    <cellStyle name="Normal 9 2 2 5 3" xfId="34128"/>
    <cellStyle name="Normal 9 2 2 5 4" xfId="43714"/>
    <cellStyle name="Normal 9 2 2 5 5" xfId="48343"/>
    <cellStyle name="Normal 9 2 2 6" xfId="29808"/>
    <cellStyle name="Normal 9 2 2 6 2" xfId="39013"/>
    <cellStyle name="Normal 9 2 2 7" xfId="30868"/>
    <cellStyle name="Normal 9 2 2 8" xfId="43708"/>
    <cellStyle name="Normal 9 2 2 9" xfId="48337"/>
    <cellStyle name="Normal 9 2 3" xfId="16152"/>
    <cellStyle name="Normal 9 2 3 2" xfId="18995"/>
    <cellStyle name="Normal 9 2 3 2 2" xfId="29816"/>
    <cellStyle name="Normal 9 2 3 2 2 2" xfId="39021"/>
    <cellStyle name="Normal 9 2 3 2 3" xfId="32998"/>
    <cellStyle name="Normal 9 2 3 2 4" xfId="43716"/>
    <cellStyle name="Normal 9 2 3 2 5" xfId="48345"/>
    <cellStyle name="Normal 9 2 3 3" xfId="20277"/>
    <cellStyle name="Normal 9 2 3 3 2" xfId="29817"/>
    <cellStyle name="Normal 9 2 3 3 2 2" xfId="39022"/>
    <cellStyle name="Normal 9 2 3 3 3" xfId="34299"/>
    <cellStyle name="Normal 9 2 3 3 4" xfId="43717"/>
    <cellStyle name="Normal 9 2 3 3 5" xfId="48346"/>
    <cellStyle name="Normal 9 2 3 4" xfId="29815"/>
    <cellStyle name="Normal 9 2 3 4 2" xfId="39020"/>
    <cellStyle name="Normal 9 2 3 5" xfId="31697"/>
    <cellStyle name="Normal 9 2 3 6" xfId="43715"/>
    <cellStyle name="Normal 9 2 3 7" xfId="48344"/>
    <cellStyle name="Normal 9 2 4" xfId="13937"/>
    <cellStyle name="Normal 9 2 4 2" xfId="29818"/>
    <cellStyle name="Normal 9 2 4 2 2" xfId="39023"/>
    <cellStyle name="Normal 9 2 4 3" xfId="31048"/>
    <cellStyle name="Normal 9 2 4 4" xfId="43718"/>
    <cellStyle name="Normal 9 2 4 5" xfId="48347"/>
    <cellStyle name="Normal 9 2 5" xfId="18360"/>
    <cellStyle name="Normal 9 2 5 2" xfId="29819"/>
    <cellStyle name="Normal 9 2 5 2 2" xfId="39024"/>
    <cellStyle name="Normal 9 2 5 3" xfId="32349"/>
    <cellStyle name="Normal 9 2 5 4" xfId="43719"/>
    <cellStyle name="Normal 9 2 5 5" xfId="48348"/>
    <cellStyle name="Normal 9 2 6" xfId="19637"/>
    <cellStyle name="Normal 9 2 6 2" xfId="29820"/>
    <cellStyle name="Normal 9 2 6 2 2" xfId="39025"/>
    <cellStyle name="Normal 9 2 6 3" xfId="33647"/>
    <cellStyle name="Normal 9 2 6 4" xfId="43720"/>
    <cellStyle name="Normal 9 2 6 5" xfId="48349"/>
    <cellStyle name="Normal 9 2 7" xfId="29807"/>
    <cellStyle name="Normal 9 2 7 2" xfId="39012"/>
    <cellStyle name="Normal 9 2 8" xfId="30387"/>
    <cellStyle name="Normal 9 2 9" xfId="43707"/>
    <cellStyle name="Normal 9 3" xfId="4537"/>
    <cellStyle name="Normal 9 3 10" xfId="10018"/>
    <cellStyle name="Normal 9 3 2" xfId="16607"/>
    <cellStyle name="Normal 9 3 2 2" xfId="19448"/>
    <cellStyle name="Normal 9 3 2 2 2" xfId="29823"/>
    <cellStyle name="Normal 9 3 2 2 2 2" xfId="39028"/>
    <cellStyle name="Normal 9 3 2 2 3" xfId="33455"/>
    <cellStyle name="Normal 9 3 2 2 4" xfId="43723"/>
    <cellStyle name="Normal 9 3 2 2 5" xfId="48352"/>
    <cellStyle name="Normal 9 3 2 3" xfId="20731"/>
    <cellStyle name="Normal 9 3 2 3 2" xfId="29824"/>
    <cellStyle name="Normal 9 3 2 3 2 2" xfId="39029"/>
    <cellStyle name="Normal 9 3 2 3 3" xfId="34757"/>
    <cellStyle name="Normal 9 3 2 3 4" xfId="43724"/>
    <cellStyle name="Normal 9 3 2 3 5" xfId="48353"/>
    <cellStyle name="Normal 9 3 2 4" xfId="29822"/>
    <cellStyle name="Normal 9 3 2 4 2" xfId="39027"/>
    <cellStyle name="Normal 9 3 2 5" xfId="32155"/>
    <cellStyle name="Normal 9 3 2 6" xfId="43722"/>
    <cellStyle name="Normal 9 3 2 7" xfId="48351"/>
    <cellStyle name="Normal 9 3 3" xfId="14392"/>
    <cellStyle name="Normal 9 3 3 2" xfId="29825"/>
    <cellStyle name="Normal 9 3 3 2 2" xfId="39030"/>
    <cellStyle name="Normal 9 3 3 3" xfId="31505"/>
    <cellStyle name="Normal 9 3 3 4" xfId="43725"/>
    <cellStyle name="Normal 9 3 3 5" xfId="48354"/>
    <cellStyle name="Normal 9 3 4" xfId="18814"/>
    <cellStyle name="Normal 9 3 4 2" xfId="29826"/>
    <cellStyle name="Normal 9 3 4 2 2" xfId="39031"/>
    <cellStyle name="Normal 9 3 4 3" xfId="32806"/>
    <cellStyle name="Normal 9 3 4 4" xfId="43726"/>
    <cellStyle name="Normal 9 3 4 5" xfId="48355"/>
    <cellStyle name="Normal 9 3 5" xfId="20094"/>
    <cellStyle name="Normal 9 3 5 2" xfId="29827"/>
    <cellStyle name="Normal 9 3 5 2 2" xfId="39032"/>
    <cellStyle name="Normal 9 3 5 3" xfId="34105"/>
    <cellStyle name="Normal 9 3 5 4" xfId="43727"/>
    <cellStyle name="Normal 9 3 5 5" xfId="48356"/>
    <cellStyle name="Normal 9 3 6" xfId="29821"/>
    <cellStyle name="Normal 9 3 6 2" xfId="39026"/>
    <cellStyle name="Normal 9 3 7" xfId="30845"/>
    <cellStyle name="Normal 9 3 8" xfId="43721"/>
    <cellStyle name="Normal 9 3 9" xfId="48350"/>
    <cellStyle name="Normal 9 4" xfId="4538"/>
    <cellStyle name="Normal 9 4 10" xfId="10019"/>
    <cellStyle name="Normal 9 4 2" xfId="16690"/>
    <cellStyle name="Normal 9 4 2 2" xfId="19527"/>
    <cellStyle name="Normal 9 4 2 2 2" xfId="29830"/>
    <cellStyle name="Normal 9 4 2 2 2 2" xfId="39035"/>
    <cellStyle name="Normal 9 4 2 2 3" xfId="33536"/>
    <cellStyle name="Normal 9 4 2 2 4" xfId="43730"/>
    <cellStyle name="Normal 9 4 2 2 5" xfId="48359"/>
    <cellStyle name="Normal 9 4 2 3" xfId="20812"/>
    <cellStyle name="Normal 9 4 2 3 2" xfId="29831"/>
    <cellStyle name="Normal 9 4 2 3 2 2" xfId="39036"/>
    <cellStyle name="Normal 9 4 2 3 3" xfId="34839"/>
    <cellStyle name="Normal 9 4 2 3 4" xfId="43731"/>
    <cellStyle name="Normal 9 4 2 3 5" xfId="48360"/>
    <cellStyle name="Normal 9 4 2 4" xfId="29829"/>
    <cellStyle name="Normal 9 4 2 4 2" xfId="39034"/>
    <cellStyle name="Normal 9 4 2 5" xfId="32237"/>
    <cellStyle name="Normal 9 4 2 6" xfId="43729"/>
    <cellStyle name="Normal 9 4 2 7" xfId="48358"/>
    <cellStyle name="Normal 9 4 3" xfId="14477"/>
    <cellStyle name="Normal 9 4 3 2" xfId="29832"/>
    <cellStyle name="Normal 9 4 3 2 2" xfId="39037"/>
    <cellStyle name="Normal 9 4 3 3" xfId="31586"/>
    <cellStyle name="Normal 9 4 3 4" xfId="43732"/>
    <cellStyle name="Normal 9 4 3 5" xfId="48361"/>
    <cellStyle name="Normal 9 4 4" xfId="18895"/>
    <cellStyle name="Normal 9 4 4 2" xfId="29833"/>
    <cellStyle name="Normal 9 4 4 2 2" xfId="39038"/>
    <cellStyle name="Normal 9 4 4 3" xfId="32887"/>
    <cellStyle name="Normal 9 4 4 4" xfId="43733"/>
    <cellStyle name="Normal 9 4 4 5" xfId="48362"/>
    <cellStyle name="Normal 9 4 5" xfId="20175"/>
    <cellStyle name="Normal 9 4 5 2" xfId="29834"/>
    <cellStyle name="Normal 9 4 5 2 2" xfId="39039"/>
    <cellStyle name="Normal 9 4 5 3" xfId="34187"/>
    <cellStyle name="Normal 9 4 5 4" xfId="43734"/>
    <cellStyle name="Normal 9 4 5 5" xfId="48363"/>
    <cellStyle name="Normal 9 4 6" xfId="29828"/>
    <cellStyle name="Normal 9 4 6 2" xfId="39033"/>
    <cellStyle name="Normal 9 4 7" xfId="30927"/>
    <cellStyle name="Normal 9 4 8" xfId="43728"/>
    <cellStyle name="Normal 9 4 9" xfId="48357"/>
    <cellStyle name="Normal 9 5" xfId="4539"/>
    <cellStyle name="Normal 9 6" xfId="4540"/>
    <cellStyle name="Normal 9 7" xfId="10399"/>
    <cellStyle name="Normal 90" xfId="20900"/>
    <cellStyle name="Normal 90 2" xfId="29835"/>
    <cellStyle name="Normal 90 2 2" xfId="39040"/>
    <cellStyle name="Normal 90 3" xfId="34917"/>
    <cellStyle name="Normal 90 4" xfId="43735"/>
    <cellStyle name="Normal 90 5" xfId="48364"/>
    <cellStyle name="Normal 91" xfId="20920"/>
    <cellStyle name="Normal 91 2" xfId="29836"/>
    <cellStyle name="Normal 91 2 2" xfId="39041"/>
    <cellStyle name="Normal 91 3" xfId="34933"/>
    <cellStyle name="Normal 91 4" xfId="43736"/>
    <cellStyle name="Normal 91 5" xfId="48365"/>
    <cellStyle name="Normal 92" xfId="20925"/>
    <cellStyle name="Normal 92 2" xfId="29837"/>
    <cellStyle name="Normal 92 2 2" xfId="39042"/>
    <cellStyle name="Normal 92 3" xfId="34938"/>
    <cellStyle name="Normal 92 4" xfId="43737"/>
    <cellStyle name="Normal 92 5" xfId="48366"/>
    <cellStyle name="Normal 93" xfId="20989"/>
    <cellStyle name="Normal 93 2" xfId="29838"/>
    <cellStyle name="Normal 93 2 2" xfId="39043"/>
    <cellStyle name="Normal 93 3" xfId="34941"/>
    <cellStyle name="Normal 93 4" xfId="43738"/>
    <cellStyle name="Normal 93 5" xfId="48367"/>
    <cellStyle name="Normal 94" xfId="22545"/>
    <cellStyle name="Normal 94 2" xfId="29839"/>
    <cellStyle name="Normal 94 2 2" xfId="39044"/>
    <cellStyle name="Normal 94 3" xfId="34942"/>
    <cellStyle name="Normal 94 4" xfId="43739"/>
    <cellStyle name="Normal 94 5" xfId="48368"/>
    <cellStyle name="Normal 95" xfId="39555"/>
    <cellStyle name="Normal 95 2" xfId="43740"/>
    <cellStyle name="Normal 95 3" xfId="48369"/>
    <cellStyle name="Normal 96" xfId="39561"/>
    <cellStyle name="Normal 96 2" xfId="43741"/>
    <cellStyle name="Normal 96 3" xfId="48370"/>
    <cellStyle name="Normal 97" xfId="39563"/>
    <cellStyle name="Normal 97 2" xfId="43742"/>
    <cellStyle name="Normal 97 3" xfId="48371"/>
    <cellStyle name="Normal 98" xfId="39564"/>
    <cellStyle name="Normal 98 2" xfId="43743"/>
    <cellStyle name="Normal 98 3" xfId="48372"/>
    <cellStyle name="Normal 99" xfId="39573"/>
    <cellStyle name="Normal2" xfId="4549"/>
    <cellStyle name="Normale_97.98.us" xfId="4550"/>
    <cellStyle name="NormalGB" xfId="4551"/>
    <cellStyle name="Normalx" xfId="4552"/>
    <cellStyle name="Note 10" xfId="11527"/>
    <cellStyle name="Note 10 2" xfId="11528"/>
    <cellStyle name="Note 11" xfId="11529"/>
    <cellStyle name="Note 11 2" xfId="11530"/>
    <cellStyle name="Note 12" xfId="11531"/>
    <cellStyle name="Note 12 2" xfId="11532"/>
    <cellStyle name="Note 13" xfId="11533"/>
    <cellStyle name="Note 13 2" xfId="11534"/>
    <cellStyle name="Note 14" xfId="11535"/>
    <cellStyle name="Note 14 2" xfId="11536"/>
    <cellStyle name="Note 15" xfId="11537"/>
    <cellStyle name="Note 15 2" xfId="11538"/>
    <cellStyle name="Note 16" xfId="39562"/>
    <cellStyle name="Note 17" xfId="39574"/>
    <cellStyle name="Note 18" xfId="39612"/>
    <cellStyle name="Note 2" xfId="56"/>
    <cellStyle name="Note 2 10" xfId="4553"/>
    <cellStyle name="Note 2 10 10" xfId="11539"/>
    <cellStyle name="Note 2 10 2" xfId="16576"/>
    <cellStyle name="Note 2 10 2 2" xfId="19418"/>
    <cellStyle name="Note 2 10 2 2 2" xfId="29842"/>
    <cellStyle name="Note 2 10 2 2 2 2" xfId="39047"/>
    <cellStyle name="Note 2 10 2 2 3" xfId="33425"/>
    <cellStyle name="Note 2 10 2 2 4" xfId="43746"/>
    <cellStyle name="Note 2 10 2 2 5" xfId="48375"/>
    <cellStyle name="Note 2 10 2 3" xfId="20701"/>
    <cellStyle name="Note 2 10 2 3 2" xfId="29843"/>
    <cellStyle name="Note 2 10 2 3 2 2" xfId="39048"/>
    <cellStyle name="Note 2 10 2 3 3" xfId="34727"/>
    <cellStyle name="Note 2 10 2 3 4" xfId="43747"/>
    <cellStyle name="Note 2 10 2 3 5" xfId="48376"/>
    <cellStyle name="Note 2 10 2 4" xfId="29841"/>
    <cellStyle name="Note 2 10 2 4 2" xfId="39046"/>
    <cellStyle name="Note 2 10 2 5" xfId="32125"/>
    <cellStyle name="Note 2 10 2 6" xfId="43745"/>
    <cellStyle name="Note 2 10 2 7" xfId="48374"/>
    <cellStyle name="Note 2 10 3" xfId="14361"/>
    <cellStyle name="Note 2 10 3 2" xfId="29844"/>
    <cellStyle name="Note 2 10 3 2 2" xfId="39049"/>
    <cellStyle name="Note 2 10 3 3" xfId="31475"/>
    <cellStyle name="Note 2 10 3 4" xfId="43748"/>
    <cellStyle name="Note 2 10 3 5" xfId="48377"/>
    <cellStyle name="Note 2 10 4" xfId="18784"/>
    <cellStyle name="Note 2 10 4 2" xfId="29845"/>
    <cellStyle name="Note 2 10 4 2 2" xfId="39050"/>
    <cellStyle name="Note 2 10 4 3" xfId="32776"/>
    <cellStyle name="Note 2 10 4 4" xfId="43749"/>
    <cellStyle name="Note 2 10 4 5" xfId="48378"/>
    <cellStyle name="Note 2 10 5" xfId="20064"/>
    <cellStyle name="Note 2 10 5 2" xfId="29846"/>
    <cellStyle name="Note 2 10 5 2 2" xfId="39051"/>
    <cellStyle name="Note 2 10 5 3" xfId="34075"/>
    <cellStyle name="Note 2 10 5 4" xfId="43750"/>
    <cellStyle name="Note 2 10 5 5" xfId="48379"/>
    <cellStyle name="Note 2 10 6" xfId="29840"/>
    <cellStyle name="Note 2 10 6 2" xfId="39045"/>
    <cellStyle name="Note 2 10 7" xfId="30815"/>
    <cellStyle name="Note 2 10 8" xfId="43744"/>
    <cellStyle name="Note 2 10 9" xfId="48373"/>
    <cellStyle name="Note 2 11" xfId="4554"/>
    <cellStyle name="Note 2 11 2" xfId="11749"/>
    <cellStyle name="Note 2 12" xfId="9749"/>
    <cellStyle name="Note 2 12 10" xfId="12024"/>
    <cellStyle name="Note 2 12 2" xfId="16663"/>
    <cellStyle name="Note 2 12 2 2" xfId="19499"/>
    <cellStyle name="Note 2 12 2 2 2" xfId="29849"/>
    <cellStyle name="Note 2 12 2 2 2 2" xfId="39054"/>
    <cellStyle name="Note 2 12 2 2 3" xfId="33508"/>
    <cellStyle name="Note 2 12 2 2 4" xfId="43753"/>
    <cellStyle name="Note 2 12 2 2 5" xfId="48382"/>
    <cellStyle name="Note 2 12 2 3" xfId="20784"/>
    <cellStyle name="Note 2 12 2 3 2" xfId="29850"/>
    <cellStyle name="Note 2 12 2 3 2 2" xfId="39055"/>
    <cellStyle name="Note 2 12 2 3 3" xfId="34810"/>
    <cellStyle name="Note 2 12 2 3 4" xfId="43754"/>
    <cellStyle name="Note 2 12 2 3 5" xfId="48383"/>
    <cellStyle name="Note 2 12 2 4" xfId="29848"/>
    <cellStyle name="Note 2 12 2 4 2" xfId="39053"/>
    <cellStyle name="Note 2 12 2 5" xfId="32208"/>
    <cellStyle name="Note 2 12 2 6" xfId="43752"/>
    <cellStyle name="Note 2 12 2 7" xfId="48381"/>
    <cellStyle name="Note 2 12 3" xfId="14450"/>
    <cellStyle name="Note 2 12 3 2" xfId="29851"/>
    <cellStyle name="Note 2 12 3 2 2" xfId="39056"/>
    <cellStyle name="Note 2 12 3 3" xfId="31558"/>
    <cellStyle name="Note 2 12 3 4" xfId="43755"/>
    <cellStyle name="Note 2 12 3 5" xfId="48384"/>
    <cellStyle name="Note 2 12 4" xfId="18867"/>
    <cellStyle name="Note 2 12 4 2" xfId="29852"/>
    <cellStyle name="Note 2 12 4 2 2" xfId="39057"/>
    <cellStyle name="Note 2 12 4 3" xfId="32859"/>
    <cellStyle name="Note 2 12 4 4" xfId="43756"/>
    <cellStyle name="Note 2 12 4 5" xfId="48385"/>
    <cellStyle name="Note 2 12 5" xfId="20147"/>
    <cellStyle name="Note 2 12 5 2" xfId="29853"/>
    <cellStyle name="Note 2 12 5 2 2" xfId="39058"/>
    <cellStyle name="Note 2 12 5 3" xfId="34158"/>
    <cellStyle name="Note 2 12 5 4" xfId="43757"/>
    <cellStyle name="Note 2 12 5 5" xfId="48386"/>
    <cellStyle name="Note 2 12 6" xfId="29847"/>
    <cellStyle name="Note 2 12 6 2" xfId="39052"/>
    <cellStyle name="Note 2 12 7" xfId="30898"/>
    <cellStyle name="Note 2 12 8" xfId="43751"/>
    <cellStyle name="Note 2 12 9" xfId="48380"/>
    <cellStyle name="Note 2 13" xfId="12088"/>
    <cellStyle name="Note 2 13 2" xfId="16720"/>
    <cellStyle name="Note 2 13 2 2" xfId="19557"/>
    <cellStyle name="Note 2 13 2 2 2" xfId="29856"/>
    <cellStyle name="Note 2 13 2 2 2 2" xfId="39061"/>
    <cellStyle name="Note 2 13 2 2 3" xfId="33566"/>
    <cellStyle name="Note 2 13 2 2 4" xfId="43760"/>
    <cellStyle name="Note 2 13 2 2 5" xfId="48389"/>
    <cellStyle name="Note 2 13 2 3" xfId="20842"/>
    <cellStyle name="Note 2 13 2 3 2" xfId="29857"/>
    <cellStyle name="Note 2 13 2 3 2 2" xfId="39062"/>
    <cellStyle name="Note 2 13 2 3 3" xfId="34869"/>
    <cellStyle name="Note 2 13 2 3 4" xfId="43761"/>
    <cellStyle name="Note 2 13 2 3 5" xfId="48390"/>
    <cellStyle name="Note 2 13 2 4" xfId="29855"/>
    <cellStyle name="Note 2 13 2 4 2" xfId="39060"/>
    <cellStyle name="Note 2 13 2 5" xfId="32267"/>
    <cellStyle name="Note 2 13 2 6" xfId="43759"/>
    <cellStyle name="Note 2 13 2 7" xfId="48388"/>
    <cellStyle name="Note 2 13 3" xfId="14507"/>
    <cellStyle name="Note 2 13 3 2" xfId="29858"/>
    <cellStyle name="Note 2 13 3 2 2" xfId="39063"/>
    <cellStyle name="Note 2 13 3 3" xfId="31616"/>
    <cellStyle name="Note 2 13 3 4" xfId="43762"/>
    <cellStyle name="Note 2 13 3 5" xfId="48391"/>
    <cellStyle name="Note 2 13 4" xfId="18925"/>
    <cellStyle name="Note 2 13 4 2" xfId="29859"/>
    <cellStyle name="Note 2 13 4 2 2" xfId="39064"/>
    <cellStyle name="Note 2 13 4 3" xfId="32917"/>
    <cellStyle name="Note 2 13 4 4" xfId="43763"/>
    <cellStyle name="Note 2 13 4 5" xfId="48392"/>
    <cellStyle name="Note 2 13 5" xfId="20205"/>
    <cellStyle name="Note 2 13 5 2" xfId="29860"/>
    <cellStyle name="Note 2 13 5 2 2" xfId="39065"/>
    <cellStyle name="Note 2 13 5 3" xfId="34217"/>
    <cellStyle name="Note 2 13 5 4" xfId="43764"/>
    <cellStyle name="Note 2 13 5 5" xfId="48393"/>
    <cellStyle name="Note 2 13 6" xfId="29854"/>
    <cellStyle name="Note 2 13 6 2" xfId="39059"/>
    <cellStyle name="Note 2 13 7" xfId="30957"/>
    <cellStyle name="Note 2 13 8" xfId="43758"/>
    <cellStyle name="Note 2 13 9" xfId="48387"/>
    <cellStyle name="Note 2 14" xfId="20924"/>
    <cellStyle name="Note 2 14 2" xfId="29861"/>
    <cellStyle name="Note 2 14 2 2" xfId="39066"/>
    <cellStyle name="Note 2 14 3" xfId="34937"/>
    <cellStyle name="Note 2 14 4" xfId="43765"/>
    <cellStyle name="Note 2 14 5" xfId="48394"/>
    <cellStyle name="Note 2 15" xfId="10400"/>
    <cellStyle name="Note 2 16" xfId="49019"/>
    <cellStyle name="Note 2 17" xfId="48902"/>
    <cellStyle name="Note 2 18" xfId="48905"/>
    <cellStyle name="Note 2 19" xfId="48906"/>
    <cellStyle name="Note 2 2" xfId="67"/>
    <cellStyle name="Note 2 2 10" xfId="48907"/>
    <cellStyle name="Note 2 2 11" xfId="48909"/>
    <cellStyle name="Note 2 2 12" xfId="49031"/>
    <cellStyle name="Note 2 2 13" xfId="49104"/>
    <cellStyle name="Note 2 2 14" xfId="49106"/>
    <cellStyle name="Note 2 2 15" xfId="49108"/>
    <cellStyle name="Note 2 2 16" xfId="49223"/>
    <cellStyle name="Note 2 2 17" xfId="49221"/>
    <cellStyle name="Note 2 2 18" xfId="49220"/>
    <cellStyle name="Note 2 2 19" xfId="49102"/>
    <cellStyle name="Note 2 2 2" xfId="87"/>
    <cellStyle name="Note 2 2 2 2" xfId="4555"/>
    <cellStyle name="Note 2 2 2 3" xfId="4556"/>
    <cellStyle name="Note 2 2 2 4" xfId="9769"/>
    <cellStyle name="Note 2 2 2 4 2" xfId="49021"/>
    <cellStyle name="Note 2 2 20" xfId="49430"/>
    <cellStyle name="Note 2 2 21" xfId="49312"/>
    <cellStyle name="Note 2 2 22" xfId="49316"/>
    <cellStyle name="Note 2 2 23" xfId="49319"/>
    <cellStyle name="Note 2 2 24" xfId="49432"/>
    <cellStyle name="Note 2 2 25" xfId="49311"/>
    <cellStyle name="Note 2 2 26" xfId="49315"/>
    <cellStyle name="Note 2 2 27" xfId="49436"/>
    <cellStyle name="Note 2 2 3" xfId="4557"/>
    <cellStyle name="Note 2 2 4" xfId="4558"/>
    <cellStyle name="Note 2 2 5" xfId="9755"/>
    <cellStyle name="Note 2 2 5 2" xfId="10401"/>
    <cellStyle name="Note 2 2 6" xfId="49020"/>
    <cellStyle name="Note 2 2 7" xfId="48901"/>
    <cellStyle name="Note 2 2 8" xfId="48904"/>
    <cellStyle name="Note 2 2 9" xfId="48903"/>
    <cellStyle name="Note 2 20" xfId="48908"/>
    <cellStyle name="Note 2 21" xfId="48910"/>
    <cellStyle name="Note 2 22" xfId="49030"/>
    <cellStyle name="Note 2 23" xfId="49105"/>
    <cellStyle name="Note 2 24" xfId="49107"/>
    <cellStyle name="Note 2 25" xfId="49109"/>
    <cellStyle name="Note 2 26" xfId="49222"/>
    <cellStyle name="Note 2 27" xfId="49219"/>
    <cellStyle name="Note 2 28" xfId="49218"/>
    <cellStyle name="Note 2 29" xfId="49103"/>
    <cellStyle name="Note 2 3" xfId="81"/>
    <cellStyle name="Note 2 3 2" xfId="4559"/>
    <cellStyle name="Note 2 3 2 10" xfId="30816"/>
    <cellStyle name="Note 2 3 2 11" xfId="43766"/>
    <cellStyle name="Note 2 3 2 12" xfId="48395"/>
    <cellStyle name="Note 2 3 2 2" xfId="11540"/>
    <cellStyle name="Note 2 3 2 2 10" xfId="43767"/>
    <cellStyle name="Note 2 3 2 2 11" xfId="48396"/>
    <cellStyle name="Note 2 3 2 2 2" xfId="11541"/>
    <cellStyle name="Note 2 3 2 2 2 2" xfId="16579"/>
    <cellStyle name="Note 2 3 2 2 2 2 2" xfId="19421"/>
    <cellStyle name="Note 2 3 2 2 2 2 2 2" xfId="29866"/>
    <cellStyle name="Note 2 3 2 2 2 2 2 2 2" xfId="39071"/>
    <cellStyle name="Note 2 3 2 2 2 2 2 3" xfId="33428"/>
    <cellStyle name="Note 2 3 2 2 2 2 2 4" xfId="43770"/>
    <cellStyle name="Note 2 3 2 2 2 2 2 5" xfId="48399"/>
    <cellStyle name="Note 2 3 2 2 2 2 3" xfId="20704"/>
    <cellStyle name="Note 2 3 2 2 2 2 3 2" xfId="29867"/>
    <cellStyle name="Note 2 3 2 2 2 2 3 2 2" xfId="39072"/>
    <cellStyle name="Note 2 3 2 2 2 2 3 3" xfId="34730"/>
    <cellStyle name="Note 2 3 2 2 2 2 3 4" xfId="43771"/>
    <cellStyle name="Note 2 3 2 2 2 2 3 5" xfId="48400"/>
    <cellStyle name="Note 2 3 2 2 2 2 4" xfId="29865"/>
    <cellStyle name="Note 2 3 2 2 2 2 4 2" xfId="39070"/>
    <cellStyle name="Note 2 3 2 2 2 2 5" xfId="32128"/>
    <cellStyle name="Note 2 3 2 2 2 2 6" xfId="43769"/>
    <cellStyle name="Note 2 3 2 2 2 2 7" xfId="48398"/>
    <cellStyle name="Note 2 3 2 2 2 3" xfId="14364"/>
    <cellStyle name="Note 2 3 2 2 2 3 2" xfId="29868"/>
    <cellStyle name="Note 2 3 2 2 2 3 2 2" xfId="39073"/>
    <cellStyle name="Note 2 3 2 2 2 3 3" xfId="31478"/>
    <cellStyle name="Note 2 3 2 2 2 3 4" xfId="43772"/>
    <cellStyle name="Note 2 3 2 2 2 3 5" xfId="48401"/>
    <cellStyle name="Note 2 3 2 2 2 4" xfId="18787"/>
    <cellStyle name="Note 2 3 2 2 2 4 2" xfId="29869"/>
    <cellStyle name="Note 2 3 2 2 2 4 2 2" xfId="39074"/>
    <cellStyle name="Note 2 3 2 2 2 4 3" xfId="32779"/>
    <cellStyle name="Note 2 3 2 2 2 4 4" xfId="43773"/>
    <cellStyle name="Note 2 3 2 2 2 4 5" xfId="48402"/>
    <cellStyle name="Note 2 3 2 2 2 5" xfId="20067"/>
    <cellStyle name="Note 2 3 2 2 2 5 2" xfId="29870"/>
    <cellStyle name="Note 2 3 2 2 2 5 2 2" xfId="39075"/>
    <cellStyle name="Note 2 3 2 2 2 5 3" xfId="34078"/>
    <cellStyle name="Note 2 3 2 2 2 5 4" xfId="43774"/>
    <cellStyle name="Note 2 3 2 2 2 5 5" xfId="48403"/>
    <cellStyle name="Note 2 3 2 2 2 6" xfId="29864"/>
    <cellStyle name="Note 2 3 2 2 2 6 2" xfId="39069"/>
    <cellStyle name="Note 2 3 2 2 2 7" xfId="30818"/>
    <cellStyle name="Note 2 3 2 2 2 8" xfId="43768"/>
    <cellStyle name="Note 2 3 2 2 2 9" xfId="48397"/>
    <cellStyle name="Note 2 3 2 2 3" xfId="11542"/>
    <cellStyle name="Note 2 3 2 2 3 2" xfId="16580"/>
    <cellStyle name="Note 2 3 2 2 3 2 2" xfId="19422"/>
    <cellStyle name="Note 2 3 2 2 3 2 2 2" xfId="29873"/>
    <cellStyle name="Note 2 3 2 2 3 2 2 2 2" xfId="39078"/>
    <cellStyle name="Note 2 3 2 2 3 2 2 3" xfId="33429"/>
    <cellStyle name="Note 2 3 2 2 3 2 2 4" xfId="43777"/>
    <cellStyle name="Note 2 3 2 2 3 2 2 5" xfId="48406"/>
    <cellStyle name="Note 2 3 2 2 3 2 3" xfId="20705"/>
    <cellStyle name="Note 2 3 2 2 3 2 3 2" xfId="29874"/>
    <cellStyle name="Note 2 3 2 2 3 2 3 2 2" xfId="39079"/>
    <cellStyle name="Note 2 3 2 2 3 2 3 3" xfId="34731"/>
    <cellStyle name="Note 2 3 2 2 3 2 3 4" xfId="43778"/>
    <cellStyle name="Note 2 3 2 2 3 2 3 5" xfId="48407"/>
    <cellStyle name="Note 2 3 2 2 3 2 4" xfId="29872"/>
    <cellStyle name="Note 2 3 2 2 3 2 4 2" xfId="39077"/>
    <cellStyle name="Note 2 3 2 2 3 2 5" xfId="32129"/>
    <cellStyle name="Note 2 3 2 2 3 2 6" xfId="43776"/>
    <cellStyle name="Note 2 3 2 2 3 2 7" xfId="48405"/>
    <cellStyle name="Note 2 3 2 2 3 3" xfId="14365"/>
    <cellStyle name="Note 2 3 2 2 3 3 2" xfId="29875"/>
    <cellStyle name="Note 2 3 2 2 3 3 2 2" xfId="39080"/>
    <cellStyle name="Note 2 3 2 2 3 3 3" xfId="31479"/>
    <cellStyle name="Note 2 3 2 2 3 3 4" xfId="43779"/>
    <cellStyle name="Note 2 3 2 2 3 3 5" xfId="48408"/>
    <cellStyle name="Note 2 3 2 2 3 4" xfId="18788"/>
    <cellStyle name="Note 2 3 2 2 3 4 2" xfId="29876"/>
    <cellStyle name="Note 2 3 2 2 3 4 2 2" xfId="39081"/>
    <cellStyle name="Note 2 3 2 2 3 4 3" xfId="32780"/>
    <cellStyle name="Note 2 3 2 2 3 4 4" xfId="43780"/>
    <cellStyle name="Note 2 3 2 2 3 4 5" xfId="48409"/>
    <cellStyle name="Note 2 3 2 2 3 5" xfId="20068"/>
    <cellStyle name="Note 2 3 2 2 3 5 2" xfId="29877"/>
    <cellStyle name="Note 2 3 2 2 3 5 2 2" xfId="39082"/>
    <cellStyle name="Note 2 3 2 2 3 5 3" xfId="34079"/>
    <cellStyle name="Note 2 3 2 2 3 5 4" xfId="43781"/>
    <cellStyle name="Note 2 3 2 2 3 5 5" xfId="48410"/>
    <cellStyle name="Note 2 3 2 2 3 6" xfId="29871"/>
    <cellStyle name="Note 2 3 2 2 3 6 2" xfId="39076"/>
    <cellStyle name="Note 2 3 2 2 3 7" xfId="30819"/>
    <cellStyle name="Note 2 3 2 2 3 8" xfId="43775"/>
    <cellStyle name="Note 2 3 2 2 3 9" xfId="48404"/>
    <cellStyle name="Note 2 3 2 2 4" xfId="16578"/>
    <cellStyle name="Note 2 3 2 2 4 2" xfId="19420"/>
    <cellStyle name="Note 2 3 2 2 4 2 2" xfId="29879"/>
    <cellStyle name="Note 2 3 2 2 4 2 2 2" xfId="39084"/>
    <cellStyle name="Note 2 3 2 2 4 2 3" xfId="33427"/>
    <cellStyle name="Note 2 3 2 2 4 2 4" xfId="43783"/>
    <cellStyle name="Note 2 3 2 2 4 2 5" xfId="48412"/>
    <cellStyle name="Note 2 3 2 2 4 3" xfId="20703"/>
    <cellStyle name="Note 2 3 2 2 4 3 2" xfId="29880"/>
    <cellStyle name="Note 2 3 2 2 4 3 2 2" xfId="39085"/>
    <cellStyle name="Note 2 3 2 2 4 3 3" xfId="34729"/>
    <cellStyle name="Note 2 3 2 2 4 3 4" xfId="43784"/>
    <cellStyle name="Note 2 3 2 2 4 3 5" xfId="48413"/>
    <cellStyle name="Note 2 3 2 2 4 4" xfId="29878"/>
    <cellStyle name="Note 2 3 2 2 4 4 2" xfId="39083"/>
    <cellStyle name="Note 2 3 2 2 4 5" xfId="32127"/>
    <cellStyle name="Note 2 3 2 2 4 6" xfId="43782"/>
    <cellStyle name="Note 2 3 2 2 4 7" xfId="48411"/>
    <cellStyle name="Note 2 3 2 2 5" xfId="14363"/>
    <cellStyle name="Note 2 3 2 2 5 2" xfId="29881"/>
    <cellStyle name="Note 2 3 2 2 5 2 2" xfId="39086"/>
    <cellStyle name="Note 2 3 2 2 5 3" xfId="31477"/>
    <cellStyle name="Note 2 3 2 2 5 4" xfId="43785"/>
    <cellStyle name="Note 2 3 2 2 5 5" xfId="48414"/>
    <cellStyle name="Note 2 3 2 2 6" xfId="18786"/>
    <cellStyle name="Note 2 3 2 2 6 2" xfId="29882"/>
    <cellStyle name="Note 2 3 2 2 6 2 2" xfId="39087"/>
    <cellStyle name="Note 2 3 2 2 6 3" xfId="32778"/>
    <cellStyle name="Note 2 3 2 2 6 4" xfId="43786"/>
    <cellStyle name="Note 2 3 2 2 6 5" xfId="48415"/>
    <cellStyle name="Note 2 3 2 2 7" xfId="20066"/>
    <cellStyle name="Note 2 3 2 2 7 2" xfId="29883"/>
    <cellStyle name="Note 2 3 2 2 7 2 2" xfId="39088"/>
    <cellStyle name="Note 2 3 2 2 7 3" xfId="34077"/>
    <cellStyle name="Note 2 3 2 2 7 4" xfId="43787"/>
    <cellStyle name="Note 2 3 2 2 7 5" xfId="48416"/>
    <cellStyle name="Note 2 3 2 2 8" xfId="29863"/>
    <cellStyle name="Note 2 3 2 2 8 2" xfId="39068"/>
    <cellStyle name="Note 2 3 2 2 9" xfId="30817"/>
    <cellStyle name="Note 2 3 2 3" xfId="11543"/>
    <cellStyle name="Note 2 3 2 3 2" xfId="16581"/>
    <cellStyle name="Note 2 3 2 3 2 2" xfId="19423"/>
    <cellStyle name="Note 2 3 2 3 2 2 2" xfId="29886"/>
    <cellStyle name="Note 2 3 2 3 2 2 2 2" xfId="39091"/>
    <cellStyle name="Note 2 3 2 3 2 2 3" xfId="33430"/>
    <cellStyle name="Note 2 3 2 3 2 2 4" xfId="43790"/>
    <cellStyle name="Note 2 3 2 3 2 2 5" xfId="48419"/>
    <cellStyle name="Note 2 3 2 3 2 3" xfId="20706"/>
    <cellStyle name="Note 2 3 2 3 2 3 2" xfId="29887"/>
    <cellStyle name="Note 2 3 2 3 2 3 2 2" xfId="39092"/>
    <cellStyle name="Note 2 3 2 3 2 3 3" xfId="34732"/>
    <cellStyle name="Note 2 3 2 3 2 3 4" xfId="43791"/>
    <cellStyle name="Note 2 3 2 3 2 3 5" xfId="48420"/>
    <cellStyle name="Note 2 3 2 3 2 4" xfId="29885"/>
    <cellStyle name="Note 2 3 2 3 2 4 2" xfId="39090"/>
    <cellStyle name="Note 2 3 2 3 2 5" xfId="32130"/>
    <cellStyle name="Note 2 3 2 3 2 6" xfId="43789"/>
    <cellStyle name="Note 2 3 2 3 2 7" xfId="48418"/>
    <cellStyle name="Note 2 3 2 3 3" xfId="14366"/>
    <cellStyle name="Note 2 3 2 3 3 2" xfId="29888"/>
    <cellStyle name="Note 2 3 2 3 3 2 2" xfId="39093"/>
    <cellStyle name="Note 2 3 2 3 3 3" xfId="31480"/>
    <cellStyle name="Note 2 3 2 3 3 4" xfId="43792"/>
    <cellStyle name="Note 2 3 2 3 3 5" xfId="48421"/>
    <cellStyle name="Note 2 3 2 3 4" xfId="18789"/>
    <cellStyle name="Note 2 3 2 3 4 2" xfId="29889"/>
    <cellStyle name="Note 2 3 2 3 4 2 2" xfId="39094"/>
    <cellStyle name="Note 2 3 2 3 4 3" xfId="32781"/>
    <cellStyle name="Note 2 3 2 3 4 4" xfId="43793"/>
    <cellStyle name="Note 2 3 2 3 4 5" xfId="48422"/>
    <cellStyle name="Note 2 3 2 3 5" xfId="20069"/>
    <cellStyle name="Note 2 3 2 3 5 2" xfId="29890"/>
    <cellStyle name="Note 2 3 2 3 5 2 2" xfId="39095"/>
    <cellStyle name="Note 2 3 2 3 5 3" xfId="34080"/>
    <cellStyle name="Note 2 3 2 3 5 4" xfId="43794"/>
    <cellStyle name="Note 2 3 2 3 5 5" xfId="48423"/>
    <cellStyle name="Note 2 3 2 3 6" xfId="29884"/>
    <cellStyle name="Note 2 3 2 3 6 2" xfId="39089"/>
    <cellStyle name="Note 2 3 2 3 7" xfId="30820"/>
    <cellStyle name="Note 2 3 2 3 8" xfId="43788"/>
    <cellStyle name="Note 2 3 2 3 9" xfId="48417"/>
    <cellStyle name="Note 2 3 2 4" xfId="11544"/>
    <cellStyle name="Note 2 3 2 4 2" xfId="16582"/>
    <cellStyle name="Note 2 3 2 4 2 2" xfId="19424"/>
    <cellStyle name="Note 2 3 2 4 2 2 2" xfId="29893"/>
    <cellStyle name="Note 2 3 2 4 2 2 2 2" xfId="39098"/>
    <cellStyle name="Note 2 3 2 4 2 2 3" xfId="33431"/>
    <cellStyle name="Note 2 3 2 4 2 2 4" xfId="43797"/>
    <cellStyle name="Note 2 3 2 4 2 2 5" xfId="48426"/>
    <cellStyle name="Note 2 3 2 4 2 3" xfId="20707"/>
    <cellStyle name="Note 2 3 2 4 2 3 2" xfId="29894"/>
    <cellStyle name="Note 2 3 2 4 2 3 2 2" xfId="39099"/>
    <cellStyle name="Note 2 3 2 4 2 3 3" xfId="34733"/>
    <cellStyle name="Note 2 3 2 4 2 3 4" xfId="43798"/>
    <cellStyle name="Note 2 3 2 4 2 3 5" xfId="48427"/>
    <cellStyle name="Note 2 3 2 4 2 4" xfId="29892"/>
    <cellStyle name="Note 2 3 2 4 2 4 2" xfId="39097"/>
    <cellStyle name="Note 2 3 2 4 2 5" xfId="32131"/>
    <cellStyle name="Note 2 3 2 4 2 6" xfId="43796"/>
    <cellStyle name="Note 2 3 2 4 2 7" xfId="48425"/>
    <cellStyle name="Note 2 3 2 4 3" xfId="14367"/>
    <cellStyle name="Note 2 3 2 4 3 2" xfId="29895"/>
    <cellStyle name="Note 2 3 2 4 3 2 2" xfId="39100"/>
    <cellStyle name="Note 2 3 2 4 3 3" xfId="31481"/>
    <cellStyle name="Note 2 3 2 4 3 4" xfId="43799"/>
    <cellStyle name="Note 2 3 2 4 3 5" xfId="48428"/>
    <cellStyle name="Note 2 3 2 4 4" xfId="18790"/>
    <cellStyle name="Note 2 3 2 4 4 2" xfId="29896"/>
    <cellStyle name="Note 2 3 2 4 4 2 2" xfId="39101"/>
    <cellStyle name="Note 2 3 2 4 4 3" xfId="32782"/>
    <cellStyle name="Note 2 3 2 4 4 4" xfId="43800"/>
    <cellStyle name="Note 2 3 2 4 4 5" xfId="48429"/>
    <cellStyle name="Note 2 3 2 4 5" xfId="20070"/>
    <cellStyle name="Note 2 3 2 4 5 2" xfId="29897"/>
    <cellStyle name="Note 2 3 2 4 5 2 2" xfId="39102"/>
    <cellStyle name="Note 2 3 2 4 5 3" xfId="34081"/>
    <cellStyle name="Note 2 3 2 4 5 4" xfId="43801"/>
    <cellStyle name="Note 2 3 2 4 5 5" xfId="48430"/>
    <cellStyle name="Note 2 3 2 4 6" xfId="29891"/>
    <cellStyle name="Note 2 3 2 4 6 2" xfId="39096"/>
    <cellStyle name="Note 2 3 2 4 7" xfId="30821"/>
    <cellStyle name="Note 2 3 2 4 8" xfId="43795"/>
    <cellStyle name="Note 2 3 2 4 9" xfId="48424"/>
    <cellStyle name="Note 2 3 2 5" xfId="16577"/>
    <cellStyle name="Note 2 3 2 5 2" xfId="19419"/>
    <cellStyle name="Note 2 3 2 5 2 2" xfId="29899"/>
    <cellStyle name="Note 2 3 2 5 2 2 2" xfId="39104"/>
    <cellStyle name="Note 2 3 2 5 2 3" xfId="33426"/>
    <cellStyle name="Note 2 3 2 5 2 4" xfId="43803"/>
    <cellStyle name="Note 2 3 2 5 2 5" xfId="48432"/>
    <cellStyle name="Note 2 3 2 5 3" xfId="20702"/>
    <cellStyle name="Note 2 3 2 5 3 2" xfId="29900"/>
    <cellStyle name="Note 2 3 2 5 3 2 2" xfId="39105"/>
    <cellStyle name="Note 2 3 2 5 3 3" xfId="34728"/>
    <cellStyle name="Note 2 3 2 5 3 4" xfId="43804"/>
    <cellStyle name="Note 2 3 2 5 3 5" xfId="48433"/>
    <cellStyle name="Note 2 3 2 5 4" xfId="29898"/>
    <cellStyle name="Note 2 3 2 5 4 2" xfId="39103"/>
    <cellStyle name="Note 2 3 2 5 5" xfId="32126"/>
    <cellStyle name="Note 2 3 2 5 6" xfId="43802"/>
    <cellStyle name="Note 2 3 2 5 7" xfId="48431"/>
    <cellStyle name="Note 2 3 2 6" xfId="14362"/>
    <cellStyle name="Note 2 3 2 6 2" xfId="29901"/>
    <cellStyle name="Note 2 3 2 6 2 2" xfId="39106"/>
    <cellStyle name="Note 2 3 2 6 3" xfId="31476"/>
    <cellStyle name="Note 2 3 2 6 4" xfId="43805"/>
    <cellStyle name="Note 2 3 2 6 5" xfId="48434"/>
    <cellStyle name="Note 2 3 2 7" xfId="18785"/>
    <cellStyle name="Note 2 3 2 7 2" xfId="29902"/>
    <cellStyle name="Note 2 3 2 7 2 2" xfId="39107"/>
    <cellStyle name="Note 2 3 2 7 3" xfId="32777"/>
    <cellStyle name="Note 2 3 2 7 4" xfId="43806"/>
    <cellStyle name="Note 2 3 2 7 5" xfId="48435"/>
    <cellStyle name="Note 2 3 2 8" xfId="20065"/>
    <cellStyle name="Note 2 3 2 8 2" xfId="29903"/>
    <cellStyle name="Note 2 3 2 8 2 2" xfId="39108"/>
    <cellStyle name="Note 2 3 2 8 3" xfId="34076"/>
    <cellStyle name="Note 2 3 2 8 4" xfId="43807"/>
    <cellStyle name="Note 2 3 2 8 5" xfId="48436"/>
    <cellStyle name="Note 2 3 2 9" xfId="29862"/>
    <cellStyle name="Note 2 3 2 9 2" xfId="39067"/>
    <cellStyle name="Note 2 3 3" xfId="9763"/>
    <cellStyle name="Note 2 3 3 10" xfId="43808"/>
    <cellStyle name="Note 2 3 3 11" xfId="48437"/>
    <cellStyle name="Note 2 3 3 12" xfId="11545"/>
    <cellStyle name="Note 2 3 3 2" xfId="11546"/>
    <cellStyle name="Note 2 3 3 2 2" xfId="16584"/>
    <cellStyle name="Note 2 3 3 2 2 2" xfId="19426"/>
    <cellStyle name="Note 2 3 3 2 2 2 2" xfId="29907"/>
    <cellStyle name="Note 2 3 3 2 2 2 2 2" xfId="39112"/>
    <cellStyle name="Note 2 3 3 2 2 2 3" xfId="33433"/>
    <cellStyle name="Note 2 3 3 2 2 2 4" xfId="43811"/>
    <cellStyle name="Note 2 3 3 2 2 2 5" xfId="48440"/>
    <cellStyle name="Note 2 3 3 2 2 3" xfId="20709"/>
    <cellStyle name="Note 2 3 3 2 2 3 2" xfId="29908"/>
    <cellStyle name="Note 2 3 3 2 2 3 2 2" xfId="39113"/>
    <cellStyle name="Note 2 3 3 2 2 3 3" xfId="34735"/>
    <cellStyle name="Note 2 3 3 2 2 3 4" xfId="43812"/>
    <cellStyle name="Note 2 3 3 2 2 3 5" xfId="48441"/>
    <cellStyle name="Note 2 3 3 2 2 4" xfId="29906"/>
    <cellStyle name="Note 2 3 3 2 2 4 2" xfId="39111"/>
    <cellStyle name="Note 2 3 3 2 2 5" xfId="32133"/>
    <cellStyle name="Note 2 3 3 2 2 6" xfId="43810"/>
    <cellStyle name="Note 2 3 3 2 2 7" xfId="48439"/>
    <cellStyle name="Note 2 3 3 2 3" xfId="14369"/>
    <cellStyle name="Note 2 3 3 2 3 2" xfId="29909"/>
    <cellStyle name="Note 2 3 3 2 3 2 2" xfId="39114"/>
    <cellStyle name="Note 2 3 3 2 3 3" xfId="31483"/>
    <cellStyle name="Note 2 3 3 2 3 4" xfId="43813"/>
    <cellStyle name="Note 2 3 3 2 3 5" xfId="48442"/>
    <cellStyle name="Note 2 3 3 2 4" xfId="18792"/>
    <cellStyle name="Note 2 3 3 2 4 2" xfId="29910"/>
    <cellStyle name="Note 2 3 3 2 4 2 2" xfId="39115"/>
    <cellStyle name="Note 2 3 3 2 4 3" xfId="32784"/>
    <cellStyle name="Note 2 3 3 2 4 4" xfId="43814"/>
    <cellStyle name="Note 2 3 3 2 4 5" xfId="48443"/>
    <cellStyle name="Note 2 3 3 2 5" xfId="20072"/>
    <cellStyle name="Note 2 3 3 2 5 2" xfId="29911"/>
    <cellStyle name="Note 2 3 3 2 5 2 2" xfId="39116"/>
    <cellStyle name="Note 2 3 3 2 5 3" xfId="34083"/>
    <cellStyle name="Note 2 3 3 2 5 4" xfId="43815"/>
    <cellStyle name="Note 2 3 3 2 5 5" xfId="48444"/>
    <cellStyle name="Note 2 3 3 2 6" xfId="29905"/>
    <cellStyle name="Note 2 3 3 2 6 2" xfId="39110"/>
    <cellStyle name="Note 2 3 3 2 7" xfId="30823"/>
    <cellStyle name="Note 2 3 3 2 8" xfId="43809"/>
    <cellStyle name="Note 2 3 3 2 9" xfId="48438"/>
    <cellStyle name="Note 2 3 3 3" xfId="11547"/>
    <cellStyle name="Note 2 3 3 3 2" xfId="16585"/>
    <cellStyle name="Note 2 3 3 3 2 2" xfId="19427"/>
    <cellStyle name="Note 2 3 3 3 2 2 2" xfId="29914"/>
    <cellStyle name="Note 2 3 3 3 2 2 2 2" xfId="39119"/>
    <cellStyle name="Note 2 3 3 3 2 2 3" xfId="33434"/>
    <cellStyle name="Note 2 3 3 3 2 2 4" xfId="43818"/>
    <cellStyle name="Note 2 3 3 3 2 2 5" xfId="48447"/>
    <cellStyle name="Note 2 3 3 3 2 3" xfId="20710"/>
    <cellStyle name="Note 2 3 3 3 2 3 2" xfId="29915"/>
    <cellStyle name="Note 2 3 3 3 2 3 2 2" xfId="39120"/>
    <cellStyle name="Note 2 3 3 3 2 3 3" xfId="34736"/>
    <cellStyle name="Note 2 3 3 3 2 3 4" xfId="43819"/>
    <cellStyle name="Note 2 3 3 3 2 3 5" xfId="48448"/>
    <cellStyle name="Note 2 3 3 3 2 4" xfId="29913"/>
    <cellStyle name="Note 2 3 3 3 2 4 2" xfId="39118"/>
    <cellStyle name="Note 2 3 3 3 2 5" xfId="32134"/>
    <cellStyle name="Note 2 3 3 3 2 6" xfId="43817"/>
    <cellStyle name="Note 2 3 3 3 2 7" xfId="48446"/>
    <cellStyle name="Note 2 3 3 3 3" xfId="14370"/>
    <cellStyle name="Note 2 3 3 3 3 2" xfId="29916"/>
    <cellStyle name="Note 2 3 3 3 3 2 2" xfId="39121"/>
    <cellStyle name="Note 2 3 3 3 3 3" xfId="31484"/>
    <cellStyle name="Note 2 3 3 3 3 4" xfId="43820"/>
    <cellStyle name="Note 2 3 3 3 3 5" xfId="48449"/>
    <cellStyle name="Note 2 3 3 3 4" xfId="18793"/>
    <cellStyle name="Note 2 3 3 3 4 2" xfId="29917"/>
    <cellStyle name="Note 2 3 3 3 4 2 2" xfId="39122"/>
    <cellStyle name="Note 2 3 3 3 4 3" xfId="32785"/>
    <cellStyle name="Note 2 3 3 3 4 4" xfId="43821"/>
    <cellStyle name="Note 2 3 3 3 4 5" xfId="48450"/>
    <cellStyle name="Note 2 3 3 3 5" xfId="20073"/>
    <cellStyle name="Note 2 3 3 3 5 2" xfId="29918"/>
    <cellStyle name="Note 2 3 3 3 5 2 2" xfId="39123"/>
    <cellStyle name="Note 2 3 3 3 5 3" xfId="34084"/>
    <cellStyle name="Note 2 3 3 3 5 4" xfId="43822"/>
    <cellStyle name="Note 2 3 3 3 5 5" xfId="48451"/>
    <cellStyle name="Note 2 3 3 3 6" xfId="29912"/>
    <cellStyle name="Note 2 3 3 3 6 2" xfId="39117"/>
    <cellStyle name="Note 2 3 3 3 7" xfId="30824"/>
    <cellStyle name="Note 2 3 3 3 8" xfId="43816"/>
    <cellStyle name="Note 2 3 3 3 9" xfId="48445"/>
    <cellStyle name="Note 2 3 3 4" xfId="16583"/>
    <cellStyle name="Note 2 3 3 4 2" xfId="19425"/>
    <cellStyle name="Note 2 3 3 4 2 2" xfId="29920"/>
    <cellStyle name="Note 2 3 3 4 2 2 2" xfId="39125"/>
    <cellStyle name="Note 2 3 3 4 2 3" xfId="33432"/>
    <cellStyle name="Note 2 3 3 4 2 4" xfId="43824"/>
    <cellStyle name="Note 2 3 3 4 2 5" xfId="48453"/>
    <cellStyle name="Note 2 3 3 4 3" xfId="20708"/>
    <cellStyle name="Note 2 3 3 4 3 2" xfId="29921"/>
    <cellStyle name="Note 2 3 3 4 3 2 2" xfId="39126"/>
    <cellStyle name="Note 2 3 3 4 3 3" xfId="34734"/>
    <cellStyle name="Note 2 3 3 4 3 4" xfId="43825"/>
    <cellStyle name="Note 2 3 3 4 3 5" xfId="48454"/>
    <cellStyle name="Note 2 3 3 4 4" xfId="29919"/>
    <cellStyle name="Note 2 3 3 4 4 2" xfId="39124"/>
    <cellStyle name="Note 2 3 3 4 5" xfId="32132"/>
    <cellStyle name="Note 2 3 3 4 6" xfId="43823"/>
    <cellStyle name="Note 2 3 3 4 7" xfId="48452"/>
    <cellStyle name="Note 2 3 3 5" xfId="14368"/>
    <cellStyle name="Note 2 3 3 5 2" xfId="29922"/>
    <cellStyle name="Note 2 3 3 5 2 2" xfId="39127"/>
    <cellStyle name="Note 2 3 3 5 3" xfId="31482"/>
    <cellStyle name="Note 2 3 3 5 4" xfId="43826"/>
    <cellStyle name="Note 2 3 3 5 5" xfId="48455"/>
    <cellStyle name="Note 2 3 3 6" xfId="18791"/>
    <cellStyle name="Note 2 3 3 6 2" xfId="29923"/>
    <cellStyle name="Note 2 3 3 6 2 2" xfId="39128"/>
    <cellStyle name="Note 2 3 3 6 3" xfId="32783"/>
    <cellStyle name="Note 2 3 3 6 4" xfId="43827"/>
    <cellStyle name="Note 2 3 3 6 5" xfId="48456"/>
    <cellStyle name="Note 2 3 3 7" xfId="20071"/>
    <cellStyle name="Note 2 3 3 7 2" xfId="29924"/>
    <cellStyle name="Note 2 3 3 7 2 2" xfId="39129"/>
    <cellStyle name="Note 2 3 3 7 3" xfId="34082"/>
    <cellStyle name="Note 2 3 3 7 4" xfId="43828"/>
    <cellStyle name="Note 2 3 3 7 5" xfId="48457"/>
    <cellStyle name="Note 2 3 3 8" xfId="29904"/>
    <cellStyle name="Note 2 3 3 8 2" xfId="39109"/>
    <cellStyle name="Note 2 3 3 9" xfId="30822"/>
    <cellStyle name="Note 2 3 4" xfId="11548"/>
    <cellStyle name="Note 2 3 4 2" xfId="16586"/>
    <cellStyle name="Note 2 3 4 2 2" xfId="19428"/>
    <cellStyle name="Note 2 3 4 2 2 2" xfId="29927"/>
    <cellStyle name="Note 2 3 4 2 2 2 2" xfId="39132"/>
    <cellStyle name="Note 2 3 4 2 2 3" xfId="33435"/>
    <cellStyle name="Note 2 3 4 2 2 4" xfId="43831"/>
    <cellStyle name="Note 2 3 4 2 2 5" xfId="48460"/>
    <cellStyle name="Note 2 3 4 2 3" xfId="20711"/>
    <cellStyle name="Note 2 3 4 2 3 2" xfId="29928"/>
    <cellStyle name="Note 2 3 4 2 3 2 2" xfId="39133"/>
    <cellStyle name="Note 2 3 4 2 3 3" xfId="34737"/>
    <cellStyle name="Note 2 3 4 2 3 4" xfId="43832"/>
    <cellStyle name="Note 2 3 4 2 3 5" xfId="48461"/>
    <cellStyle name="Note 2 3 4 2 4" xfId="29926"/>
    <cellStyle name="Note 2 3 4 2 4 2" xfId="39131"/>
    <cellStyle name="Note 2 3 4 2 5" xfId="32135"/>
    <cellStyle name="Note 2 3 4 2 6" xfId="43830"/>
    <cellStyle name="Note 2 3 4 2 7" xfId="48459"/>
    <cellStyle name="Note 2 3 4 3" xfId="14371"/>
    <cellStyle name="Note 2 3 4 3 2" xfId="29929"/>
    <cellStyle name="Note 2 3 4 3 2 2" xfId="39134"/>
    <cellStyle name="Note 2 3 4 3 3" xfId="31485"/>
    <cellStyle name="Note 2 3 4 3 4" xfId="43833"/>
    <cellStyle name="Note 2 3 4 3 5" xfId="48462"/>
    <cellStyle name="Note 2 3 4 4" xfId="18794"/>
    <cellStyle name="Note 2 3 4 4 2" xfId="29930"/>
    <cellStyle name="Note 2 3 4 4 2 2" xfId="39135"/>
    <cellStyle name="Note 2 3 4 4 3" xfId="32786"/>
    <cellStyle name="Note 2 3 4 4 4" xfId="43834"/>
    <cellStyle name="Note 2 3 4 4 5" xfId="48463"/>
    <cellStyle name="Note 2 3 4 5" xfId="20074"/>
    <cellStyle name="Note 2 3 4 5 2" xfId="29931"/>
    <cellStyle name="Note 2 3 4 5 2 2" xfId="39136"/>
    <cellStyle name="Note 2 3 4 5 3" xfId="34085"/>
    <cellStyle name="Note 2 3 4 5 4" xfId="43835"/>
    <cellStyle name="Note 2 3 4 5 5" xfId="48464"/>
    <cellStyle name="Note 2 3 4 6" xfId="29925"/>
    <cellStyle name="Note 2 3 4 6 2" xfId="39130"/>
    <cellStyle name="Note 2 3 4 7" xfId="30825"/>
    <cellStyle name="Note 2 3 4 8" xfId="43829"/>
    <cellStyle name="Note 2 3 4 9" xfId="48458"/>
    <cellStyle name="Note 2 3 5" xfId="11549"/>
    <cellStyle name="Note 2 3 5 2" xfId="16587"/>
    <cellStyle name="Note 2 3 5 2 2" xfId="19429"/>
    <cellStyle name="Note 2 3 5 2 2 2" xfId="29934"/>
    <cellStyle name="Note 2 3 5 2 2 2 2" xfId="39139"/>
    <cellStyle name="Note 2 3 5 2 2 3" xfId="33436"/>
    <cellStyle name="Note 2 3 5 2 2 4" xfId="43838"/>
    <cellStyle name="Note 2 3 5 2 2 5" xfId="48467"/>
    <cellStyle name="Note 2 3 5 2 3" xfId="20712"/>
    <cellStyle name="Note 2 3 5 2 3 2" xfId="29935"/>
    <cellStyle name="Note 2 3 5 2 3 2 2" xfId="39140"/>
    <cellStyle name="Note 2 3 5 2 3 3" xfId="34738"/>
    <cellStyle name="Note 2 3 5 2 3 4" xfId="43839"/>
    <cellStyle name="Note 2 3 5 2 3 5" xfId="48468"/>
    <cellStyle name="Note 2 3 5 2 4" xfId="29933"/>
    <cellStyle name="Note 2 3 5 2 4 2" xfId="39138"/>
    <cellStyle name="Note 2 3 5 2 5" xfId="32136"/>
    <cellStyle name="Note 2 3 5 2 6" xfId="43837"/>
    <cellStyle name="Note 2 3 5 2 7" xfId="48466"/>
    <cellStyle name="Note 2 3 5 3" xfId="14372"/>
    <cellStyle name="Note 2 3 5 3 2" xfId="29936"/>
    <cellStyle name="Note 2 3 5 3 2 2" xfId="39141"/>
    <cellStyle name="Note 2 3 5 3 3" xfId="31486"/>
    <cellStyle name="Note 2 3 5 3 4" xfId="43840"/>
    <cellStyle name="Note 2 3 5 3 5" xfId="48469"/>
    <cellStyle name="Note 2 3 5 4" xfId="18795"/>
    <cellStyle name="Note 2 3 5 4 2" xfId="29937"/>
    <cellStyle name="Note 2 3 5 4 2 2" xfId="39142"/>
    <cellStyle name="Note 2 3 5 4 3" xfId="32787"/>
    <cellStyle name="Note 2 3 5 4 4" xfId="43841"/>
    <cellStyle name="Note 2 3 5 4 5" xfId="48470"/>
    <cellStyle name="Note 2 3 5 5" xfId="20075"/>
    <cellStyle name="Note 2 3 5 5 2" xfId="29938"/>
    <cellStyle name="Note 2 3 5 5 2 2" xfId="39143"/>
    <cellStyle name="Note 2 3 5 5 3" xfId="34086"/>
    <cellStyle name="Note 2 3 5 5 4" xfId="43842"/>
    <cellStyle name="Note 2 3 5 5 5" xfId="48471"/>
    <cellStyle name="Note 2 3 5 6" xfId="29932"/>
    <cellStyle name="Note 2 3 5 6 2" xfId="39137"/>
    <cellStyle name="Note 2 3 5 7" xfId="30826"/>
    <cellStyle name="Note 2 3 5 8" xfId="43836"/>
    <cellStyle name="Note 2 3 5 9" xfId="48465"/>
    <cellStyle name="Note 2 3 6" xfId="10402"/>
    <cellStyle name="Note 2 3 7" xfId="49022"/>
    <cellStyle name="Note 2 3 8" xfId="50191"/>
    <cellStyle name="Note 2 30" xfId="49429"/>
    <cellStyle name="Note 2 31" xfId="49313"/>
    <cellStyle name="Note 2 32" xfId="49318"/>
    <cellStyle name="Note 2 33" xfId="49320"/>
    <cellStyle name="Note 2 34" xfId="49431"/>
    <cellStyle name="Note 2 35" xfId="49314"/>
    <cellStyle name="Note 2 36" xfId="49317"/>
    <cellStyle name="Note 2 37" xfId="49435"/>
    <cellStyle name="Note 2 4" xfId="4560"/>
    <cellStyle name="Note 2 4 2" xfId="11550"/>
    <cellStyle name="Note 2 4 2 10" xfId="43843"/>
    <cellStyle name="Note 2 4 2 11" xfId="48472"/>
    <cellStyle name="Note 2 4 2 2" xfId="11551"/>
    <cellStyle name="Note 2 4 2 2 2" xfId="16589"/>
    <cellStyle name="Note 2 4 2 2 2 2" xfId="19431"/>
    <cellStyle name="Note 2 4 2 2 2 2 2" xfId="29942"/>
    <cellStyle name="Note 2 4 2 2 2 2 2 2" xfId="39147"/>
    <cellStyle name="Note 2 4 2 2 2 2 3" xfId="33438"/>
    <cellStyle name="Note 2 4 2 2 2 2 4" xfId="43846"/>
    <cellStyle name="Note 2 4 2 2 2 2 5" xfId="48475"/>
    <cellStyle name="Note 2 4 2 2 2 3" xfId="20714"/>
    <cellStyle name="Note 2 4 2 2 2 3 2" xfId="29943"/>
    <cellStyle name="Note 2 4 2 2 2 3 2 2" xfId="39148"/>
    <cellStyle name="Note 2 4 2 2 2 3 3" xfId="34740"/>
    <cellStyle name="Note 2 4 2 2 2 3 4" xfId="43847"/>
    <cellStyle name="Note 2 4 2 2 2 3 5" xfId="48476"/>
    <cellStyle name="Note 2 4 2 2 2 4" xfId="29941"/>
    <cellStyle name="Note 2 4 2 2 2 4 2" xfId="39146"/>
    <cellStyle name="Note 2 4 2 2 2 5" xfId="32138"/>
    <cellStyle name="Note 2 4 2 2 2 6" xfId="43845"/>
    <cellStyle name="Note 2 4 2 2 2 7" xfId="48474"/>
    <cellStyle name="Note 2 4 2 2 3" xfId="14374"/>
    <cellStyle name="Note 2 4 2 2 3 2" xfId="29944"/>
    <cellStyle name="Note 2 4 2 2 3 2 2" xfId="39149"/>
    <cellStyle name="Note 2 4 2 2 3 3" xfId="31488"/>
    <cellStyle name="Note 2 4 2 2 3 4" xfId="43848"/>
    <cellStyle name="Note 2 4 2 2 3 5" xfId="48477"/>
    <cellStyle name="Note 2 4 2 2 4" xfId="18797"/>
    <cellStyle name="Note 2 4 2 2 4 2" xfId="29945"/>
    <cellStyle name="Note 2 4 2 2 4 2 2" xfId="39150"/>
    <cellStyle name="Note 2 4 2 2 4 3" xfId="32789"/>
    <cellStyle name="Note 2 4 2 2 4 4" xfId="43849"/>
    <cellStyle name="Note 2 4 2 2 4 5" xfId="48478"/>
    <cellStyle name="Note 2 4 2 2 5" xfId="20077"/>
    <cellStyle name="Note 2 4 2 2 5 2" xfId="29946"/>
    <cellStyle name="Note 2 4 2 2 5 2 2" xfId="39151"/>
    <cellStyle name="Note 2 4 2 2 5 3" xfId="34088"/>
    <cellStyle name="Note 2 4 2 2 5 4" xfId="43850"/>
    <cellStyle name="Note 2 4 2 2 5 5" xfId="48479"/>
    <cellStyle name="Note 2 4 2 2 6" xfId="29940"/>
    <cellStyle name="Note 2 4 2 2 6 2" xfId="39145"/>
    <cellStyle name="Note 2 4 2 2 7" xfId="30828"/>
    <cellStyle name="Note 2 4 2 2 8" xfId="43844"/>
    <cellStyle name="Note 2 4 2 2 9" xfId="48473"/>
    <cellStyle name="Note 2 4 2 3" xfId="11552"/>
    <cellStyle name="Note 2 4 2 3 2" xfId="16590"/>
    <cellStyle name="Note 2 4 2 3 2 2" xfId="19432"/>
    <cellStyle name="Note 2 4 2 3 2 2 2" xfId="29949"/>
    <cellStyle name="Note 2 4 2 3 2 2 2 2" xfId="39154"/>
    <cellStyle name="Note 2 4 2 3 2 2 3" xfId="33439"/>
    <cellStyle name="Note 2 4 2 3 2 2 4" xfId="43853"/>
    <cellStyle name="Note 2 4 2 3 2 2 5" xfId="48482"/>
    <cellStyle name="Note 2 4 2 3 2 3" xfId="20715"/>
    <cellStyle name="Note 2 4 2 3 2 3 2" xfId="29950"/>
    <cellStyle name="Note 2 4 2 3 2 3 2 2" xfId="39155"/>
    <cellStyle name="Note 2 4 2 3 2 3 3" xfId="34741"/>
    <cellStyle name="Note 2 4 2 3 2 3 4" xfId="43854"/>
    <cellStyle name="Note 2 4 2 3 2 3 5" xfId="48483"/>
    <cellStyle name="Note 2 4 2 3 2 4" xfId="29948"/>
    <cellStyle name="Note 2 4 2 3 2 4 2" xfId="39153"/>
    <cellStyle name="Note 2 4 2 3 2 5" xfId="32139"/>
    <cellStyle name="Note 2 4 2 3 2 6" xfId="43852"/>
    <cellStyle name="Note 2 4 2 3 2 7" xfId="48481"/>
    <cellStyle name="Note 2 4 2 3 3" xfId="14375"/>
    <cellStyle name="Note 2 4 2 3 3 2" xfId="29951"/>
    <cellStyle name="Note 2 4 2 3 3 2 2" xfId="39156"/>
    <cellStyle name="Note 2 4 2 3 3 3" xfId="31489"/>
    <cellStyle name="Note 2 4 2 3 3 4" xfId="43855"/>
    <cellStyle name="Note 2 4 2 3 3 5" xfId="48484"/>
    <cellStyle name="Note 2 4 2 3 4" xfId="18798"/>
    <cellStyle name="Note 2 4 2 3 4 2" xfId="29952"/>
    <cellStyle name="Note 2 4 2 3 4 2 2" xfId="39157"/>
    <cellStyle name="Note 2 4 2 3 4 3" xfId="32790"/>
    <cellStyle name="Note 2 4 2 3 4 4" xfId="43856"/>
    <cellStyle name="Note 2 4 2 3 4 5" xfId="48485"/>
    <cellStyle name="Note 2 4 2 3 5" xfId="20078"/>
    <cellStyle name="Note 2 4 2 3 5 2" xfId="29953"/>
    <cellStyle name="Note 2 4 2 3 5 2 2" xfId="39158"/>
    <cellStyle name="Note 2 4 2 3 5 3" xfId="34089"/>
    <cellStyle name="Note 2 4 2 3 5 4" xfId="43857"/>
    <cellStyle name="Note 2 4 2 3 5 5" xfId="48486"/>
    <cellStyle name="Note 2 4 2 3 6" xfId="29947"/>
    <cellStyle name="Note 2 4 2 3 6 2" xfId="39152"/>
    <cellStyle name="Note 2 4 2 3 7" xfId="30829"/>
    <cellStyle name="Note 2 4 2 3 8" xfId="43851"/>
    <cellStyle name="Note 2 4 2 3 9" xfId="48480"/>
    <cellStyle name="Note 2 4 2 4" xfId="16588"/>
    <cellStyle name="Note 2 4 2 4 2" xfId="19430"/>
    <cellStyle name="Note 2 4 2 4 2 2" xfId="29955"/>
    <cellStyle name="Note 2 4 2 4 2 2 2" xfId="39160"/>
    <cellStyle name="Note 2 4 2 4 2 3" xfId="33437"/>
    <cellStyle name="Note 2 4 2 4 2 4" xfId="43859"/>
    <cellStyle name="Note 2 4 2 4 2 5" xfId="48488"/>
    <cellStyle name="Note 2 4 2 4 3" xfId="20713"/>
    <cellStyle name="Note 2 4 2 4 3 2" xfId="29956"/>
    <cellStyle name="Note 2 4 2 4 3 2 2" xfId="39161"/>
    <cellStyle name="Note 2 4 2 4 3 3" xfId="34739"/>
    <cellStyle name="Note 2 4 2 4 3 4" xfId="43860"/>
    <cellStyle name="Note 2 4 2 4 3 5" xfId="48489"/>
    <cellStyle name="Note 2 4 2 4 4" xfId="29954"/>
    <cellStyle name="Note 2 4 2 4 4 2" xfId="39159"/>
    <cellStyle name="Note 2 4 2 4 5" xfId="32137"/>
    <cellStyle name="Note 2 4 2 4 6" xfId="43858"/>
    <cellStyle name="Note 2 4 2 4 7" xfId="48487"/>
    <cellStyle name="Note 2 4 2 5" xfId="14373"/>
    <cellStyle name="Note 2 4 2 5 2" xfId="29957"/>
    <cellStyle name="Note 2 4 2 5 2 2" xfId="39162"/>
    <cellStyle name="Note 2 4 2 5 3" xfId="31487"/>
    <cellStyle name="Note 2 4 2 5 4" xfId="43861"/>
    <cellStyle name="Note 2 4 2 5 5" xfId="48490"/>
    <cellStyle name="Note 2 4 2 6" xfId="18796"/>
    <cellStyle name="Note 2 4 2 6 2" xfId="29958"/>
    <cellStyle name="Note 2 4 2 6 2 2" xfId="39163"/>
    <cellStyle name="Note 2 4 2 6 3" xfId="32788"/>
    <cellStyle name="Note 2 4 2 6 4" xfId="43862"/>
    <cellStyle name="Note 2 4 2 6 5" xfId="48491"/>
    <cellStyle name="Note 2 4 2 7" xfId="20076"/>
    <cellStyle name="Note 2 4 2 7 2" xfId="29959"/>
    <cellStyle name="Note 2 4 2 7 2 2" xfId="39164"/>
    <cellStyle name="Note 2 4 2 7 3" xfId="34087"/>
    <cellStyle name="Note 2 4 2 7 4" xfId="43863"/>
    <cellStyle name="Note 2 4 2 7 5" xfId="48492"/>
    <cellStyle name="Note 2 4 2 8" xfId="29939"/>
    <cellStyle name="Note 2 4 2 8 2" xfId="39144"/>
    <cellStyle name="Note 2 4 2 9" xfId="30827"/>
    <cellStyle name="Note 2 4 3" xfId="11553"/>
    <cellStyle name="Note 2 4 3 10" xfId="43864"/>
    <cellStyle name="Note 2 4 3 11" xfId="48493"/>
    <cellStyle name="Note 2 4 3 2" xfId="11554"/>
    <cellStyle name="Note 2 4 3 2 2" xfId="16592"/>
    <cellStyle name="Note 2 4 3 2 2 2" xfId="19434"/>
    <cellStyle name="Note 2 4 3 2 2 2 2" xfId="29963"/>
    <cellStyle name="Note 2 4 3 2 2 2 2 2" xfId="39168"/>
    <cellStyle name="Note 2 4 3 2 2 2 3" xfId="33441"/>
    <cellStyle name="Note 2 4 3 2 2 2 4" xfId="43867"/>
    <cellStyle name="Note 2 4 3 2 2 2 5" xfId="48496"/>
    <cellStyle name="Note 2 4 3 2 2 3" xfId="20717"/>
    <cellStyle name="Note 2 4 3 2 2 3 2" xfId="29964"/>
    <cellStyle name="Note 2 4 3 2 2 3 2 2" xfId="39169"/>
    <cellStyle name="Note 2 4 3 2 2 3 3" xfId="34743"/>
    <cellStyle name="Note 2 4 3 2 2 3 4" xfId="43868"/>
    <cellStyle name="Note 2 4 3 2 2 3 5" xfId="48497"/>
    <cellStyle name="Note 2 4 3 2 2 4" xfId="29962"/>
    <cellStyle name="Note 2 4 3 2 2 4 2" xfId="39167"/>
    <cellStyle name="Note 2 4 3 2 2 5" xfId="32141"/>
    <cellStyle name="Note 2 4 3 2 2 6" xfId="43866"/>
    <cellStyle name="Note 2 4 3 2 2 7" xfId="48495"/>
    <cellStyle name="Note 2 4 3 2 3" xfId="14377"/>
    <cellStyle name="Note 2 4 3 2 3 2" xfId="29965"/>
    <cellStyle name="Note 2 4 3 2 3 2 2" xfId="39170"/>
    <cellStyle name="Note 2 4 3 2 3 3" xfId="31491"/>
    <cellStyle name="Note 2 4 3 2 3 4" xfId="43869"/>
    <cellStyle name="Note 2 4 3 2 3 5" xfId="48498"/>
    <cellStyle name="Note 2 4 3 2 4" xfId="18800"/>
    <cellStyle name="Note 2 4 3 2 4 2" xfId="29966"/>
    <cellStyle name="Note 2 4 3 2 4 2 2" xfId="39171"/>
    <cellStyle name="Note 2 4 3 2 4 3" xfId="32792"/>
    <cellStyle name="Note 2 4 3 2 4 4" xfId="43870"/>
    <cellStyle name="Note 2 4 3 2 4 5" xfId="48499"/>
    <cellStyle name="Note 2 4 3 2 5" xfId="20080"/>
    <cellStyle name="Note 2 4 3 2 5 2" xfId="29967"/>
    <cellStyle name="Note 2 4 3 2 5 2 2" xfId="39172"/>
    <cellStyle name="Note 2 4 3 2 5 3" xfId="34091"/>
    <cellStyle name="Note 2 4 3 2 5 4" xfId="43871"/>
    <cellStyle name="Note 2 4 3 2 5 5" xfId="48500"/>
    <cellStyle name="Note 2 4 3 2 6" xfId="29961"/>
    <cellStyle name="Note 2 4 3 2 6 2" xfId="39166"/>
    <cellStyle name="Note 2 4 3 2 7" xfId="30831"/>
    <cellStyle name="Note 2 4 3 2 8" xfId="43865"/>
    <cellStyle name="Note 2 4 3 2 9" xfId="48494"/>
    <cellStyle name="Note 2 4 3 3" xfId="11555"/>
    <cellStyle name="Note 2 4 3 3 2" xfId="16593"/>
    <cellStyle name="Note 2 4 3 3 2 2" xfId="19435"/>
    <cellStyle name="Note 2 4 3 3 2 2 2" xfId="29970"/>
    <cellStyle name="Note 2 4 3 3 2 2 2 2" xfId="39175"/>
    <cellStyle name="Note 2 4 3 3 2 2 3" xfId="33442"/>
    <cellStyle name="Note 2 4 3 3 2 2 4" xfId="43874"/>
    <cellStyle name="Note 2 4 3 3 2 2 5" xfId="48503"/>
    <cellStyle name="Note 2 4 3 3 2 3" xfId="20718"/>
    <cellStyle name="Note 2 4 3 3 2 3 2" xfId="29971"/>
    <cellStyle name="Note 2 4 3 3 2 3 2 2" xfId="39176"/>
    <cellStyle name="Note 2 4 3 3 2 3 3" xfId="34744"/>
    <cellStyle name="Note 2 4 3 3 2 3 4" xfId="43875"/>
    <cellStyle name="Note 2 4 3 3 2 3 5" xfId="48504"/>
    <cellStyle name="Note 2 4 3 3 2 4" xfId="29969"/>
    <cellStyle name="Note 2 4 3 3 2 4 2" xfId="39174"/>
    <cellStyle name="Note 2 4 3 3 2 5" xfId="32142"/>
    <cellStyle name="Note 2 4 3 3 2 6" xfId="43873"/>
    <cellStyle name="Note 2 4 3 3 2 7" xfId="48502"/>
    <cellStyle name="Note 2 4 3 3 3" xfId="14378"/>
    <cellStyle name="Note 2 4 3 3 3 2" xfId="29972"/>
    <cellStyle name="Note 2 4 3 3 3 2 2" xfId="39177"/>
    <cellStyle name="Note 2 4 3 3 3 3" xfId="31492"/>
    <cellStyle name="Note 2 4 3 3 3 4" xfId="43876"/>
    <cellStyle name="Note 2 4 3 3 3 5" xfId="48505"/>
    <cellStyle name="Note 2 4 3 3 4" xfId="18801"/>
    <cellStyle name="Note 2 4 3 3 4 2" xfId="29973"/>
    <cellStyle name="Note 2 4 3 3 4 2 2" xfId="39178"/>
    <cellStyle name="Note 2 4 3 3 4 3" xfId="32793"/>
    <cellStyle name="Note 2 4 3 3 4 4" xfId="43877"/>
    <cellStyle name="Note 2 4 3 3 4 5" xfId="48506"/>
    <cellStyle name="Note 2 4 3 3 5" xfId="20081"/>
    <cellStyle name="Note 2 4 3 3 5 2" xfId="29974"/>
    <cellStyle name="Note 2 4 3 3 5 2 2" xfId="39179"/>
    <cellStyle name="Note 2 4 3 3 5 3" xfId="34092"/>
    <cellStyle name="Note 2 4 3 3 5 4" xfId="43878"/>
    <cellStyle name="Note 2 4 3 3 5 5" xfId="48507"/>
    <cellStyle name="Note 2 4 3 3 6" xfId="29968"/>
    <cellStyle name="Note 2 4 3 3 6 2" xfId="39173"/>
    <cellStyle name="Note 2 4 3 3 7" xfId="30832"/>
    <cellStyle name="Note 2 4 3 3 8" xfId="43872"/>
    <cellStyle name="Note 2 4 3 3 9" xfId="48501"/>
    <cellStyle name="Note 2 4 3 4" xfId="16591"/>
    <cellStyle name="Note 2 4 3 4 2" xfId="19433"/>
    <cellStyle name="Note 2 4 3 4 2 2" xfId="29976"/>
    <cellStyle name="Note 2 4 3 4 2 2 2" xfId="39181"/>
    <cellStyle name="Note 2 4 3 4 2 3" xfId="33440"/>
    <cellStyle name="Note 2 4 3 4 2 4" xfId="43880"/>
    <cellStyle name="Note 2 4 3 4 2 5" xfId="48509"/>
    <cellStyle name="Note 2 4 3 4 3" xfId="20716"/>
    <cellStyle name="Note 2 4 3 4 3 2" xfId="29977"/>
    <cellStyle name="Note 2 4 3 4 3 2 2" xfId="39182"/>
    <cellStyle name="Note 2 4 3 4 3 3" xfId="34742"/>
    <cellStyle name="Note 2 4 3 4 3 4" xfId="43881"/>
    <cellStyle name="Note 2 4 3 4 3 5" xfId="48510"/>
    <cellStyle name="Note 2 4 3 4 4" xfId="29975"/>
    <cellStyle name="Note 2 4 3 4 4 2" xfId="39180"/>
    <cellStyle name="Note 2 4 3 4 5" xfId="32140"/>
    <cellStyle name="Note 2 4 3 4 6" xfId="43879"/>
    <cellStyle name="Note 2 4 3 4 7" xfId="48508"/>
    <cellStyle name="Note 2 4 3 5" xfId="14376"/>
    <cellStyle name="Note 2 4 3 5 2" xfId="29978"/>
    <cellStyle name="Note 2 4 3 5 2 2" xfId="39183"/>
    <cellStyle name="Note 2 4 3 5 3" xfId="31490"/>
    <cellStyle name="Note 2 4 3 5 4" xfId="43882"/>
    <cellStyle name="Note 2 4 3 5 5" xfId="48511"/>
    <cellStyle name="Note 2 4 3 6" xfId="18799"/>
    <cellStyle name="Note 2 4 3 6 2" xfId="29979"/>
    <cellStyle name="Note 2 4 3 6 2 2" xfId="39184"/>
    <cellStyle name="Note 2 4 3 6 3" xfId="32791"/>
    <cellStyle name="Note 2 4 3 6 4" xfId="43883"/>
    <cellStyle name="Note 2 4 3 6 5" xfId="48512"/>
    <cellStyle name="Note 2 4 3 7" xfId="20079"/>
    <cellStyle name="Note 2 4 3 7 2" xfId="29980"/>
    <cellStyle name="Note 2 4 3 7 2 2" xfId="39185"/>
    <cellStyle name="Note 2 4 3 7 3" xfId="34090"/>
    <cellStyle name="Note 2 4 3 7 4" xfId="43884"/>
    <cellStyle name="Note 2 4 3 7 5" xfId="48513"/>
    <cellStyle name="Note 2 4 3 8" xfId="29960"/>
    <cellStyle name="Note 2 4 3 8 2" xfId="39165"/>
    <cellStyle name="Note 2 4 3 9" xfId="30830"/>
    <cellStyle name="Note 2 4 4" xfId="11556"/>
    <cellStyle name="Note 2 4 4 2" xfId="16594"/>
    <cellStyle name="Note 2 4 4 2 2" xfId="19436"/>
    <cellStyle name="Note 2 4 4 2 2 2" xfId="29983"/>
    <cellStyle name="Note 2 4 4 2 2 2 2" xfId="39188"/>
    <cellStyle name="Note 2 4 4 2 2 3" xfId="33443"/>
    <cellStyle name="Note 2 4 4 2 2 4" xfId="43887"/>
    <cellStyle name="Note 2 4 4 2 2 5" xfId="48516"/>
    <cellStyle name="Note 2 4 4 2 3" xfId="20719"/>
    <cellStyle name="Note 2 4 4 2 3 2" xfId="29984"/>
    <cellStyle name="Note 2 4 4 2 3 2 2" xfId="39189"/>
    <cellStyle name="Note 2 4 4 2 3 3" xfId="34745"/>
    <cellStyle name="Note 2 4 4 2 3 4" xfId="43888"/>
    <cellStyle name="Note 2 4 4 2 3 5" xfId="48517"/>
    <cellStyle name="Note 2 4 4 2 4" xfId="29982"/>
    <cellStyle name="Note 2 4 4 2 4 2" xfId="39187"/>
    <cellStyle name="Note 2 4 4 2 5" xfId="32143"/>
    <cellStyle name="Note 2 4 4 2 6" xfId="43886"/>
    <cellStyle name="Note 2 4 4 2 7" xfId="48515"/>
    <cellStyle name="Note 2 4 4 3" xfId="14379"/>
    <cellStyle name="Note 2 4 4 3 2" xfId="29985"/>
    <cellStyle name="Note 2 4 4 3 2 2" xfId="39190"/>
    <cellStyle name="Note 2 4 4 3 3" xfId="31493"/>
    <cellStyle name="Note 2 4 4 3 4" xfId="43889"/>
    <cellStyle name="Note 2 4 4 3 5" xfId="48518"/>
    <cellStyle name="Note 2 4 4 4" xfId="18802"/>
    <cellStyle name="Note 2 4 4 4 2" xfId="29986"/>
    <cellStyle name="Note 2 4 4 4 2 2" xfId="39191"/>
    <cellStyle name="Note 2 4 4 4 3" xfId="32794"/>
    <cellStyle name="Note 2 4 4 4 4" xfId="43890"/>
    <cellStyle name="Note 2 4 4 4 5" xfId="48519"/>
    <cellStyle name="Note 2 4 4 5" xfId="20082"/>
    <cellStyle name="Note 2 4 4 5 2" xfId="29987"/>
    <cellStyle name="Note 2 4 4 5 2 2" xfId="39192"/>
    <cellStyle name="Note 2 4 4 5 3" xfId="34093"/>
    <cellStyle name="Note 2 4 4 5 4" xfId="43891"/>
    <cellStyle name="Note 2 4 4 5 5" xfId="48520"/>
    <cellStyle name="Note 2 4 4 6" xfId="29981"/>
    <cellStyle name="Note 2 4 4 6 2" xfId="39186"/>
    <cellStyle name="Note 2 4 4 7" xfId="30833"/>
    <cellStyle name="Note 2 4 4 8" xfId="43885"/>
    <cellStyle name="Note 2 4 4 9" xfId="48514"/>
    <cellStyle name="Note 2 4 5" xfId="11557"/>
    <cellStyle name="Note 2 4 5 2" xfId="16595"/>
    <cellStyle name="Note 2 4 5 2 2" xfId="19437"/>
    <cellStyle name="Note 2 4 5 2 2 2" xfId="29990"/>
    <cellStyle name="Note 2 4 5 2 2 2 2" xfId="39195"/>
    <cellStyle name="Note 2 4 5 2 2 3" xfId="33444"/>
    <cellStyle name="Note 2 4 5 2 2 4" xfId="43894"/>
    <cellStyle name="Note 2 4 5 2 2 5" xfId="48523"/>
    <cellStyle name="Note 2 4 5 2 3" xfId="20720"/>
    <cellStyle name="Note 2 4 5 2 3 2" xfId="29991"/>
    <cellStyle name="Note 2 4 5 2 3 2 2" xfId="39196"/>
    <cellStyle name="Note 2 4 5 2 3 3" xfId="34746"/>
    <cellStyle name="Note 2 4 5 2 3 4" xfId="43895"/>
    <cellStyle name="Note 2 4 5 2 3 5" xfId="48524"/>
    <cellStyle name="Note 2 4 5 2 4" xfId="29989"/>
    <cellStyle name="Note 2 4 5 2 4 2" xfId="39194"/>
    <cellStyle name="Note 2 4 5 2 5" xfId="32144"/>
    <cellStyle name="Note 2 4 5 2 6" xfId="43893"/>
    <cellStyle name="Note 2 4 5 2 7" xfId="48522"/>
    <cellStyle name="Note 2 4 5 3" xfId="14380"/>
    <cellStyle name="Note 2 4 5 3 2" xfId="29992"/>
    <cellStyle name="Note 2 4 5 3 2 2" xfId="39197"/>
    <cellStyle name="Note 2 4 5 3 3" xfId="31494"/>
    <cellStyle name="Note 2 4 5 3 4" xfId="43896"/>
    <cellStyle name="Note 2 4 5 3 5" xfId="48525"/>
    <cellStyle name="Note 2 4 5 4" xfId="18803"/>
    <cellStyle name="Note 2 4 5 4 2" xfId="29993"/>
    <cellStyle name="Note 2 4 5 4 2 2" xfId="39198"/>
    <cellStyle name="Note 2 4 5 4 3" xfId="32795"/>
    <cellStyle name="Note 2 4 5 4 4" xfId="43897"/>
    <cellStyle name="Note 2 4 5 4 5" xfId="48526"/>
    <cellStyle name="Note 2 4 5 5" xfId="20083"/>
    <cellStyle name="Note 2 4 5 5 2" xfId="29994"/>
    <cellStyle name="Note 2 4 5 5 2 2" xfId="39199"/>
    <cellStyle name="Note 2 4 5 5 3" xfId="34094"/>
    <cellStyle name="Note 2 4 5 5 4" xfId="43898"/>
    <cellStyle name="Note 2 4 5 5 5" xfId="48527"/>
    <cellStyle name="Note 2 4 5 6" xfId="29988"/>
    <cellStyle name="Note 2 4 5 6 2" xfId="39193"/>
    <cellStyle name="Note 2 4 5 7" xfId="30834"/>
    <cellStyle name="Note 2 4 5 8" xfId="43892"/>
    <cellStyle name="Note 2 4 5 9" xfId="48521"/>
    <cellStyle name="Note 2 4 6" xfId="10403"/>
    <cellStyle name="Note 2 5" xfId="4561"/>
    <cellStyle name="Note 2 5 2" xfId="11558"/>
    <cellStyle name="Note 2 5 2 10" xfId="43899"/>
    <cellStyle name="Note 2 5 2 11" xfId="48528"/>
    <cellStyle name="Note 2 5 2 2" xfId="11559"/>
    <cellStyle name="Note 2 5 2 2 2" xfId="16597"/>
    <cellStyle name="Note 2 5 2 2 2 2" xfId="19439"/>
    <cellStyle name="Note 2 5 2 2 2 2 2" xfId="29998"/>
    <cellStyle name="Note 2 5 2 2 2 2 2 2" xfId="39203"/>
    <cellStyle name="Note 2 5 2 2 2 2 3" xfId="33446"/>
    <cellStyle name="Note 2 5 2 2 2 2 4" xfId="43902"/>
    <cellStyle name="Note 2 5 2 2 2 2 5" xfId="48531"/>
    <cellStyle name="Note 2 5 2 2 2 3" xfId="20722"/>
    <cellStyle name="Note 2 5 2 2 2 3 2" xfId="29999"/>
    <cellStyle name="Note 2 5 2 2 2 3 2 2" xfId="39204"/>
    <cellStyle name="Note 2 5 2 2 2 3 3" xfId="34748"/>
    <cellStyle name="Note 2 5 2 2 2 3 4" xfId="43903"/>
    <cellStyle name="Note 2 5 2 2 2 3 5" xfId="48532"/>
    <cellStyle name="Note 2 5 2 2 2 4" xfId="29997"/>
    <cellStyle name="Note 2 5 2 2 2 4 2" xfId="39202"/>
    <cellStyle name="Note 2 5 2 2 2 5" xfId="32146"/>
    <cellStyle name="Note 2 5 2 2 2 6" xfId="43901"/>
    <cellStyle name="Note 2 5 2 2 2 7" xfId="48530"/>
    <cellStyle name="Note 2 5 2 2 3" xfId="14382"/>
    <cellStyle name="Note 2 5 2 2 3 2" xfId="30000"/>
    <cellStyle name="Note 2 5 2 2 3 2 2" xfId="39205"/>
    <cellStyle name="Note 2 5 2 2 3 3" xfId="31496"/>
    <cellStyle name="Note 2 5 2 2 3 4" xfId="43904"/>
    <cellStyle name="Note 2 5 2 2 3 5" xfId="48533"/>
    <cellStyle name="Note 2 5 2 2 4" xfId="18805"/>
    <cellStyle name="Note 2 5 2 2 4 2" xfId="30001"/>
    <cellStyle name="Note 2 5 2 2 4 2 2" xfId="39206"/>
    <cellStyle name="Note 2 5 2 2 4 3" xfId="32797"/>
    <cellStyle name="Note 2 5 2 2 4 4" xfId="43905"/>
    <cellStyle name="Note 2 5 2 2 4 5" xfId="48534"/>
    <cellStyle name="Note 2 5 2 2 5" xfId="20085"/>
    <cellStyle name="Note 2 5 2 2 5 2" xfId="30002"/>
    <cellStyle name="Note 2 5 2 2 5 2 2" xfId="39207"/>
    <cellStyle name="Note 2 5 2 2 5 3" xfId="34096"/>
    <cellStyle name="Note 2 5 2 2 5 4" xfId="43906"/>
    <cellStyle name="Note 2 5 2 2 5 5" xfId="48535"/>
    <cellStyle name="Note 2 5 2 2 6" xfId="29996"/>
    <cellStyle name="Note 2 5 2 2 6 2" xfId="39201"/>
    <cellStyle name="Note 2 5 2 2 7" xfId="30836"/>
    <cellStyle name="Note 2 5 2 2 8" xfId="43900"/>
    <cellStyle name="Note 2 5 2 2 9" xfId="48529"/>
    <cellStyle name="Note 2 5 2 3" xfId="11560"/>
    <cellStyle name="Note 2 5 2 3 2" xfId="16598"/>
    <cellStyle name="Note 2 5 2 3 2 2" xfId="19440"/>
    <cellStyle name="Note 2 5 2 3 2 2 2" xfId="30005"/>
    <cellStyle name="Note 2 5 2 3 2 2 2 2" xfId="39210"/>
    <cellStyle name="Note 2 5 2 3 2 2 3" xfId="33447"/>
    <cellStyle name="Note 2 5 2 3 2 2 4" xfId="43909"/>
    <cellStyle name="Note 2 5 2 3 2 2 5" xfId="48538"/>
    <cellStyle name="Note 2 5 2 3 2 3" xfId="20723"/>
    <cellStyle name="Note 2 5 2 3 2 3 2" xfId="30006"/>
    <cellStyle name="Note 2 5 2 3 2 3 2 2" xfId="39211"/>
    <cellStyle name="Note 2 5 2 3 2 3 3" xfId="34749"/>
    <cellStyle name="Note 2 5 2 3 2 3 4" xfId="43910"/>
    <cellStyle name="Note 2 5 2 3 2 3 5" xfId="48539"/>
    <cellStyle name="Note 2 5 2 3 2 4" xfId="30004"/>
    <cellStyle name="Note 2 5 2 3 2 4 2" xfId="39209"/>
    <cellStyle name="Note 2 5 2 3 2 5" xfId="32147"/>
    <cellStyle name="Note 2 5 2 3 2 6" xfId="43908"/>
    <cellStyle name="Note 2 5 2 3 2 7" xfId="48537"/>
    <cellStyle name="Note 2 5 2 3 3" xfId="14383"/>
    <cellStyle name="Note 2 5 2 3 3 2" xfId="30007"/>
    <cellStyle name="Note 2 5 2 3 3 2 2" xfId="39212"/>
    <cellStyle name="Note 2 5 2 3 3 3" xfId="31497"/>
    <cellStyle name="Note 2 5 2 3 3 4" xfId="43911"/>
    <cellStyle name="Note 2 5 2 3 3 5" xfId="48540"/>
    <cellStyle name="Note 2 5 2 3 4" xfId="18806"/>
    <cellStyle name="Note 2 5 2 3 4 2" xfId="30008"/>
    <cellStyle name="Note 2 5 2 3 4 2 2" xfId="39213"/>
    <cellStyle name="Note 2 5 2 3 4 3" xfId="32798"/>
    <cellStyle name="Note 2 5 2 3 4 4" xfId="43912"/>
    <cellStyle name="Note 2 5 2 3 4 5" xfId="48541"/>
    <cellStyle name="Note 2 5 2 3 5" xfId="20086"/>
    <cellStyle name="Note 2 5 2 3 5 2" xfId="30009"/>
    <cellStyle name="Note 2 5 2 3 5 2 2" xfId="39214"/>
    <cellStyle name="Note 2 5 2 3 5 3" xfId="34097"/>
    <cellStyle name="Note 2 5 2 3 5 4" xfId="43913"/>
    <cellStyle name="Note 2 5 2 3 5 5" xfId="48542"/>
    <cellStyle name="Note 2 5 2 3 6" xfId="30003"/>
    <cellStyle name="Note 2 5 2 3 6 2" xfId="39208"/>
    <cellStyle name="Note 2 5 2 3 7" xfId="30837"/>
    <cellStyle name="Note 2 5 2 3 8" xfId="43907"/>
    <cellStyle name="Note 2 5 2 3 9" xfId="48536"/>
    <cellStyle name="Note 2 5 2 4" xfId="16596"/>
    <cellStyle name="Note 2 5 2 4 2" xfId="19438"/>
    <cellStyle name="Note 2 5 2 4 2 2" xfId="30011"/>
    <cellStyle name="Note 2 5 2 4 2 2 2" xfId="39216"/>
    <cellStyle name="Note 2 5 2 4 2 3" xfId="33445"/>
    <cellStyle name="Note 2 5 2 4 2 4" xfId="43915"/>
    <cellStyle name="Note 2 5 2 4 2 5" xfId="48544"/>
    <cellStyle name="Note 2 5 2 4 3" xfId="20721"/>
    <cellStyle name="Note 2 5 2 4 3 2" xfId="30012"/>
    <cellStyle name="Note 2 5 2 4 3 2 2" xfId="39217"/>
    <cellStyle name="Note 2 5 2 4 3 3" xfId="34747"/>
    <cellStyle name="Note 2 5 2 4 3 4" xfId="43916"/>
    <cellStyle name="Note 2 5 2 4 3 5" xfId="48545"/>
    <cellStyle name="Note 2 5 2 4 4" xfId="30010"/>
    <cellStyle name="Note 2 5 2 4 4 2" xfId="39215"/>
    <cellStyle name="Note 2 5 2 4 5" xfId="32145"/>
    <cellStyle name="Note 2 5 2 4 6" xfId="43914"/>
    <cellStyle name="Note 2 5 2 4 7" xfId="48543"/>
    <cellStyle name="Note 2 5 2 5" xfId="14381"/>
    <cellStyle name="Note 2 5 2 5 2" xfId="30013"/>
    <cellStyle name="Note 2 5 2 5 2 2" xfId="39218"/>
    <cellStyle name="Note 2 5 2 5 3" xfId="31495"/>
    <cellStyle name="Note 2 5 2 5 4" xfId="43917"/>
    <cellStyle name="Note 2 5 2 5 5" xfId="48546"/>
    <cellStyle name="Note 2 5 2 6" xfId="18804"/>
    <cellStyle name="Note 2 5 2 6 2" xfId="30014"/>
    <cellStyle name="Note 2 5 2 6 2 2" xfId="39219"/>
    <cellStyle name="Note 2 5 2 6 3" xfId="32796"/>
    <cellStyle name="Note 2 5 2 6 4" xfId="43918"/>
    <cellStyle name="Note 2 5 2 6 5" xfId="48547"/>
    <cellStyle name="Note 2 5 2 7" xfId="20084"/>
    <cellStyle name="Note 2 5 2 7 2" xfId="30015"/>
    <cellStyle name="Note 2 5 2 7 2 2" xfId="39220"/>
    <cellStyle name="Note 2 5 2 7 3" xfId="34095"/>
    <cellStyle name="Note 2 5 2 7 4" xfId="43919"/>
    <cellStyle name="Note 2 5 2 7 5" xfId="48548"/>
    <cellStyle name="Note 2 5 2 8" xfId="29995"/>
    <cellStyle name="Note 2 5 2 8 2" xfId="39200"/>
    <cellStyle name="Note 2 5 2 9" xfId="30835"/>
    <cellStyle name="Note 2 5 3" xfId="11561"/>
    <cellStyle name="Note 2 5 3 2" xfId="16599"/>
    <cellStyle name="Note 2 5 3 2 2" xfId="19441"/>
    <cellStyle name="Note 2 5 3 2 2 2" xfId="30018"/>
    <cellStyle name="Note 2 5 3 2 2 2 2" xfId="39223"/>
    <cellStyle name="Note 2 5 3 2 2 3" xfId="33448"/>
    <cellStyle name="Note 2 5 3 2 2 4" xfId="43922"/>
    <cellStyle name="Note 2 5 3 2 2 5" xfId="48551"/>
    <cellStyle name="Note 2 5 3 2 3" xfId="20724"/>
    <cellStyle name="Note 2 5 3 2 3 2" xfId="30019"/>
    <cellStyle name="Note 2 5 3 2 3 2 2" xfId="39224"/>
    <cellStyle name="Note 2 5 3 2 3 3" xfId="34750"/>
    <cellStyle name="Note 2 5 3 2 3 4" xfId="43923"/>
    <cellStyle name="Note 2 5 3 2 3 5" xfId="48552"/>
    <cellStyle name="Note 2 5 3 2 4" xfId="30017"/>
    <cellStyle name="Note 2 5 3 2 4 2" xfId="39222"/>
    <cellStyle name="Note 2 5 3 2 5" xfId="32148"/>
    <cellStyle name="Note 2 5 3 2 6" xfId="43921"/>
    <cellStyle name="Note 2 5 3 2 7" xfId="48550"/>
    <cellStyle name="Note 2 5 3 3" xfId="14384"/>
    <cellStyle name="Note 2 5 3 3 2" xfId="30020"/>
    <cellStyle name="Note 2 5 3 3 2 2" xfId="39225"/>
    <cellStyle name="Note 2 5 3 3 3" xfId="31498"/>
    <cellStyle name="Note 2 5 3 3 4" xfId="43924"/>
    <cellStyle name="Note 2 5 3 3 5" xfId="48553"/>
    <cellStyle name="Note 2 5 3 4" xfId="18807"/>
    <cellStyle name="Note 2 5 3 4 2" xfId="30021"/>
    <cellStyle name="Note 2 5 3 4 2 2" xfId="39226"/>
    <cellStyle name="Note 2 5 3 4 3" xfId="32799"/>
    <cellStyle name="Note 2 5 3 4 4" xfId="43925"/>
    <cellStyle name="Note 2 5 3 4 5" xfId="48554"/>
    <cellStyle name="Note 2 5 3 5" xfId="20087"/>
    <cellStyle name="Note 2 5 3 5 2" xfId="30022"/>
    <cellStyle name="Note 2 5 3 5 2 2" xfId="39227"/>
    <cellStyle name="Note 2 5 3 5 3" xfId="34098"/>
    <cellStyle name="Note 2 5 3 5 4" xfId="43926"/>
    <cellStyle name="Note 2 5 3 5 5" xfId="48555"/>
    <cellStyle name="Note 2 5 3 6" xfId="30016"/>
    <cellStyle name="Note 2 5 3 6 2" xfId="39221"/>
    <cellStyle name="Note 2 5 3 7" xfId="30838"/>
    <cellStyle name="Note 2 5 3 8" xfId="43920"/>
    <cellStyle name="Note 2 5 3 9" xfId="48549"/>
    <cellStyle name="Note 2 5 4" xfId="11562"/>
    <cellStyle name="Note 2 5 4 2" xfId="16600"/>
    <cellStyle name="Note 2 5 4 2 2" xfId="19442"/>
    <cellStyle name="Note 2 5 4 2 2 2" xfId="30025"/>
    <cellStyle name="Note 2 5 4 2 2 2 2" xfId="39230"/>
    <cellStyle name="Note 2 5 4 2 2 3" xfId="33449"/>
    <cellStyle name="Note 2 5 4 2 2 4" xfId="43929"/>
    <cellStyle name="Note 2 5 4 2 2 5" xfId="48558"/>
    <cellStyle name="Note 2 5 4 2 3" xfId="20725"/>
    <cellStyle name="Note 2 5 4 2 3 2" xfId="30026"/>
    <cellStyle name="Note 2 5 4 2 3 2 2" xfId="39231"/>
    <cellStyle name="Note 2 5 4 2 3 3" xfId="34751"/>
    <cellStyle name="Note 2 5 4 2 3 4" xfId="43930"/>
    <cellStyle name="Note 2 5 4 2 3 5" xfId="48559"/>
    <cellStyle name="Note 2 5 4 2 4" xfId="30024"/>
    <cellStyle name="Note 2 5 4 2 4 2" xfId="39229"/>
    <cellStyle name="Note 2 5 4 2 5" xfId="32149"/>
    <cellStyle name="Note 2 5 4 2 6" xfId="43928"/>
    <cellStyle name="Note 2 5 4 2 7" xfId="48557"/>
    <cellStyle name="Note 2 5 4 3" xfId="14385"/>
    <cellStyle name="Note 2 5 4 3 2" xfId="30027"/>
    <cellStyle name="Note 2 5 4 3 2 2" xfId="39232"/>
    <cellStyle name="Note 2 5 4 3 3" xfId="31499"/>
    <cellStyle name="Note 2 5 4 3 4" xfId="43931"/>
    <cellStyle name="Note 2 5 4 3 5" xfId="48560"/>
    <cellStyle name="Note 2 5 4 4" xfId="18808"/>
    <cellStyle name="Note 2 5 4 4 2" xfId="30028"/>
    <cellStyle name="Note 2 5 4 4 2 2" xfId="39233"/>
    <cellStyle name="Note 2 5 4 4 3" xfId="32800"/>
    <cellStyle name="Note 2 5 4 4 4" xfId="43932"/>
    <cellStyle name="Note 2 5 4 4 5" xfId="48561"/>
    <cellStyle name="Note 2 5 4 5" xfId="20088"/>
    <cellStyle name="Note 2 5 4 5 2" xfId="30029"/>
    <cellStyle name="Note 2 5 4 5 2 2" xfId="39234"/>
    <cellStyle name="Note 2 5 4 5 3" xfId="34099"/>
    <cellStyle name="Note 2 5 4 5 4" xfId="43933"/>
    <cellStyle name="Note 2 5 4 5 5" xfId="48562"/>
    <cellStyle name="Note 2 5 4 6" xfId="30023"/>
    <cellStyle name="Note 2 5 4 6 2" xfId="39228"/>
    <cellStyle name="Note 2 5 4 7" xfId="30839"/>
    <cellStyle name="Note 2 5 4 8" xfId="43927"/>
    <cellStyle name="Note 2 5 4 9" xfId="48556"/>
    <cellStyle name="Note 2 5 5" xfId="10404"/>
    <cellStyle name="Note 2 6" xfId="4562"/>
    <cellStyle name="Note 2 6 2" xfId="11563"/>
    <cellStyle name="Note 2 6 2 2" xfId="16601"/>
    <cellStyle name="Note 2 6 2 2 2" xfId="19443"/>
    <cellStyle name="Note 2 6 2 2 2 2" xfId="30032"/>
    <cellStyle name="Note 2 6 2 2 2 2 2" xfId="39237"/>
    <cellStyle name="Note 2 6 2 2 2 3" xfId="33450"/>
    <cellStyle name="Note 2 6 2 2 2 4" xfId="43936"/>
    <cellStyle name="Note 2 6 2 2 2 5" xfId="48565"/>
    <cellStyle name="Note 2 6 2 2 3" xfId="20726"/>
    <cellStyle name="Note 2 6 2 2 3 2" xfId="30033"/>
    <cellStyle name="Note 2 6 2 2 3 2 2" xfId="39238"/>
    <cellStyle name="Note 2 6 2 2 3 3" xfId="34752"/>
    <cellStyle name="Note 2 6 2 2 3 4" xfId="43937"/>
    <cellStyle name="Note 2 6 2 2 3 5" xfId="48566"/>
    <cellStyle name="Note 2 6 2 2 4" xfId="30031"/>
    <cellStyle name="Note 2 6 2 2 4 2" xfId="39236"/>
    <cellStyle name="Note 2 6 2 2 5" xfId="32150"/>
    <cellStyle name="Note 2 6 2 2 6" xfId="43935"/>
    <cellStyle name="Note 2 6 2 2 7" xfId="48564"/>
    <cellStyle name="Note 2 6 2 3" xfId="14386"/>
    <cellStyle name="Note 2 6 2 3 2" xfId="30034"/>
    <cellStyle name="Note 2 6 2 3 2 2" xfId="39239"/>
    <cellStyle name="Note 2 6 2 3 3" xfId="31500"/>
    <cellStyle name="Note 2 6 2 3 4" xfId="43938"/>
    <cellStyle name="Note 2 6 2 3 5" xfId="48567"/>
    <cellStyle name="Note 2 6 2 4" xfId="18809"/>
    <cellStyle name="Note 2 6 2 4 2" xfId="30035"/>
    <cellStyle name="Note 2 6 2 4 2 2" xfId="39240"/>
    <cellStyle name="Note 2 6 2 4 3" xfId="32801"/>
    <cellStyle name="Note 2 6 2 4 4" xfId="43939"/>
    <cellStyle name="Note 2 6 2 4 5" xfId="48568"/>
    <cellStyle name="Note 2 6 2 5" xfId="20089"/>
    <cellStyle name="Note 2 6 2 5 2" xfId="30036"/>
    <cellStyle name="Note 2 6 2 5 2 2" xfId="39241"/>
    <cellStyle name="Note 2 6 2 5 3" xfId="34100"/>
    <cellStyle name="Note 2 6 2 5 4" xfId="43940"/>
    <cellStyle name="Note 2 6 2 5 5" xfId="48569"/>
    <cellStyle name="Note 2 6 2 6" xfId="30030"/>
    <cellStyle name="Note 2 6 2 6 2" xfId="39235"/>
    <cellStyle name="Note 2 6 2 7" xfId="30840"/>
    <cellStyle name="Note 2 6 2 8" xfId="43934"/>
    <cellStyle name="Note 2 6 2 9" xfId="48563"/>
    <cellStyle name="Note 2 6 3" xfId="11564"/>
    <cellStyle name="Note 2 6 3 2" xfId="16602"/>
    <cellStyle name="Note 2 6 3 2 2" xfId="19444"/>
    <cellStyle name="Note 2 6 3 2 2 2" xfId="30039"/>
    <cellStyle name="Note 2 6 3 2 2 2 2" xfId="39244"/>
    <cellStyle name="Note 2 6 3 2 2 3" xfId="33451"/>
    <cellStyle name="Note 2 6 3 2 2 4" xfId="43943"/>
    <cellStyle name="Note 2 6 3 2 2 5" xfId="48572"/>
    <cellStyle name="Note 2 6 3 2 3" xfId="20727"/>
    <cellStyle name="Note 2 6 3 2 3 2" xfId="30040"/>
    <cellStyle name="Note 2 6 3 2 3 2 2" xfId="39245"/>
    <cellStyle name="Note 2 6 3 2 3 3" xfId="34753"/>
    <cellStyle name="Note 2 6 3 2 3 4" xfId="43944"/>
    <cellStyle name="Note 2 6 3 2 3 5" xfId="48573"/>
    <cellStyle name="Note 2 6 3 2 4" xfId="30038"/>
    <cellStyle name="Note 2 6 3 2 4 2" xfId="39243"/>
    <cellStyle name="Note 2 6 3 2 5" xfId="32151"/>
    <cellStyle name="Note 2 6 3 2 6" xfId="43942"/>
    <cellStyle name="Note 2 6 3 2 7" xfId="48571"/>
    <cellStyle name="Note 2 6 3 3" xfId="14387"/>
    <cellStyle name="Note 2 6 3 3 2" xfId="30041"/>
    <cellStyle name="Note 2 6 3 3 2 2" xfId="39246"/>
    <cellStyle name="Note 2 6 3 3 3" xfId="31501"/>
    <cellStyle name="Note 2 6 3 3 4" xfId="43945"/>
    <cellStyle name="Note 2 6 3 3 5" xfId="48574"/>
    <cellStyle name="Note 2 6 3 4" xfId="18810"/>
    <cellStyle name="Note 2 6 3 4 2" xfId="30042"/>
    <cellStyle name="Note 2 6 3 4 2 2" xfId="39247"/>
    <cellStyle name="Note 2 6 3 4 3" xfId="32802"/>
    <cellStyle name="Note 2 6 3 4 4" xfId="43946"/>
    <cellStyle name="Note 2 6 3 4 5" xfId="48575"/>
    <cellStyle name="Note 2 6 3 5" xfId="20090"/>
    <cellStyle name="Note 2 6 3 5 2" xfId="30043"/>
    <cellStyle name="Note 2 6 3 5 2 2" xfId="39248"/>
    <cellStyle name="Note 2 6 3 5 3" xfId="34101"/>
    <cellStyle name="Note 2 6 3 5 4" xfId="43947"/>
    <cellStyle name="Note 2 6 3 5 5" xfId="48576"/>
    <cellStyle name="Note 2 6 3 6" xfId="30037"/>
    <cellStyle name="Note 2 6 3 6 2" xfId="39242"/>
    <cellStyle name="Note 2 6 3 7" xfId="30841"/>
    <cellStyle name="Note 2 6 3 8" xfId="43941"/>
    <cellStyle name="Note 2 6 3 9" xfId="48570"/>
    <cellStyle name="Note 2 6 4" xfId="10405"/>
    <cellStyle name="Note 2 7" xfId="4563"/>
    <cellStyle name="Note 2 7 10" xfId="10556"/>
    <cellStyle name="Note 2 7 2" xfId="16113"/>
    <cellStyle name="Note 2 7 2 2" xfId="18958"/>
    <cellStyle name="Note 2 7 2 2 2" xfId="30046"/>
    <cellStyle name="Note 2 7 2 2 2 2" xfId="39251"/>
    <cellStyle name="Note 2 7 2 2 3" xfId="32958"/>
    <cellStyle name="Note 2 7 2 2 4" xfId="43950"/>
    <cellStyle name="Note 2 7 2 2 5" xfId="48579"/>
    <cellStyle name="Note 2 7 2 3" xfId="20238"/>
    <cellStyle name="Note 2 7 2 3 2" xfId="30047"/>
    <cellStyle name="Note 2 7 2 3 2 2" xfId="39252"/>
    <cellStyle name="Note 2 7 2 3 3" xfId="34259"/>
    <cellStyle name="Note 2 7 2 3 4" xfId="43951"/>
    <cellStyle name="Note 2 7 2 3 5" xfId="48580"/>
    <cellStyle name="Note 2 7 2 4" xfId="30045"/>
    <cellStyle name="Note 2 7 2 4 2" xfId="39250"/>
    <cellStyle name="Note 2 7 2 5" xfId="31657"/>
    <cellStyle name="Note 2 7 2 6" xfId="43949"/>
    <cellStyle name="Note 2 7 2 7" xfId="48578"/>
    <cellStyle name="Note 2 7 3" xfId="13898"/>
    <cellStyle name="Note 2 7 3 2" xfId="30048"/>
    <cellStyle name="Note 2 7 3 2 2" xfId="39253"/>
    <cellStyle name="Note 2 7 3 3" xfId="31008"/>
    <cellStyle name="Note 2 7 3 4" xfId="43952"/>
    <cellStyle name="Note 2 7 3 5" xfId="48581"/>
    <cellStyle name="Note 2 7 4" xfId="18321"/>
    <cellStyle name="Note 2 7 4 2" xfId="30049"/>
    <cellStyle name="Note 2 7 4 2 2" xfId="39254"/>
    <cellStyle name="Note 2 7 4 3" xfId="32309"/>
    <cellStyle name="Note 2 7 4 4" xfId="43953"/>
    <cellStyle name="Note 2 7 4 5" xfId="48582"/>
    <cellStyle name="Note 2 7 5" xfId="19597"/>
    <cellStyle name="Note 2 7 5 2" xfId="30050"/>
    <cellStyle name="Note 2 7 5 2 2" xfId="39255"/>
    <cellStyle name="Note 2 7 5 3" xfId="33607"/>
    <cellStyle name="Note 2 7 5 4" xfId="43954"/>
    <cellStyle name="Note 2 7 5 5" xfId="48583"/>
    <cellStyle name="Note 2 7 6" xfId="30044"/>
    <cellStyle name="Note 2 7 6 2" xfId="39249"/>
    <cellStyle name="Note 2 7 7" xfId="30347"/>
    <cellStyle name="Note 2 7 8" xfId="43948"/>
    <cellStyle name="Note 2 7 9" xfId="48577"/>
    <cellStyle name="Note 2 8" xfId="4564"/>
    <cellStyle name="Note 2 8 10" xfId="10747"/>
    <cellStyle name="Note 2 8 2" xfId="16153"/>
    <cellStyle name="Note 2 8 2 2" xfId="18996"/>
    <cellStyle name="Note 2 8 2 2 2" xfId="30053"/>
    <cellStyle name="Note 2 8 2 2 2 2" xfId="39258"/>
    <cellStyle name="Note 2 8 2 2 3" xfId="32999"/>
    <cellStyle name="Note 2 8 2 2 4" xfId="43957"/>
    <cellStyle name="Note 2 8 2 2 5" xfId="48586"/>
    <cellStyle name="Note 2 8 2 3" xfId="20278"/>
    <cellStyle name="Note 2 8 2 3 2" xfId="30054"/>
    <cellStyle name="Note 2 8 2 3 2 2" xfId="39259"/>
    <cellStyle name="Note 2 8 2 3 3" xfId="34300"/>
    <cellStyle name="Note 2 8 2 3 4" xfId="43958"/>
    <cellStyle name="Note 2 8 2 3 5" xfId="48587"/>
    <cellStyle name="Note 2 8 2 4" xfId="30052"/>
    <cellStyle name="Note 2 8 2 4 2" xfId="39257"/>
    <cellStyle name="Note 2 8 2 5" xfId="31698"/>
    <cellStyle name="Note 2 8 2 6" xfId="43956"/>
    <cellStyle name="Note 2 8 2 7" xfId="48585"/>
    <cellStyle name="Note 2 8 3" xfId="13938"/>
    <cellStyle name="Note 2 8 3 2" xfId="30055"/>
    <cellStyle name="Note 2 8 3 2 2" xfId="39260"/>
    <cellStyle name="Note 2 8 3 3" xfId="31049"/>
    <cellStyle name="Note 2 8 3 4" xfId="43959"/>
    <cellStyle name="Note 2 8 3 5" xfId="48588"/>
    <cellStyle name="Note 2 8 4" xfId="18361"/>
    <cellStyle name="Note 2 8 4 2" xfId="30056"/>
    <cellStyle name="Note 2 8 4 2 2" xfId="39261"/>
    <cellStyle name="Note 2 8 4 3" xfId="32350"/>
    <cellStyle name="Note 2 8 4 4" xfId="43960"/>
    <cellStyle name="Note 2 8 4 5" xfId="48589"/>
    <cellStyle name="Note 2 8 5" xfId="19638"/>
    <cellStyle name="Note 2 8 5 2" xfId="30057"/>
    <cellStyle name="Note 2 8 5 2 2" xfId="39262"/>
    <cellStyle name="Note 2 8 5 3" xfId="33648"/>
    <cellStyle name="Note 2 8 5 4" xfId="43961"/>
    <cellStyle name="Note 2 8 5 5" xfId="48590"/>
    <cellStyle name="Note 2 8 6" xfId="30051"/>
    <cellStyle name="Note 2 8 6 2" xfId="39256"/>
    <cellStyle name="Note 2 8 7" xfId="30388"/>
    <cellStyle name="Note 2 8 8" xfId="43955"/>
    <cellStyle name="Note 2 8 9" xfId="48584"/>
    <cellStyle name="Note 2 9" xfId="4565"/>
    <cellStyle name="Note 2 9 2" xfId="11565"/>
    <cellStyle name="Note 3" xfId="55"/>
    <cellStyle name="Note 3 2" xfId="66"/>
    <cellStyle name="Note 3 2 2" xfId="86"/>
    <cellStyle name="Note 3 2 2 2" xfId="9768"/>
    <cellStyle name="Note 3 2 3" xfId="9754"/>
    <cellStyle name="Note 3 2 3 2" xfId="11566"/>
    <cellStyle name="Note 3 2 4" xfId="49024"/>
    <cellStyle name="Note 3 3" xfId="80"/>
    <cellStyle name="Note 3 3 2" xfId="9762"/>
    <cellStyle name="Note 3 3 2 2" xfId="11567"/>
    <cellStyle name="Note 3 3 3" xfId="49025"/>
    <cellStyle name="Note 3 4" xfId="9748"/>
    <cellStyle name="Note 3 5" xfId="10406"/>
    <cellStyle name="Note 3 6" xfId="49023"/>
    <cellStyle name="Note 4" xfId="4566"/>
    <cellStyle name="Note 4 2" xfId="4567"/>
    <cellStyle name="Note 4 2 2" xfId="11568"/>
    <cellStyle name="Note 4 3" xfId="10536"/>
    <cellStyle name="Note 5" xfId="4568"/>
    <cellStyle name="Note 5 2" xfId="4569"/>
    <cellStyle name="Note 5 2 2" xfId="11569"/>
    <cellStyle name="Note 5 3" xfId="10746"/>
    <cellStyle name="Note 6" xfId="4570"/>
    <cellStyle name="Note 6 2" xfId="4571"/>
    <cellStyle name="Note 6 2 2" xfId="11571"/>
    <cellStyle name="Note 6 3" xfId="11570"/>
    <cellStyle name="Note 7" xfId="4572"/>
    <cellStyle name="Note 7 2" xfId="4573"/>
    <cellStyle name="Note 7 2 2" xfId="11573"/>
    <cellStyle name="Note 7 3" xfId="11572"/>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2 5" xfId="11575"/>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ote 8 7" xfId="11574"/>
    <cellStyle name="Note 9" xfId="11576"/>
    <cellStyle name="Note 9 2" xfId="11577"/>
    <cellStyle name="Nr 0 dec" xfId="4598"/>
    <cellStyle name="Nr 0 dec - Input" xfId="4599"/>
    <cellStyle name="Nr 0 dec - Subtotal" xfId="4600"/>
    <cellStyle name="Nr 0 dec - Subtotal 2" xfId="10020"/>
    <cellStyle name="Nr 0 dec - Subtotal 3" xfId="50192"/>
    <cellStyle name="Nr 0 dec_Data" xfId="4601"/>
    <cellStyle name="Nr 1 dec" xfId="4602"/>
    <cellStyle name="Nr 1 dec - Input" xfId="4603"/>
    <cellStyle name="Nr 1 dec 2" xfId="10021"/>
    <cellStyle name="Nr 1 dec 3" xfId="50193"/>
    <cellStyle name="Nr, 0 dec" xfId="4604"/>
    <cellStyle name="Nr, 0 dec 2" xfId="10022"/>
    <cellStyle name="number" xfId="4605"/>
    <cellStyle name="Number, 1 dec" xfId="4606"/>
    <cellStyle name="Output" xfId="9781" builtinId="21" customBuiltin="1"/>
    <cellStyle name="Output (1dp#)" xfId="4607"/>
    <cellStyle name="Output (1dpx)_ Pies " xfId="4608"/>
    <cellStyle name="Output 10" xfId="11578"/>
    <cellStyle name="Output 11" xfId="11579"/>
    <cellStyle name="Output 12" xfId="11580"/>
    <cellStyle name="Output 13" xfId="11581"/>
    <cellStyle name="Output 14" xfId="11582"/>
    <cellStyle name="Output 15" xfId="11583"/>
    <cellStyle name="Output 2" xfId="57"/>
    <cellStyle name="Output 2 10" xfId="9750"/>
    <cellStyle name="Output 2 10 2" xfId="10407"/>
    <cellStyle name="Output 2 11" xfId="49026"/>
    <cellStyle name="Output 2 12" xfId="48894"/>
    <cellStyle name="Output 2 13" xfId="48896"/>
    <cellStyle name="Output 2 14" xfId="48892"/>
    <cellStyle name="Output 2 15" xfId="48898"/>
    <cellStyle name="Output 2 16" xfId="48900"/>
    <cellStyle name="Output 2 17" xfId="49033"/>
    <cellStyle name="Output 2 18" xfId="49097"/>
    <cellStyle name="Output 2 19" xfId="49099"/>
    <cellStyle name="Output 2 2" xfId="68"/>
    <cellStyle name="Output 2 2 10" xfId="48899"/>
    <cellStyle name="Output 2 2 11" xfId="49034"/>
    <cellStyle name="Output 2 2 12" xfId="49096"/>
    <cellStyle name="Output 2 2 13" xfId="49098"/>
    <cellStyle name="Output 2 2 14" xfId="49100"/>
    <cellStyle name="Output 2 2 15" xfId="49229"/>
    <cellStyle name="Output 2 2 16" xfId="49226"/>
    <cellStyle name="Output 2 2 17" xfId="49227"/>
    <cellStyle name="Output 2 2 18" xfId="49267"/>
    <cellStyle name="Output 2 2 19" xfId="49434"/>
    <cellStyle name="Output 2 2 2" xfId="88"/>
    <cellStyle name="Output 2 2 2 2" xfId="9770"/>
    <cellStyle name="Output 2 2 2 2 2" xfId="49028"/>
    <cellStyle name="Output 2 2 20" xfId="49305"/>
    <cellStyle name="Output 2 2 21" xfId="49307"/>
    <cellStyle name="Output 2 2 22" xfId="49309"/>
    <cellStyle name="Output 2 2 23" xfId="49438"/>
    <cellStyle name="Output 2 2 24" xfId="49301"/>
    <cellStyle name="Output 2 2 25" xfId="49303"/>
    <cellStyle name="Output 2 2 26" xfId="49440"/>
    <cellStyle name="Output 2 2 27" xfId="50195"/>
    <cellStyle name="Output 2 2 3" xfId="9756"/>
    <cellStyle name="Output 2 2 3 2" xfId="12194"/>
    <cellStyle name="Output 2 2 4" xfId="10408"/>
    <cellStyle name="Output 2 2 5" xfId="49027"/>
    <cellStyle name="Output 2 2 6" xfId="48893"/>
    <cellStyle name="Output 2 2 7" xfId="48895"/>
    <cellStyle name="Output 2 2 8" xfId="48891"/>
    <cellStyle name="Output 2 2 9" xfId="48897"/>
    <cellStyle name="Output 2 20" xfId="49101"/>
    <cellStyle name="Output 2 21" xfId="49228"/>
    <cellStyle name="Output 2 22" xfId="49225"/>
    <cellStyle name="Output 2 23" xfId="49224"/>
    <cellStyle name="Output 2 24" xfId="49095"/>
    <cellStyle name="Output 2 25" xfId="49433"/>
    <cellStyle name="Output 2 26" xfId="49306"/>
    <cellStyle name="Output 2 27" xfId="49308"/>
    <cellStyle name="Output 2 28" xfId="49310"/>
    <cellStyle name="Output 2 29" xfId="49437"/>
    <cellStyle name="Output 2 3" xfId="82"/>
    <cellStyle name="Output 2 3 2" xfId="9764"/>
    <cellStyle name="Output 2 3 2 2" xfId="11805"/>
    <cellStyle name="Output 2 3 3" xfId="16106"/>
    <cellStyle name="Output 2 3 4" xfId="13891"/>
    <cellStyle name="Output 2 3 5" xfId="10409"/>
    <cellStyle name="Output 2 3 6" xfId="49029"/>
    <cellStyle name="Output 2 3 7" xfId="50196"/>
    <cellStyle name="Output 2 30" xfId="49302"/>
    <cellStyle name="Output 2 31" xfId="49304"/>
    <cellStyle name="Output 2 32" xfId="49439"/>
    <cellStyle name="Output 2 33" xfId="50194"/>
    <cellStyle name="Output 2 4" xfId="4609"/>
    <cellStyle name="Output 2 4 2" xfId="10551"/>
    <cellStyle name="Output 2 5" xfId="4610"/>
    <cellStyle name="Output 2 5 2" xfId="10749"/>
    <cellStyle name="Output 2 6" xfId="4611"/>
    <cellStyle name="Output 2 6 2" xfId="11750"/>
    <cellStyle name="Output 2 7" xfId="4612"/>
    <cellStyle name="Output 2 7 2" xfId="12129"/>
    <cellStyle name="Output 2 8" xfId="4613"/>
    <cellStyle name="Output 2 9" xfId="4614"/>
    <cellStyle name="Output 3" xfId="4615"/>
    <cellStyle name="Output 3 2" xfId="11584"/>
    <cellStyle name="Output 3 3" xfId="11791"/>
    <cellStyle name="Output 3 4" xfId="10410"/>
    <cellStyle name="Output 4" xfId="10411"/>
    <cellStyle name="Output 4 2" xfId="11944"/>
    <cellStyle name="Output 5" xfId="10537"/>
    <cellStyle name="Output 6" xfId="10748"/>
    <cellStyle name="Output 7" xfId="11585"/>
    <cellStyle name="Output 8" xfId="11586"/>
    <cellStyle name="Output 9" xfId="11587"/>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1] 2" xfId="10023"/>
    <cellStyle name="Percent [2]" xfId="4626"/>
    <cellStyle name="Percent [2] 2" xfId="4627"/>
    <cellStyle name="Percent [2] 2 2" xfId="11872"/>
    <cellStyle name="Percent [2] 2 3" xfId="10414"/>
    <cellStyle name="Percent [2] 3" xfId="4628"/>
    <cellStyle name="Percent [2] 4" xfId="10413"/>
    <cellStyle name="Percent 1 dec" xfId="4629"/>
    <cellStyle name="Percent 1 dec - Input" xfId="4630"/>
    <cellStyle name="Percent 1 dec_Data" xfId="4631"/>
    <cellStyle name="Percent 10" xfId="4632"/>
    <cellStyle name="Percent 10 2" xfId="11658"/>
    <cellStyle name="Percent 10 2 2" xfId="16613"/>
    <cellStyle name="Percent 10 2 2 2" xfId="19454"/>
    <cellStyle name="Percent 10 2 2 2 2" xfId="30060"/>
    <cellStyle name="Percent 10 2 2 2 2 2" xfId="39265"/>
    <cellStyle name="Percent 10 2 2 2 3" xfId="33461"/>
    <cellStyle name="Percent 10 2 2 2 4" xfId="43964"/>
    <cellStyle name="Percent 10 2 2 2 5" xfId="48593"/>
    <cellStyle name="Percent 10 2 2 3" xfId="20737"/>
    <cellStyle name="Percent 10 2 2 3 2" xfId="30061"/>
    <cellStyle name="Percent 10 2 2 3 2 2" xfId="39266"/>
    <cellStyle name="Percent 10 2 2 3 3" xfId="34763"/>
    <cellStyle name="Percent 10 2 2 3 4" xfId="43965"/>
    <cellStyle name="Percent 10 2 2 3 5" xfId="48594"/>
    <cellStyle name="Percent 10 2 2 4" xfId="30059"/>
    <cellStyle name="Percent 10 2 2 4 2" xfId="39264"/>
    <cellStyle name="Percent 10 2 2 5" xfId="32161"/>
    <cellStyle name="Percent 10 2 2 6" xfId="43963"/>
    <cellStyle name="Percent 10 2 2 7" xfId="48592"/>
    <cellStyle name="Percent 10 2 3" xfId="14398"/>
    <cellStyle name="Percent 10 2 3 2" xfId="30062"/>
    <cellStyle name="Percent 10 2 3 2 2" xfId="39267"/>
    <cellStyle name="Percent 10 2 3 3" xfId="31511"/>
    <cellStyle name="Percent 10 2 3 4" xfId="43966"/>
    <cellStyle name="Percent 10 2 3 5" xfId="48595"/>
    <cellStyle name="Percent 10 2 4" xfId="18820"/>
    <cellStyle name="Percent 10 2 4 2" xfId="30063"/>
    <cellStyle name="Percent 10 2 4 2 2" xfId="39268"/>
    <cellStyle name="Percent 10 2 4 3" xfId="32812"/>
    <cellStyle name="Percent 10 2 4 4" xfId="43967"/>
    <cellStyle name="Percent 10 2 4 5" xfId="48596"/>
    <cellStyle name="Percent 10 2 5" xfId="20100"/>
    <cellStyle name="Percent 10 2 5 2" xfId="30064"/>
    <cellStyle name="Percent 10 2 5 2 2" xfId="39269"/>
    <cellStyle name="Percent 10 2 5 3" xfId="34111"/>
    <cellStyle name="Percent 10 2 5 4" xfId="43968"/>
    <cellStyle name="Percent 10 2 5 5" xfId="48597"/>
    <cellStyle name="Percent 10 2 6" xfId="30058"/>
    <cellStyle name="Percent 10 2 6 2" xfId="39263"/>
    <cellStyle name="Percent 10 2 7" xfId="30851"/>
    <cellStyle name="Percent 10 2 8" xfId="43962"/>
    <cellStyle name="Percent 10 2 9" xfId="48591"/>
    <cellStyle name="Percent 10 3" xfId="11844"/>
    <cellStyle name="Percent 10 4" xfId="10415"/>
    <cellStyle name="Percent 100" xfId="11987"/>
    <cellStyle name="Percent 101" xfId="11993"/>
    <cellStyle name="Percent 102" xfId="11976"/>
    <cellStyle name="Percent 103" xfId="11996"/>
    <cellStyle name="Percent 104" xfId="11995"/>
    <cellStyle name="Percent 105" xfId="11978"/>
    <cellStyle name="Percent 106" xfId="11981"/>
    <cellStyle name="Percent 107" xfId="12001"/>
    <cellStyle name="Percent 108" xfId="11982"/>
    <cellStyle name="Percent 109" xfId="12000"/>
    <cellStyle name="Percent 11" xfId="10416"/>
    <cellStyle name="Percent 11 2" xfId="11674"/>
    <cellStyle name="Percent 11 2 2" xfId="16629"/>
    <cellStyle name="Percent 11 2 2 2" xfId="19470"/>
    <cellStyle name="Percent 11 2 2 2 2" xfId="30067"/>
    <cellStyle name="Percent 11 2 2 2 2 2" xfId="39272"/>
    <cellStyle name="Percent 11 2 2 2 3" xfId="33477"/>
    <cellStyle name="Percent 11 2 2 2 4" xfId="43971"/>
    <cellStyle name="Percent 11 2 2 2 5" xfId="48600"/>
    <cellStyle name="Percent 11 2 2 3" xfId="20753"/>
    <cellStyle name="Percent 11 2 2 3 2" xfId="30068"/>
    <cellStyle name="Percent 11 2 2 3 2 2" xfId="39273"/>
    <cellStyle name="Percent 11 2 2 3 3" xfId="34779"/>
    <cellStyle name="Percent 11 2 2 3 4" xfId="43972"/>
    <cellStyle name="Percent 11 2 2 3 5" xfId="48601"/>
    <cellStyle name="Percent 11 2 2 4" xfId="30066"/>
    <cellStyle name="Percent 11 2 2 4 2" xfId="39271"/>
    <cellStyle name="Percent 11 2 2 5" xfId="32177"/>
    <cellStyle name="Percent 11 2 2 6" xfId="43970"/>
    <cellStyle name="Percent 11 2 2 7" xfId="48599"/>
    <cellStyle name="Percent 11 2 3" xfId="14414"/>
    <cellStyle name="Percent 11 2 3 2" xfId="30069"/>
    <cellStyle name="Percent 11 2 3 2 2" xfId="39274"/>
    <cellStyle name="Percent 11 2 3 3" xfId="31527"/>
    <cellStyle name="Percent 11 2 3 4" xfId="43973"/>
    <cellStyle name="Percent 11 2 3 5" xfId="48602"/>
    <cellStyle name="Percent 11 2 4" xfId="18836"/>
    <cellStyle name="Percent 11 2 4 2" xfId="30070"/>
    <cellStyle name="Percent 11 2 4 2 2" xfId="39275"/>
    <cellStyle name="Percent 11 2 4 3" xfId="32828"/>
    <cellStyle name="Percent 11 2 4 4" xfId="43974"/>
    <cellStyle name="Percent 11 2 4 5" xfId="48603"/>
    <cellStyle name="Percent 11 2 5" xfId="20116"/>
    <cellStyle name="Percent 11 2 5 2" xfId="30071"/>
    <cellStyle name="Percent 11 2 5 2 2" xfId="39276"/>
    <cellStyle name="Percent 11 2 5 3" xfId="34127"/>
    <cellStyle name="Percent 11 2 5 4" xfId="43975"/>
    <cellStyle name="Percent 11 2 5 5" xfId="48604"/>
    <cellStyle name="Percent 11 2 6" xfId="30065"/>
    <cellStyle name="Percent 11 2 6 2" xfId="39270"/>
    <cellStyle name="Percent 11 2 7" xfId="30867"/>
    <cellStyle name="Percent 11 2 8" xfId="43969"/>
    <cellStyle name="Percent 11 2 9" xfId="48598"/>
    <cellStyle name="Percent 11 3" xfId="11843"/>
    <cellStyle name="Percent 110" xfId="12004"/>
    <cellStyle name="Percent 111" xfId="12017"/>
    <cellStyle name="Percent 112" xfId="12018"/>
    <cellStyle name="Percent 113" xfId="12022"/>
    <cellStyle name="Percent 114" xfId="12049"/>
    <cellStyle name="Percent 115" xfId="12079"/>
    <cellStyle name="Percent 116" xfId="12078"/>
    <cellStyle name="Percent 117" xfId="12035"/>
    <cellStyle name="Percent 118" xfId="12091"/>
    <cellStyle name="Percent 118 2" xfId="16723"/>
    <cellStyle name="Percent 118 2 2" xfId="19559"/>
    <cellStyle name="Percent 118 2 2 2" xfId="30074"/>
    <cellStyle name="Percent 118 2 2 2 2" xfId="39279"/>
    <cellStyle name="Percent 118 2 2 3" xfId="33568"/>
    <cellStyle name="Percent 118 2 2 4" xfId="43978"/>
    <cellStyle name="Percent 118 2 2 5" xfId="48607"/>
    <cellStyle name="Percent 118 2 3" xfId="20844"/>
    <cellStyle name="Percent 118 2 3 2" xfId="30075"/>
    <cellStyle name="Percent 118 2 3 2 2" xfId="39280"/>
    <cellStyle name="Percent 118 2 3 3" xfId="34871"/>
    <cellStyle name="Percent 118 2 3 4" xfId="43979"/>
    <cellStyle name="Percent 118 2 3 5" xfId="48608"/>
    <cellStyle name="Percent 118 2 4" xfId="30073"/>
    <cellStyle name="Percent 118 2 4 2" xfId="39278"/>
    <cellStyle name="Percent 118 2 5" xfId="32269"/>
    <cellStyle name="Percent 118 2 6" xfId="43977"/>
    <cellStyle name="Percent 118 2 7" xfId="48606"/>
    <cellStyle name="Percent 118 3" xfId="14510"/>
    <cellStyle name="Percent 118 3 2" xfId="30076"/>
    <cellStyle name="Percent 118 3 2 2" xfId="39281"/>
    <cellStyle name="Percent 118 3 3" xfId="31618"/>
    <cellStyle name="Percent 118 3 4" xfId="43980"/>
    <cellStyle name="Percent 118 3 5" xfId="48609"/>
    <cellStyle name="Percent 118 4" xfId="18927"/>
    <cellStyle name="Percent 118 4 2" xfId="30077"/>
    <cellStyle name="Percent 118 4 2 2" xfId="39282"/>
    <cellStyle name="Percent 118 4 3" xfId="32919"/>
    <cellStyle name="Percent 118 4 4" xfId="43981"/>
    <cellStyle name="Percent 118 4 5" xfId="48610"/>
    <cellStyle name="Percent 118 5" xfId="20207"/>
    <cellStyle name="Percent 118 5 2" xfId="30078"/>
    <cellStyle name="Percent 118 5 2 2" xfId="39283"/>
    <cellStyle name="Percent 118 5 3" xfId="34219"/>
    <cellStyle name="Percent 118 5 4" xfId="43982"/>
    <cellStyle name="Percent 118 5 5" xfId="48611"/>
    <cellStyle name="Percent 118 6" xfId="30072"/>
    <cellStyle name="Percent 118 6 2" xfId="39277"/>
    <cellStyle name="Percent 118 7" xfId="30959"/>
    <cellStyle name="Percent 118 8" xfId="43976"/>
    <cellStyle name="Percent 118 9" xfId="48605"/>
    <cellStyle name="Percent 119" xfId="12082"/>
    <cellStyle name="Percent 119 2" xfId="16717"/>
    <cellStyle name="Percent 119 2 2" xfId="19554"/>
    <cellStyle name="Percent 119 2 2 2" xfId="30081"/>
    <cellStyle name="Percent 119 2 2 2 2" xfId="39286"/>
    <cellStyle name="Percent 119 2 2 3" xfId="33563"/>
    <cellStyle name="Percent 119 2 2 4" xfId="43985"/>
    <cellStyle name="Percent 119 2 2 5" xfId="48614"/>
    <cellStyle name="Percent 119 2 3" xfId="20839"/>
    <cellStyle name="Percent 119 2 3 2" xfId="30082"/>
    <cellStyle name="Percent 119 2 3 2 2" xfId="39287"/>
    <cellStyle name="Percent 119 2 3 3" xfId="34866"/>
    <cellStyle name="Percent 119 2 3 4" xfId="43986"/>
    <cellStyle name="Percent 119 2 3 5" xfId="48615"/>
    <cellStyle name="Percent 119 2 4" xfId="30080"/>
    <cellStyle name="Percent 119 2 4 2" xfId="39285"/>
    <cellStyle name="Percent 119 2 5" xfId="32264"/>
    <cellStyle name="Percent 119 2 6" xfId="43984"/>
    <cellStyle name="Percent 119 2 7" xfId="48613"/>
    <cellStyle name="Percent 119 3" xfId="14504"/>
    <cellStyle name="Percent 119 3 2" xfId="30083"/>
    <cellStyle name="Percent 119 3 2 2" xfId="39288"/>
    <cellStyle name="Percent 119 3 3" xfId="31613"/>
    <cellStyle name="Percent 119 3 4" xfId="43987"/>
    <cellStyle name="Percent 119 3 5" xfId="48616"/>
    <cellStyle name="Percent 119 4" xfId="18922"/>
    <cellStyle name="Percent 119 4 2" xfId="30084"/>
    <cellStyle name="Percent 119 4 2 2" xfId="39289"/>
    <cellStyle name="Percent 119 4 3" xfId="32914"/>
    <cellStyle name="Percent 119 4 4" xfId="43988"/>
    <cellStyle name="Percent 119 4 5" xfId="48617"/>
    <cellStyle name="Percent 119 5" xfId="20202"/>
    <cellStyle name="Percent 119 5 2" xfId="30085"/>
    <cellStyle name="Percent 119 5 2 2" xfId="39290"/>
    <cellStyle name="Percent 119 5 3" xfId="34214"/>
    <cellStyle name="Percent 119 5 4" xfId="43989"/>
    <cellStyle name="Percent 119 5 5" xfId="48618"/>
    <cellStyle name="Percent 119 6" xfId="30079"/>
    <cellStyle name="Percent 119 6 2" xfId="39284"/>
    <cellStyle name="Percent 119 7" xfId="30954"/>
    <cellStyle name="Percent 119 8" xfId="43983"/>
    <cellStyle name="Percent 119 9" xfId="48612"/>
    <cellStyle name="Percent 12" xfId="10417"/>
    <cellStyle name="Percent 12 2" xfId="11664"/>
    <cellStyle name="Percent 12 2 2" xfId="16619"/>
    <cellStyle name="Percent 12 2 2 2" xfId="19460"/>
    <cellStyle name="Percent 12 2 2 2 2" xfId="30088"/>
    <cellStyle name="Percent 12 2 2 2 2 2" xfId="39293"/>
    <cellStyle name="Percent 12 2 2 2 3" xfId="33467"/>
    <cellStyle name="Percent 12 2 2 2 4" xfId="43992"/>
    <cellStyle name="Percent 12 2 2 2 5" xfId="48621"/>
    <cellStyle name="Percent 12 2 2 3" xfId="20743"/>
    <cellStyle name="Percent 12 2 2 3 2" xfId="30089"/>
    <cellStyle name="Percent 12 2 2 3 2 2" xfId="39294"/>
    <cellStyle name="Percent 12 2 2 3 3" xfId="34769"/>
    <cellStyle name="Percent 12 2 2 3 4" xfId="43993"/>
    <cellStyle name="Percent 12 2 2 3 5" xfId="48622"/>
    <cellStyle name="Percent 12 2 2 4" xfId="30087"/>
    <cellStyle name="Percent 12 2 2 4 2" xfId="39292"/>
    <cellStyle name="Percent 12 2 2 5" xfId="32167"/>
    <cellStyle name="Percent 12 2 2 6" xfId="43991"/>
    <cellStyle name="Percent 12 2 2 7" xfId="48620"/>
    <cellStyle name="Percent 12 2 3" xfId="14404"/>
    <cellStyle name="Percent 12 2 3 2" xfId="30090"/>
    <cellStyle name="Percent 12 2 3 2 2" xfId="39295"/>
    <cellStyle name="Percent 12 2 3 3" xfId="31517"/>
    <cellStyle name="Percent 12 2 3 4" xfId="43994"/>
    <cellStyle name="Percent 12 2 3 5" xfId="48623"/>
    <cellStyle name="Percent 12 2 4" xfId="18826"/>
    <cellStyle name="Percent 12 2 4 2" xfId="30091"/>
    <cellStyle name="Percent 12 2 4 2 2" xfId="39296"/>
    <cellStyle name="Percent 12 2 4 3" xfId="32818"/>
    <cellStyle name="Percent 12 2 4 4" xfId="43995"/>
    <cellStyle name="Percent 12 2 4 5" xfId="48624"/>
    <cellStyle name="Percent 12 2 5" xfId="20106"/>
    <cellStyle name="Percent 12 2 5 2" xfId="30092"/>
    <cellStyle name="Percent 12 2 5 2 2" xfId="39297"/>
    <cellStyle name="Percent 12 2 5 3" xfId="34117"/>
    <cellStyle name="Percent 12 2 5 4" xfId="43996"/>
    <cellStyle name="Percent 12 2 5 5" xfId="48625"/>
    <cellStyle name="Percent 12 2 6" xfId="30086"/>
    <cellStyle name="Percent 12 2 6 2" xfId="39291"/>
    <cellStyle name="Percent 12 2 7" xfId="30857"/>
    <cellStyle name="Percent 12 2 8" xfId="43990"/>
    <cellStyle name="Percent 12 2 9" xfId="48619"/>
    <cellStyle name="Percent 12 3" xfId="11845"/>
    <cellStyle name="Percent 120" xfId="12144"/>
    <cellStyle name="Percent 120 2" xfId="16745"/>
    <cellStyle name="Percent 120 2 2" xfId="19580"/>
    <cellStyle name="Percent 120 2 2 2" xfId="30095"/>
    <cellStyle name="Percent 120 2 2 2 2" xfId="39300"/>
    <cellStyle name="Percent 120 2 2 3" xfId="33590"/>
    <cellStyle name="Percent 120 2 2 4" xfId="43999"/>
    <cellStyle name="Percent 120 2 2 5" xfId="48628"/>
    <cellStyle name="Percent 120 2 3" xfId="20866"/>
    <cellStyle name="Percent 120 2 3 2" xfId="30096"/>
    <cellStyle name="Percent 120 2 3 2 2" xfId="39301"/>
    <cellStyle name="Percent 120 2 3 3" xfId="34894"/>
    <cellStyle name="Percent 120 2 3 4" xfId="44000"/>
    <cellStyle name="Percent 120 2 3 5" xfId="48629"/>
    <cellStyle name="Percent 120 2 4" xfId="30094"/>
    <cellStyle name="Percent 120 2 4 2" xfId="39299"/>
    <cellStyle name="Percent 120 2 5" xfId="32292"/>
    <cellStyle name="Percent 120 2 6" xfId="43998"/>
    <cellStyle name="Percent 120 2 7" xfId="48627"/>
    <cellStyle name="Percent 120 3" xfId="14532"/>
    <cellStyle name="Percent 120 3 2" xfId="30097"/>
    <cellStyle name="Percent 120 3 2 2" xfId="39302"/>
    <cellStyle name="Percent 120 3 3" xfId="31640"/>
    <cellStyle name="Percent 120 3 4" xfId="44001"/>
    <cellStyle name="Percent 120 3 5" xfId="48630"/>
    <cellStyle name="Percent 120 4" xfId="18947"/>
    <cellStyle name="Percent 120 4 2" xfId="30098"/>
    <cellStyle name="Percent 120 4 2 2" xfId="39303"/>
    <cellStyle name="Percent 120 4 3" xfId="32941"/>
    <cellStyle name="Percent 120 4 4" xfId="44002"/>
    <cellStyle name="Percent 120 4 5" xfId="48631"/>
    <cellStyle name="Percent 120 5" xfId="20227"/>
    <cellStyle name="Percent 120 5 2" xfId="30099"/>
    <cellStyle name="Percent 120 5 2 2" xfId="39304"/>
    <cellStyle name="Percent 120 5 3" xfId="34242"/>
    <cellStyle name="Percent 120 5 4" xfId="44003"/>
    <cellStyle name="Percent 120 5 5" xfId="48632"/>
    <cellStyle name="Percent 120 6" xfId="30093"/>
    <cellStyle name="Percent 120 6 2" xfId="39298"/>
    <cellStyle name="Percent 120 7" xfId="30980"/>
    <cellStyle name="Percent 120 8" xfId="43997"/>
    <cellStyle name="Percent 120 9" xfId="48626"/>
    <cellStyle name="Percent 121" xfId="12094"/>
    <cellStyle name="Percent 121 2" xfId="16726"/>
    <cellStyle name="Percent 121 2 2" xfId="19562"/>
    <cellStyle name="Percent 121 2 2 2" xfId="30102"/>
    <cellStyle name="Percent 121 2 2 2 2" xfId="39307"/>
    <cellStyle name="Percent 121 2 2 3" xfId="33571"/>
    <cellStyle name="Percent 121 2 2 4" xfId="44006"/>
    <cellStyle name="Percent 121 2 2 5" xfId="48635"/>
    <cellStyle name="Percent 121 2 3" xfId="20847"/>
    <cellStyle name="Percent 121 2 3 2" xfId="30103"/>
    <cellStyle name="Percent 121 2 3 2 2" xfId="39308"/>
    <cellStyle name="Percent 121 2 3 3" xfId="34874"/>
    <cellStyle name="Percent 121 2 3 4" xfId="44007"/>
    <cellStyle name="Percent 121 2 3 5" xfId="48636"/>
    <cellStyle name="Percent 121 2 4" xfId="30101"/>
    <cellStyle name="Percent 121 2 4 2" xfId="39306"/>
    <cellStyle name="Percent 121 2 5" xfId="32272"/>
    <cellStyle name="Percent 121 2 6" xfId="44005"/>
    <cellStyle name="Percent 121 2 7" xfId="48634"/>
    <cellStyle name="Percent 121 3" xfId="14513"/>
    <cellStyle name="Percent 121 3 2" xfId="30104"/>
    <cellStyle name="Percent 121 3 2 2" xfId="39309"/>
    <cellStyle name="Percent 121 3 3" xfId="31621"/>
    <cellStyle name="Percent 121 3 4" xfId="44008"/>
    <cellStyle name="Percent 121 3 5" xfId="48637"/>
    <cellStyle name="Percent 121 4" xfId="18930"/>
    <cellStyle name="Percent 121 4 2" xfId="30105"/>
    <cellStyle name="Percent 121 4 2 2" xfId="39310"/>
    <cellStyle name="Percent 121 4 3" xfId="32922"/>
    <cellStyle name="Percent 121 4 4" xfId="44009"/>
    <cellStyle name="Percent 121 4 5" xfId="48638"/>
    <cellStyle name="Percent 121 5" xfId="20210"/>
    <cellStyle name="Percent 121 5 2" xfId="30106"/>
    <cellStyle name="Percent 121 5 2 2" xfId="39311"/>
    <cellStyle name="Percent 121 5 3" xfId="34222"/>
    <cellStyle name="Percent 121 5 4" xfId="44010"/>
    <cellStyle name="Percent 121 5 5" xfId="48639"/>
    <cellStyle name="Percent 121 6" xfId="30100"/>
    <cellStyle name="Percent 121 6 2" xfId="39305"/>
    <cellStyle name="Percent 121 7" xfId="30962"/>
    <cellStyle name="Percent 121 8" xfId="44004"/>
    <cellStyle name="Percent 121 9" xfId="48633"/>
    <cellStyle name="Percent 122" xfId="12105"/>
    <cellStyle name="Percent 122 2" xfId="16729"/>
    <cellStyle name="Percent 122 2 2" xfId="19564"/>
    <cellStyle name="Percent 122 2 2 2" xfId="30109"/>
    <cellStyle name="Percent 122 2 2 2 2" xfId="39314"/>
    <cellStyle name="Percent 122 2 2 3" xfId="33573"/>
    <cellStyle name="Percent 122 2 2 4" xfId="44013"/>
    <cellStyle name="Percent 122 2 2 5" xfId="48642"/>
    <cellStyle name="Percent 122 2 3" xfId="20849"/>
    <cellStyle name="Percent 122 2 3 2" xfId="30110"/>
    <cellStyle name="Percent 122 2 3 2 2" xfId="39315"/>
    <cellStyle name="Percent 122 2 3 3" xfId="34877"/>
    <cellStyle name="Percent 122 2 3 4" xfId="44014"/>
    <cellStyle name="Percent 122 2 3 5" xfId="48643"/>
    <cellStyle name="Percent 122 2 4" xfId="30108"/>
    <cellStyle name="Percent 122 2 4 2" xfId="39313"/>
    <cellStyle name="Percent 122 2 5" xfId="32275"/>
    <cellStyle name="Percent 122 2 6" xfId="44012"/>
    <cellStyle name="Percent 122 2 7" xfId="48641"/>
    <cellStyle name="Percent 122 3" xfId="14516"/>
    <cellStyle name="Percent 122 3 2" xfId="30111"/>
    <cellStyle name="Percent 122 3 2 2" xfId="39316"/>
    <cellStyle name="Percent 122 3 3" xfId="31623"/>
    <cellStyle name="Percent 122 3 4" xfId="44015"/>
    <cellStyle name="Percent 122 3 5" xfId="48644"/>
    <cellStyle name="Percent 122 4" xfId="18932"/>
    <cellStyle name="Percent 122 4 2" xfId="30112"/>
    <cellStyle name="Percent 122 4 2 2" xfId="39317"/>
    <cellStyle name="Percent 122 4 3" xfId="32924"/>
    <cellStyle name="Percent 122 4 4" xfId="44016"/>
    <cellStyle name="Percent 122 4 5" xfId="48645"/>
    <cellStyle name="Percent 122 5" xfId="20212"/>
    <cellStyle name="Percent 122 5 2" xfId="30113"/>
    <cellStyle name="Percent 122 5 2 2" xfId="39318"/>
    <cellStyle name="Percent 122 5 3" xfId="34225"/>
    <cellStyle name="Percent 122 5 4" xfId="44017"/>
    <cellStyle name="Percent 122 5 5" xfId="48646"/>
    <cellStyle name="Percent 122 6" xfId="30107"/>
    <cellStyle name="Percent 122 6 2" xfId="39312"/>
    <cellStyle name="Percent 122 7" xfId="30965"/>
    <cellStyle name="Percent 122 8" xfId="44011"/>
    <cellStyle name="Percent 122 9" xfId="48640"/>
    <cellStyle name="Percent 123" xfId="12116"/>
    <cellStyle name="Percent 123 2" xfId="16732"/>
    <cellStyle name="Percent 123 2 2" xfId="19568"/>
    <cellStyle name="Percent 123 2 2 2" xfId="30116"/>
    <cellStyle name="Percent 123 2 2 2 2" xfId="39321"/>
    <cellStyle name="Percent 123 2 2 3" xfId="33577"/>
    <cellStyle name="Percent 123 2 2 4" xfId="44020"/>
    <cellStyle name="Percent 123 2 2 5" xfId="48649"/>
    <cellStyle name="Percent 123 2 3" xfId="20853"/>
    <cellStyle name="Percent 123 2 3 2" xfId="30117"/>
    <cellStyle name="Percent 123 2 3 2 2" xfId="39322"/>
    <cellStyle name="Percent 123 2 3 3" xfId="34881"/>
    <cellStyle name="Percent 123 2 3 4" xfId="44021"/>
    <cellStyle name="Percent 123 2 3 5" xfId="48650"/>
    <cellStyle name="Percent 123 2 4" xfId="30115"/>
    <cellStyle name="Percent 123 2 4 2" xfId="39320"/>
    <cellStyle name="Percent 123 2 5" xfId="32279"/>
    <cellStyle name="Percent 123 2 6" xfId="44019"/>
    <cellStyle name="Percent 123 2 7" xfId="48648"/>
    <cellStyle name="Percent 123 3" xfId="14519"/>
    <cellStyle name="Percent 123 3 2" xfId="30118"/>
    <cellStyle name="Percent 123 3 2 2" xfId="39323"/>
    <cellStyle name="Percent 123 3 3" xfId="31627"/>
    <cellStyle name="Percent 123 3 4" xfId="44022"/>
    <cellStyle name="Percent 123 3 5" xfId="48651"/>
    <cellStyle name="Percent 123 4" xfId="18934"/>
    <cellStyle name="Percent 123 4 2" xfId="30119"/>
    <cellStyle name="Percent 123 4 2 2" xfId="39324"/>
    <cellStyle name="Percent 123 4 3" xfId="32928"/>
    <cellStyle name="Percent 123 4 4" xfId="44023"/>
    <cellStyle name="Percent 123 4 5" xfId="48652"/>
    <cellStyle name="Percent 123 5" xfId="20214"/>
    <cellStyle name="Percent 123 5 2" xfId="30120"/>
    <cellStyle name="Percent 123 5 2 2" xfId="39325"/>
    <cellStyle name="Percent 123 5 3" xfId="34229"/>
    <cellStyle name="Percent 123 5 4" xfId="44024"/>
    <cellStyle name="Percent 123 5 5" xfId="48653"/>
    <cellStyle name="Percent 123 6" xfId="30114"/>
    <cellStyle name="Percent 123 6 2" xfId="39319"/>
    <cellStyle name="Percent 123 7" xfId="30967"/>
    <cellStyle name="Percent 123 8" xfId="44018"/>
    <cellStyle name="Percent 123 9" xfId="48647"/>
    <cellStyle name="Percent 124" xfId="12155"/>
    <cellStyle name="Percent 124 2" xfId="16748"/>
    <cellStyle name="Percent 124 2 2" xfId="19584"/>
    <cellStyle name="Percent 124 2 2 2" xfId="30123"/>
    <cellStyle name="Percent 124 2 2 2 2" xfId="39328"/>
    <cellStyle name="Percent 124 2 2 3" xfId="33594"/>
    <cellStyle name="Percent 124 2 2 4" xfId="44027"/>
    <cellStyle name="Percent 124 2 2 5" xfId="48656"/>
    <cellStyle name="Percent 124 2 3" xfId="20870"/>
    <cellStyle name="Percent 124 2 3 2" xfId="30124"/>
    <cellStyle name="Percent 124 2 3 2 2" xfId="39329"/>
    <cellStyle name="Percent 124 2 3 3" xfId="34898"/>
    <cellStyle name="Percent 124 2 3 4" xfId="44028"/>
    <cellStyle name="Percent 124 2 3 5" xfId="48657"/>
    <cellStyle name="Percent 124 2 4" xfId="30122"/>
    <cellStyle name="Percent 124 2 4 2" xfId="39327"/>
    <cellStyle name="Percent 124 2 5" xfId="32296"/>
    <cellStyle name="Percent 124 2 6" xfId="44026"/>
    <cellStyle name="Percent 124 2 7" xfId="48655"/>
    <cellStyle name="Percent 124 3" xfId="14535"/>
    <cellStyle name="Percent 124 3 2" xfId="30125"/>
    <cellStyle name="Percent 124 3 2 2" xfId="39330"/>
    <cellStyle name="Percent 124 3 3" xfId="31644"/>
    <cellStyle name="Percent 124 3 4" xfId="44029"/>
    <cellStyle name="Percent 124 3 5" xfId="48658"/>
    <cellStyle name="Percent 124 4" xfId="18949"/>
    <cellStyle name="Percent 124 4 2" xfId="30126"/>
    <cellStyle name="Percent 124 4 2 2" xfId="39331"/>
    <cellStyle name="Percent 124 4 3" xfId="32945"/>
    <cellStyle name="Percent 124 4 4" xfId="44030"/>
    <cellStyle name="Percent 124 4 5" xfId="48659"/>
    <cellStyle name="Percent 124 5" xfId="20229"/>
    <cellStyle name="Percent 124 5 2" xfId="30127"/>
    <cellStyle name="Percent 124 5 2 2" xfId="39332"/>
    <cellStyle name="Percent 124 5 3" xfId="34246"/>
    <cellStyle name="Percent 124 5 4" xfId="44031"/>
    <cellStyle name="Percent 124 5 5" xfId="48660"/>
    <cellStyle name="Percent 124 6" xfId="30121"/>
    <cellStyle name="Percent 124 6 2" xfId="39326"/>
    <cellStyle name="Percent 124 7" xfId="30982"/>
    <cellStyle name="Percent 124 8" xfId="44025"/>
    <cellStyle name="Percent 124 9" xfId="48654"/>
    <cellStyle name="Percent 125" xfId="12249"/>
    <cellStyle name="Percent 125 2" xfId="16752"/>
    <cellStyle name="Percent 125 2 2" xfId="19585"/>
    <cellStyle name="Percent 125 2 2 2" xfId="30130"/>
    <cellStyle name="Percent 125 2 2 2 2" xfId="39335"/>
    <cellStyle name="Percent 125 2 2 3" xfId="33595"/>
    <cellStyle name="Percent 125 2 2 4" xfId="44034"/>
    <cellStyle name="Percent 125 2 2 5" xfId="48663"/>
    <cellStyle name="Percent 125 2 3" xfId="20871"/>
    <cellStyle name="Percent 125 2 3 2" xfId="30131"/>
    <cellStyle name="Percent 125 2 3 2 2" xfId="39336"/>
    <cellStyle name="Percent 125 2 3 3" xfId="34899"/>
    <cellStyle name="Percent 125 2 3 4" xfId="44035"/>
    <cellStyle name="Percent 125 2 3 5" xfId="48664"/>
    <cellStyle name="Percent 125 2 4" xfId="30129"/>
    <cellStyle name="Percent 125 2 4 2" xfId="39334"/>
    <cellStyle name="Percent 125 2 5" xfId="32297"/>
    <cellStyle name="Percent 125 2 6" xfId="44033"/>
    <cellStyle name="Percent 125 2 7" xfId="48662"/>
    <cellStyle name="Percent 125 3" xfId="14539"/>
    <cellStyle name="Percent 125 3 2" xfId="30132"/>
    <cellStyle name="Percent 125 3 2 2" xfId="39337"/>
    <cellStyle name="Percent 125 3 3" xfId="31645"/>
    <cellStyle name="Percent 125 3 4" xfId="44036"/>
    <cellStyle name="Percent 125 3 5" xfId="48665"/>
    <cellStyle name="Percent 125 4" xfId="18950"/>
    <cellStyle name="Percent 125 4 2" xfId="30133"/>
    <cellStyle name="Percent 125 4 2 2" xfId="39338"/>
    <cellStyle name="Percent 125 4 3" xfId="32946"/>
    <cellStyle name="Percent 125 4 4" xfId="44037"/>
    <cellStyle name="Percent 125 4 5" xfId="48666"/>
    <cellStyle name="Percent 125 5" xfId="20230"/>
    <cellStyle name="Percent 125 5 2" xfId="30134"/>
    <cellStyle name="Percent 125 5 2 2" xfId="39339"/>
    <cellStyle name="Percent 125 5 3" xfId="34247"/>
    <cellStyle name="Percent 125 5 4" xfId="44038"/>
    <cellStyle name="Percent 125 5 5" xfId="48667"/>
    <cellStyle name="Percent 125 6" xfId="30128"/>
    <cellStyle name="Percent 125 6 2" xfId="39333"/>
    <cellStyle name="Percent 125 7" xfId="30983"/>
    <cellStyle name="Percent 125 8" xfId="44032"/>
    <cellStyle name="Percent 125 9" xfId="48661"/>
    <cellStyle name="Percent 126" xfId="12385"/>
    <cellStyle name="Percent 126 2" xfId="16830"/>
    <cellStyle name="Percent 126 2 2" xfId="19590"/>
    <cellStyle name="Percent 126 2 2 2" xfId="30137"/>
    <cellStyle name="Percent 126 2 2 2 2" xfId="39342"/>
    <cellStyle name="Percent 126 2 2 3" xfId="33600"/>
    <cellStyle name="Percent 126 2 2 4" xfId="44041"/>
    <cellStyle name="Percent 126 2 2 5" xfId="48670"/>
    <cellStyle name="Percent 126 2 3" xfId="20876"/>
    <cellStyle name="Percent 126 2 3 2" xfId="30138"/>
    <cellStyle name="Percent 126 2 3 2 2" xfId="39343"/>
    <cellStyle name="Percent 126 2 3 3" xfId="34904"/>
    <cellStyle name="Percent 126 2 3 4" xfId="44042"/>
    <cellStyle name="Percent 126 2 3 5" xfId="48671"/>
    <cellStyle name="Percent 126 2 4" xfId="30136"/>
    <cellStyle name="Percent 126 2 4 2" xfId="39341"/>
    <cellStyle name="Percent 126 2 5" xfId="32302"/>
    <cellStyle name="Percent 126 2 6" xfId="44040"/>
    <cellStyle name="Percent 126 2 7" xfId="48669"/>
    <cellStyle name="Percent 126 3" xfId="14617"/>
    <cellStyle name="Percent 126 3 2" xfId="30139"/>
    <cellStyle name="Percent 126 3 2 2" xfId="39344"/>
    <cellStyle name="Percent 126 3 3" xfId="31650"/>
    <cellStyle name="Percent 126 3 4" xfId="44043"/>
    <cellStyle name="Percent 126 3 5" xfId="48672"/>
    <cellStyle name="Percent 126 4" xfId="18951"/>
    <cellStyle name="Percent 126 4 2" xfId="30140"/>
    <cellStyle name="Percent 126 4 2 2" xfId="39345"/>
    <cellStyle name="Percent 126 4 3" xfId="32951"/>
    <cellStyle name="Percent 126 4 4" xfId="44044"/>
    <cellStyle name="Percent 126 4 5" xfId="48673"/>
    <cellStyle name="Percent 126 5" xfId="20231"/>
    <cellStyle name="Percent 126 5 2" xfId="30141"/>
    <cellStyle name="Percent 126 5 2 2" xfId="39346"/>
    <cellStyle name="Percent 126 5 3" xfId="34252"/>
    <cellStyle name="Percent 126 5 4" xfId="44045"/>
    <cellStyle name="Percent 126 5 5" xfId="48674"/>
    <cellStyle name="Percent 126 6" xfId="30135"/>
    <cellStyle name="Percent 126 6 2" xfId="39340"/>
    <cellStyle name="Percent 126 7" xfId="30984"/>
    <cellStyle name="Percent 126 8" xfId="44039"/>
    <cellStyle name="Percent 126 9" xfId="48668"/>
    <cellStyle name="Percent 127" xfId="13872"/>
    <cellStyle name="Percent 127 2" xfId="30142"/>
    <cellStyle name="Percent 127 2 2" xfId="39347"/>
    <cellStyle name="Percent 127 3" xfId="30987"/>
    <cellStyle name="Percent 127 4" xfId="44046"/>
    <cellStyle name="Percent 127 5" xfId="48675"/>
    <cellStyle name="Percent 128" xfId="13874"/>
    <cellStyle name="Percent 128 2" xfId="30143"/>
    <cellStyle name="Percent 128 2 2" xfId="39348"/>
    <cellStyle name="Percent 128 3" xfId="30989"/>
    <cellStyle name="Percent 128 4" xfId="44047"/>
    <cellStyle name="Percent 128 5" xfId="48676"/>
    <cellStyle name="Percent 129" xfId="13876"/>
    <cellStyle name="Percent 129 2" xfId="30144"/>
    <cellStyle name="Percent 129 2 2" xfId="39349"/>
    <cellStyle name="Percent 129 3" xfId="30991"/>
    <cellStyle name="Percent 129 4" xfId="44048"/>
    <cellStyle name="Percent 129 5" xfId="48677"/>
    <cellStyle name="Percent 13" xfId="10418"/>
    <cellStyle name="Percent 13 2" xfId="11656"/>
    <cellStyle name="Percent 13 2 2" xfId="16611"/>
    <cellStyle name="Percent 13 2 2 2" xfId="19452"/>
    <cellStyle name="Percent 13 2 2 2 2" xfId="30147"/>
    <cellStyle name="Percent 13 2 2 2 2 2" xfId="39352"/>
    <cellStyle name="Percent 13 2 2 2 3" xfId="33459"/>
    <cellStyle name="Percent 13 2 2 2 4" xfId="44051"/>
    <cellStyle name="Percent 13 2 2 2 5" xfId="48680"/>
    <cellStyle name="Percent 13 2 2 3" xfId="20735"/>
    <cellStyle name="Percent 13 2 2 3 2" xfId="30148"/>
    <cellStyle name="Percent 13 2 2 3 2 2" xfId="39353"/>
    <cellStyle name="Percent 13 2 2 3 3" xfId="34761"/>
    <cellStyle name="Percent 13 2 2 3 4" xfId="44052"/>
    <cellStyle name="Percent 13 2 2 3 5" xfId="48681"/>
    <cellStyle name="Percent 13 2 2 4" xfId="30146"/>
    <cellStyle name="Percent 13 2 2 4 2" xfId="39351"/>
    <cellStyle name="Percent 13 2 2 5" xfId="32159"/>
    <cellStyle name="Percent 13 2 2 6" xfId="44050"/>
    <cellStyle name="Percent 13 2 2 7" xfId="48679"/>
    <cellStyle name="Percent 13 2 3" xfId="14396"/>
    <cellStyle name="Percent 13 2 3 2" xfId="30149"/>
    <cellStyle name="Percent 13 2 3 2 2" xfId="39354"/>
    <cellStyle name="Percent 13 2 3 3" xfId="31509"/>
    <cellStyle name="Percent 13 2 3 4" xfId="44053"/>
    <cellStyle name="Percent 13 2 3 5" xfId="48682"/>
    <cellStyle name="Percent 13 2 4" xfId="18818"/>
    <cellStyle name="Percent 13 2 4 2" xfId="30150"/>
    <cellStyle name="Percent 13 2 4 2 2" xfId="39355"/>
    <cellStyle name="Percent 13 2 4 3" xfId="32810"/>
    <cellStyle name="Percent 13 2 4 4" xfId="44054"/>
    <cellStyle name="Percent 13 2 4 5" xfId="48683"/>
    <cellStyle name="Percent 13 2 5" xfId="20098"/>
    <cellStyle name="Percent 13 2 5 2" xfId="30151"/>
    <cellStyle name="Percent 13 2 5 2 2" xfId="39356"/>
    <cellStyle name="Percent 13 2 5 3" xfId="34109"/>
    <cellStyle name="Percent 13 2 5 4" xfId="44055"/>
    <cellStyle name="Percent 13 2 5 5" xfId="48684"/>
    <cellStyle name="Percent 13 2 6" xfId="30145"/>
    <cellStyle name="Percent 13 2 6 2" xfId="39350"/>
    <cellStyle name="Percent 13 2 7" xfId="30849"/>
    <cellStyle name="Percent 13 2 8" xfId="44049"/>
    <cellStyle name="Percent 13 2 9" xfId="48678"/>
    <cellStyle name="Percent 13 3" xfId="11848"/>
    <cellStyle name="Percent 130" xfId="13878"/>
    <cellStyle name="Percent 130 2" xfId="30152"/>
    <cellStyle name="Percent 130 2 2" xfId="39357"/>
    <cellStyle name="Percent 130 3" xfId="30993"/>
    <cellStyle name="Percent 130 4" xfId="44056"/>
    <cellStyle name="Percent 130 5" xfId="48685"/>
    <cellStyle name="Percent 131" xfId="13880"/>
    <cellStyle name="Percent 131 2" xfId="30153"/>
    <cellStyle name="Percent 131 2 2" xfId="39358"/>
    <cellStyle name="Percent 131 3" xfId="30995"/>
    <cellStyle name="Percent 131 4" xfId="44057"/>
    <cellStyle name="Percent 131 5" xfId="48686"/>
    <cellStyle name="Percent 132" xfId="13882"/>
    <cellStyle name="Percent 132 2" xfId="30154"/>
    <cellStyle name="Percent 132 2 2" xfId="39359"/>
    <cellStyle name="Percent 132 3" xfId="30997"/>
    <cellStyle name="Percent 132 4" xfId="44058"/>
    <cellStyle name="Percent 132 5" xfId="48687"/>
    <cellStyle name="Percent 133" xfId="13884"/>
    <cellStyle name="Percent 133 2" xfId="30155"/>
    <cellStyle name="Percent 133 2 2" xfId="39360"/>
    <cellStyle name="Percent 133 3" xfId="30999"/>
    <cellStyle name="Percent 133 4" xfId="44059"/>
    <cellStyle name="Percent 133 5" xfId="48688"/>
    <cellStyle name="Percent 134" xfId="13886"/>
    <cellStyle name="Percent 134 2" xfId="30156"/>
    <cellStyle name="Percent 134 2 2" xfId="39361"/>
    <cellStyle name="Percent 134 3" xfId="31001"/>
    <cellStyle name="Percent 134 4" xfId="44060"/>
    <cellStyle name="Percent 134 5" xfId="48689"/>
    <cellStyle name="Percent 135" xfId="20882"/>
    <cellStyle name="Percent 136" xfId="20884"/>
    <cellStyle name="Percent 137" xfId="20892"/>
    <cellStyle name="Percent 137 2" xfId="30157"/>
    <cellStyle name="Percent 137 2 2" xfId="39362"/>
    <cellStyle name="Percent 137 3" xfId="34910"/>
    <cellStyle name="Percent 137 4" xfId="44061"/>
    <cellStyle name="Percent 137 5" xfId="48690"/>
    <cellStyle name="Percent 138" xfId="20896"/>
    <cellStyle name="Percent 138 2" xfId="30158"/>
    <cellStyle name="Percent 138 2 2" xfId="39363"/>
    <cellStyle name="Percent 138 3" xfId="34911"/>
    <cellStyle name="Percent 138 4" xfId="44062"/>
    <cellStyle name="Percent 138 5" xfId="48691"/>
    <cellStyle name="Percent 139" xfId="20899"/>
    <cellStyle name="Percent 139 2" xfId="30159"/>
    <cellStyle name="Percent 139 2 2" xfId="39364"/>
    <cellStyle name="Percent 139 3" xfId="34916"/>
    <cellStyle name="Percent 139 4" xfId="44063"/>
    <cellStyle name="Percent 139 5" xfId="48692"/>
    <cellStyle name="Percent 14" xfId="10419"/>
    <cellStyle name="Percent 14 2" xfId="11673"/>
    <cellStyle name="Percent 14 2 2" xfId="16628"/>
    <cellStyle name="Percent 14 2 2 2" xfId="19469"/>
    <cellStyle name="Percent 14 2 2 2 2" xfId="30162"/>
    <cellStyle name="Percent 14 2 2 2 2 2" xfId="39367"/>
    <cellStyle name="Percent 14 2 2 2 3" xfId="33476"/>
    <cellStyle name="Percent 14 2 2 2 4" xfId="44066"/>
    <cellStyle name="Percent 14 2 2 2 5" xfId="48695"/>
    <cellStyle name="Percent 14 2 2 3" xfId="20752"/>
    <cellStyle name="Percent 14 2 2 3 2" xfId="30163"/>
    <cellStyle name="Percent 14 2 2 3 2 2" xfId="39368"/>
    <cellStyle name="Percent 14 2 2 3 3" xfId="34778"/>
    <cellStyle name="Percent 14 2 2 3 4" xfId="44067"/>
    <cellStyle name="Percent 14 2 2 3 5" xfId="48696"/>
    <cellStyle name="Percent 14 2 2 4" xfId="30161"/>
    <cellStyle name="Percent 14 2 2 4 2" xfId="39366"/>
    <cellStyle name="Percent 14 2 2 5" xfId="32176"/>
    <cellStyle name="Percent 14 2 2 6" xfId="44065"/>
    <cellStyle name="Percent 14 2 2 7" xfId="48694"/>
    <cellStyle name="Percent 14 2 3" xfId="14413"/>
    <cellStyle name="Percent 14 2 3 2" xfId="30164"/>
    <cellStyle name="Percent 14 2 3 2 2" xfId="39369"/>
    <cellStyle name="Percent 14 2 3 3" xfId="31526"/>
    <cellStyle name="Percent 14 2 3 4" xfId="44068"/>
    <cellStyle name="Percent 14 2 3 5" xfId="48697"/>
    <cellStyle name="Percent 14 2 4" xfId="18835"/>
    <cellStyle name="Percent 14 2 4 2" xfId="30165"/>
    <cellStyle name="Percent 14 2 4 2 2" xfId="39370"/>
    <cellStyle name="Percent 14 2 4 3" xfId="32827"/>
    <cellStyle name="Percent 14 2 4 4" xfId="44069"/>
    <cellStyle name="Percent 14 2 4 5" xfId="48698"/>
    <cellStyle name="Percent 14 2 5" xfId="20115"/>
    <cellStyle name="Percent 14 2 5 2" xfId="30166"/>
    <cellStyle name="Percent 14 2 5 2 2" xfId="39371"/>
    <cellStyle name="Percent 14 2 5 3" xfId="34126"/>
    <cellStyle name="Percent 14 2 5 4" xfId="44070"/>
    <cellStyle name="Percent 14 2 5 5" xfId="48699"/>
    <cellStyle name="Percent 14 2 6" xfId="30160"/>
    <cellStyle name="Percent 14 2 6 2" xfId="39365"/>
    <cellStyle name="Percent 14 2 7" xfId="30866"/>
    <cellStyle name="Percent 14 2 8" xfId="44064"/>
    <cellStyle name="Percent 14 2 9" xfId="48693"/>
    <cellStyle name="Percent 14 3" xfId="11882"/>
    <cellStyle name="Percent 140" xfId="20897"/>
    <cellStyle name="Percent 140 2" xfId="30167"/>
    <cellStyle name="Percent 140 2 2" xfId="39372"/>
    <cellStyle name="Percent 140 3" xfId="34912"/>
    <cellStyle name="Percent 140 4" xfId="44071"/>
    <cellStyle name="Percent 140 5" xfId="48700"/>
    <cellStyle name="Percent 141" xfId="20919"/>
    <cellStyle name="Percent 141 2" xfId="30168"/>
    <cellStyle name="Percent 141 2 2" xfId="39373"/>
    <cellStyle name="Percent 141 3" xfId="34932"/>
    <cellStyle name="Percent 141 4" xfId="44072"/>
    <cellStyle name="Percent 141 5" xfId="48701"/>
    <cellStyle name="Percent 142" xfId="20930"/>
    <cellStyle name="Percent 142 2" xfId="30169"/>
    <cellStyle name="Percent 142 2 2" xfId="39374"/>
    <cellStyle name="Percent 142 3" xfId="34940"/>
    <cellStyle name="Percent 142 4" xfId="44073"/>
    <cellStyle name="Percent 142 5" xfId="48702"/>
    <cellStyle name="Percent 143" xfId="20904"/>
    <cellStyle name="Percent 143 2" xfId="30170"/>
    <cellStyle name="Percent 143 2 2" xfId="39375"/>
    <cellStyle name="Percent 143 3" xfId="34920"/>
    <cellStyle name="Percent 143 4" xfId="44074"/>
    <cellStyle name="Percent 143 5" xfId="48703"/>
    <cellStyle name="Percent 144" xfId="39557"/>
    <cellStyle name="Percent 145" xfId="39559"/>
    <cellStyle name="Percent 146" xfId="39560"/>
    <cellStyle name="Percent 147" xfId="44243"/>
    <cellStyle name="Percent 148" xfId="42478"/>
    <cellStyle name="Percent 149" xfId="48887"/>
    <cellStyle name="Percent 15" xfId="10420"/>
    <cellStyle name="Percent 15 2" xfId="11669"/>
    <cellStyle name="Percent 15 2 2" xfId="16624"/>
    <cellStyle name="Percent 15 2 2 2" xfId="19465"/>
    <cellStyle name="Percent 15 2 2 2 2" xfId="30173"/>
    <cellStyle name="Percent 15 2 2 2 2 2" xfId="39378"/>
    <cellStyle name="Percent 15 2 2 2 3" xfId="33472"/>
    <cellStyle name="Percent 15 2 2 2 4" xfId="44077"/>
    <cellStyle name="Percent 15 2 2 2 5" xfId="48706"/>
    <cellStyle name="Percent 15 2 2 3" xfId="20748"/>
    <cellStyle name="Percent 15 2 2 3 2" xfId="30174"/>
    <cellStyle name="Percent 15 2 2 3 2 2" xfId="39379"/>
    <cellStyle name="Percent 15 2 2 3 3" xfId="34774"/>
    <cellStyle name="Percent 15 2 2 3 4" xfId="44078"/>
    <cellStyle name="Percent 15 2 2 3 5" xfId="48707"/>
    <cellStyle name="Percent 15 2 2 4" xfId="30172"/>
    <cellStyle name="Percent 15 2 2 4 2" xfId="39377"/>
    <cellStyle name="Percent 15 2 2 5" xfId="32172"/>
    <cellStyle name="Percent 15 2 2 6" xfId="44076"/>
    <cellStyle name="Percent 15 2 2 7" xfId="48705"/>
    <cellStyle name="Percent 15 2 3" xfId="14409"/>
    <cellStyle name="Percent 15 2 3 2" xfId="30175"/>
    <cellStyle name="Percent 15 2 3 2 2" xfId="39380"/>
    <cellStyle name="Percent 15 2 3 3" xfId="31522"/>
    <cellStyle name="Percent 15 2 3 4" xfId="44079"/>
    <cellStyle name="Percent 15 2 3 5" xfId="48708"/>
    <cellStyle name="Percent 15 2 4" xfId="18831"/>
    <cellStyle name="Percent 15 2 4 2" xfId="30176"/>
    <cellStyle name="Percent 15 2 4 2 2" xfId="39381"/>
    <cellStyle name="Percent 15 2 4 3" xfId="32823"/>
    <cellStyle name="Percent 15 2 4 4" xfId="44080"/>
    <cellStyle name="Percent 15 2 4 5" xfId="48709"/>
    <cellStyle name="Percent 15 2 5" xfId="20111"/>
    <cellStyle name="Percent 15 2 5 2" xfId="30177"/>
    <cellStyle name="Percent 15 2 5 2 2" xfId="39382"/>
    <cellStyle name="Percent 15 2 5 3" xfId="34122"/>
    <cellStyle name="Percent 15 2 5 4" xfId="44081"/>
    <cellStyle name="Percent 15 2 5 5" xfId="48710"/>
    <cellStyle name="Percent 15 2 6" xfId="30171"/>
    <cellStyle name="Percent 15 2 6 2" xfId="39376"/>
    <cellStyle name="Percent 15 2 7" xfId="30862"/>
    <cellStyle name="Percent 15 2 8" xfId="44075"/>
    <cellStyle name="Percent 15 2 9" xfId="48704"/>
    <cellStyle name="Percent 15 3" xfId="11883"/>
    <cellStyle name="Percent 150" xfId="48890"/>
    <cellStyle name="Percent 151" xfId="48889"/>
    <cellStyle name="Percent 152" xfId="10412"/>
    <cellStyle name="Percent 16" xfId="10421"/>
    <cellStyle name="Percent 16 2" xfId="11677"/>
    <cellStyle name="Percent 16 2 2" xfId="16631"/>
    <cellStyle name="Percent 16 2 2 2" xfId="19472"/>
    <cellStyle name="Percent 16 2 2 2 2" xfId="30180"/>
    <cellStyle name="Percent 16 2 2 2 2 2" xfId="39385"/>
    <cellStyle name="Percent 16 2 2 2 3" xfId="33480"/>
    <cellStyle name="Percent 16 2 2 2 4" xfId="44084"/>
    <cellStyle name="Percent 16 2 2 2 5" xfId="48713"/>
    <cellStyle name="Percent 16 2 2 3" xfId="20756"/>
    <cellStyle name="Percent 16 2 2 3 2" xfId="30181"/>
    <cellStyle name="Percent 16 2 2 3 2 2" xfId="39386"/>
    <cellStyle name="Percent 16 2 2 3 3" xfId="34782"/>
    <cellStyle name="Percent 16 2 2 3 4" xfId="44085"/>
    <cellStyle name="Percent 16 2 2 3 5" xfId="48714"/>
    <cellStyle name="Percent 16 2 2 4" xfId="30179"/>
    <cellStyle name="Percent 16 2 2 4 2" xfId="39384"/>
    <cellStyle name="Percent 16 2 2 5" xfId="32180"/>
    <cellStyle name="Percent 16 2 2 6" xfId="44083"/>
    <cellStyle name="Percent 16 2 2 7" xfId="48712"/>
    <cellStyle name="Percent 16 2 3" xfId="14417"/>
    <cellStyle name="Percent 16 2 3 2" xfId="30182"/>
    <cellStyle name="Percent 16 2 3 2 2" xfId="39387"/>
    <cellStyle name="Percent 16 2 3 3" xfId="31530"/>
    <cellStyle name="Percent 16 2 3 4" xfId="44086"/>
    <cellStyle name="Percent 16 2 3 5" xfId="48715"/>
    <cellStyle name="Percent 16 2 4" xfId="18839"/>
    <cellStyle name="Percent 16 2 4 2" xfId="30183"/>
    <cellStyle name="Percent 16 2 4 2 2" xfId="39388"/>
    <cellStyle name="Percent 16 2 4 3" xfId="32831"/>
    <cellStyle name="Percent 16 2 4 4" xfId="44087"/>
    <cellStyle name="Percent 16 2 4 5" xfId="48716"/>
    <cellStyle name="Percent 16 2 5" xfId="20119"/>
    <cellStyle name="Percent 16 2 5 2" xfId="30184"/>
    <cellStyle name="Percent 16 2 5 2 2" xfId="39389"/>
    <cellStyle name="Percent 16 2 5 3" xfId="34130"/>
    <cellStyle name="Percent 16 2 5 4" xfId="44088"/>
    <cellStyle name="Percent 16 2 5 5" xfId="48717"/>
    <cellStyle name="Percent 16 2 6" xfId="30178"/>
    <cellStyle name="Percent 16 2 6 2" xfId="39383"/>
    <cellStyle name="Percent 16 2 7" xfId="30870"/>
    <cellStyle name="Percent 16 2 8" xfId="44082"/>
    <cellStyle name="Percent 16 2 9" xfId="48711"/>
    <cellStyle name="Percent 16 3" xfId="11893"/>
    <cellStyle name="Percent 17" xfId="10422"/>
    <cellStyle name="Percent 17 2" xfId="11663"/>
    <cellStyle name="Percent 17 2 2" xfId="16618"/>
    <cellStyle name="Percent 17 2 2 2" xfId="19459"/>
    <cellStyle name="Percent 17 2 2 2 2" xfId="30187"/>
    <cellStyle name="Percent 17 2 2 2 2 2" xfId="39392"/>
    <cellStyle name="Percent 17 2 2 2 3" xfId="33466"/>
    <cellStyle name="Percent 17 2 2 2 4" xfId="44091"/>
    <cellStyle name="Percent 17 2 2 2 5" xfId="48720"/>
    <cellStyle name="Percent 17 2 2 3" xfId="20742"/>
    <cellStyle name="Percent 17 2 2 3 2" xfId="30188"/>
    <cellStyle name="Percent 17 2 2 3 2 2" xfId="39393"/>
    <cellStyle name="Percent 17 2 2 3 3" xfId="34768"/>
    <cellStyle name="Percent 17 2 2 3 4" xfId="44092"/>
    <cellStyle name="Percent 17 2 2 3 5" xfId="48721"/>
    <cellStyle name="Percent 17 2 2 4" xfId="30186"/>
    <cellStyle name="Percent 17 2 2 4 2" xfId="39391"/>
    <cellStyle name="Percent 17 2 2 5" xfId="32166"/>
    <cellStyle name="Percent 17 2 2 6" xfId="44090"/>
    <cellStyle name="Percent 17 2 2 7" xfId="48719"/>
    <cellStyle name="Percent 17 2 3" xfId="14403"/>
    <cellStyle name="Percent 17 2 3 2" xfId="30189"/>
    <cellStyle name="Percent 17 2 3 2 2" xfId="39394"/>
    <cellStyle name="Percent 17 2 3 3" xfId="31516"/>
    <cellStyle name="Percent 17 2 3 4" xfId="44093"/>
    <cellStyle name="Percent 17 2 3 5" xfId="48722"/>
    <cellStyle name="Percent 17 2 4" xfId="18825"/>
    <cellStyle name="Percent 17 2 4 2" xfId="30190"/>
    <cellStyle name="Percent 17 2 4 2 2" xfId="39395"/>
    <cellStyle name="Percent 17 2 4 3" xfId="32817"/>
    <cellStyle name="Percent 17 2 4 4" xfId="44094"/>
    <cellStyle name="Percent 17 2 4 5" xfId="48723"/>
    <cellStyle name="Percent 17 2 5" xfId="20105"/>
    <cellStyle name="Percent 17 2 5 2" xfId="30191"/>
    <cellStyle name="Percent 17 2 5 2 2" xfId="39396"/>
    <cellStyle name="Percent 17 2 5 3" xfId="34116"/>
    <cellStyle name="Percent 17 2 5 4" xfId="44095"/>
    <cellStyle name="Percent 17 2 5 5" xfId="48724"/>
    <cellStyle name="Percent 17 2 6" xfId="30185"/>
    <cellStyle name="Percent 17 2 6 2" xfId="39390"/>
    <cellStyle name="Percent 17 2 7" xfId="30856"/>
    <cellStyle name="Percent 17 2 8" xfId="44089"/>
    <cellStyle name="Percent 17 2 9" xfId="48718"/>
    <cellStyle name="Percent 17 3" xfId="11873"/>
    <cellStyle name="Percent 18" xfId="10423"/>
    <cellStyle name="Percent 18 2" xfId="11679"/>
    <cellStyle name="Percent 18 2 2" xfId="16633"/>
    <cellStyle name="Percent 18 2 2 2" xfId="19474"/>
    <cellStyle name="Percent 18 2 2 2 2" xfId="30194"/>
    <cellStyle name="Percent 18 2 2 2 2 2" xfId="39399"/>
    <cellStyle name="Percent 18 2 2 2 3" xfId="33482"/>
    <cellStyle name="Percent 18 2 2 2 4" xfId="44098"/>
    <cellStyle name="Percent 18 2 2 2 5" xfId="48727"/>
    <cellStyle name="Percent 18 2 2 3" xfId="20758"/>
    <cellStyle name="Percent 18 2 2 3 2" xfId="30195"/>
    <cellStyle name="Percent 18 2 2 3 2 2" xfId="39400"/>
    <cellStyle name="Percent 18 2 2 3 3" xfId="34784"/>
    <cellStyle name="Percent 18 2 2 3 4" xfId="44099"/>
    <cellStyle name="Percent 18 2 2 3 5" xfId="48728"/>
    <cellStyle name="Percent 18 2 2 4" xfId="30193"/>
    <cellStyle name="Percent 18 2 2 4 2" xfId="39398"/>
    <cellStyle name="Percent 18 2 2 5" xfId="32182"/>
    <cellStyle name="Percent 18 2 2 6" xfId="44097"/>
    <cellStyle name="Percent 18 2 2 7" xfId="48726"/>
    <cellStyle name="Percent 18 2 3" xfId="14419"/>
    <cellStyle name="Percent 18 2 3 2" xfId="30196"/>
    <cellStyle name="Percent 18 2 3 2 2" xfId="39401"/>
    <cellStyle name="Percent 18 2 3 3" xfId="31532"/>
    <cellStyle name="Percent 18 2 3 4" xfId="44100"/>
    <cellStyle name="Percent 18 2 3 5" xfId="48729"/>
    <cellStyle name="Percent 18 2 4" xfId="18841"/>
    <cellStyle name="Percent 18 2 4 2" xfId="30197"/>
    <cellStyle name="Percent 18 2 4 2 2" xfId="39402"/>
    <cellStyle name="Percent 18 2 4 3" xfId="32833"/>
    <cellStyle name="Percent 18 2 4 4" xfId="44101"/>
    <cellStyle name="Percent 18 2 4 5" xfId="48730"/>
    <cellStyle name="Percent 18 2 5" xfId="20121"/>
    <cellStyle name="Percent 18 2 5 2" xfId="30198"/>
    <cellStyle name="Percent 18 2 5 2 2" xfId="39403"/>
    <cellStyle name="Percent 18 2 5 3" xfId="34132"/>
    <cellStyle name="Percent 18 2 5 4" xfId="44102"/>
    <cellStyle name="Percent 18 2 5 5" xfId="48731"/>
    <cellStyle name="Percent 18 2 6" xfId="30192"/>
    <cellStyle name="Percent 18 2 6 2" xfId="39397"/>
    <cellStyle name="Percent 18 2 7" xfId="30872"/>
    <cellStyle name="Percent 18 2 8" xfId="44096"/>
    <cellStyle name="Percent 18 2 9" xfId="48725"/>
    <cellStyle name="Percent 18 3" xfId="11884"/>
    <cellStyle name="Percent 19" xfId="10424"/>
    <cellStyle name="Percent 19 2" xfId="11670"/>
    <cellStyle name="Percent 19 2 2" xfId="16625"/>
    <cellStyle name="Percent 19 2 2 2" xfId="19466"/>
    <cellStyle name="Percent 19 2 2 2 2" xfId="30201"/>
    <cellStyle name="Percent 19 2 2 2 2 2" xfId="39406"/>
    <cellStyle name="Percent 19 2 2 2 3" xfId="33473"/>
    <cellStyle name="Percent 19 2 2 2 4" xfId="44105"/>
    <cellStyle name="Percent 19 2 2 2 5" xfId="48734"/>
    <cellStyle name="Percent 19 2 2 3" xfId="20749"/>
    <cellStyle name="Percent 19 2 2 3 2" xfId="30202"/>
    <cellStyle name="Percent 19 2 2 3 2 2" xfId="39407"/>
    <cellStyle name="Percent 19 2 2 3 3" xfId="34775"/>
    <cellStyle name="Percent 19 2 2 3 4" xfId="44106"/>
    <cellStyle name="Percent 19 2 2 3 5" xfId="48735"/>
    <cellStyle name="Percent 19 2 2 4" xfId="30200"/>
    <cellStyle name="Percent 19 2 2 4 2" xfId="39405"/>
    <cellStyle name="Percent 19 2 2 5" xfId="32173"/>
    <cellStyle name="Percent 19 2 2 6" xfId="44104"/>
    <cellStyle name="Percent 19 2 2 7" xfId="48733"/>
    <cellStyle name="Percent 19 2 3" xfId="14410"/>
    <cellStyle name="Percent 19 2 3 2" xfId="30203"/>
    <cellStyle name="Percent 19 2 3 2 2" xfId="39408"/>
    <cellStyle name="Percent 19 2 3 3" xfId="31523"/>
    <cellStyle name="Percent 19 2 3 4" xfId="44107"/>
    <cellStyle name="Percent 19 2 3 5" xfId="48736"/>
    <cellStyle name="Percent 19 2 4" xfId="18832"/>
    <cellStyle name="Percent 19 2 4 2" xfId="30204"/>
    <cellStyle name="Percent 19 2 4 2 2" xfId="39409"/>
    <cellStyle name="Percent 19 2 4 3" xfId="32824"/>
    <cellStyle name="Percent 19 2 4 4" xfId="44108"/>
    <cellStyle name="Percent 19 2 4 5" xfId="48737"/>
    <cellStyle name="Percent 19 2 5" xfId="20112"/>
    <cellStyle name="Percent 19 2 5 2" xfId="30205"/>
    <cellStyle name="Percent 19 2 5 2 2" xfId="39410"/>
    <cellStyle name="Percent 19 2 5 3" xfId="34123"/>
    <cellStyle name="Percent 19 2 5 4" xfId="44109"/>
    <cellStyle name="Percent 19 2 5 5" xfId="48738"/>
    <cellStyle name="Percent 19 2 6" xfId="30199"/>
    <cellStyle name="Percent 19 2 6 2" xfId="39404"/>
    <cellStyle name="Percent 19 2 7" xfId="30863"/>
    <cellStyle name="Percent 19 2 8" xfId="44103"/>
    <cellStyle name="Percent 19 2 9" xfId="48732"/>
    <cellStyle name="Percent 19 3" xfId="11886"/>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2 2" xfId="11588"/>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2 7" xfId="10426"/>
    <cellStyle name="Percent 2 20" xfId="10425"/>
    <cellStyle name="Percent 2 3" xfId="10"/>
    <cellStyle name="Percent 2 3 2" xfId="11666"/>
    <cellStyle name="Percent 2 3 2 2" xfId="16621"/>
    <cellStyle name="Percent 2 3 2 2 2" xfId="19462"/>
    <cellStyle name="Percent 2 3 2 2 2 2" xfId="30208"/>
    <cellStyle name="Percent 2 3 2 2 2 2 2" xfId="39413"/>
    <cellStyle name="Percent 2 3 2 2 2 3" xfId="33469"/>
    <cellStyle name="Percent 2 3 2 2 2 4" xfId="44112"/>
    <cellStyle name="Percent 2 3 2 2 2 5" xfId="48741"/>
    <cellStyle name="Percent 2 3 2 2 3" xfId="20745"/>
    <cellStyle name="Percent 2 3 2 2 3 2" xfId="30209"/>
    <cellStyle name="Percent 2 3 2 2 3 2 2" xfId="39414"/>
    <cellStyle name="Percent 2 3 2 2 3 3" xfId="34771"/>
    <cellStyle name="Percent 2 3 2 2 3 4" xfId="44113"/>
    <cellStyle name="Percent 2 3 2 2 3 5" xfId="48742"/>
    <cellStyle name="Percent 2 3 2 2 4" xfId="30207"/>
    <cellStyle name="Percent 2 3 2 2 4 2" xfId="39412"/>
    <cellStyle name="Percent 2 3 2 2 5" xfId="32169"/>
    <cellStyle name="Percent 2 3 2 2 6" xfId="44111"/>
    <cellStyle name="Percent 2 3 2 2 7" xfId="48740"/>
    <cellStyle name="Percent 2 3 2 3" xfId="14406"/>
    <cellStyle name="Percent 2 3 2 3 2" xfId="30210"/>
    <cellStyle name="Percent 2 3 2 3 2 2" xfId="39415"/>
    <cellStyle name="Percent 2 3 2 3 3" xfId="31519"/>
    <cellStyle name="Percent 2 3 2 3 4" xfId="44114"/>
    <cellStyle name="Percent 2 3 2 3 5" xfId="48743"/>
    <cellStyle name="Percent 2 3 2 4" xfId="18828"/>
    <cellStyle name="Percent 2 3 2 4 2" xfId="30211"/>
    <cellStyle name="Percent 2 3 2 4 2 2" xfId="39416"/>
    <cellStyle name="Percent 2 3 2 4 3" xfId="32820"/>
    <cellStyle name="Percent 2 3 2 4 4" xfId="44115"/>
    <cellStyle name="Percent 2 3 2 4 5" xfId="48744"/>
    <cellStyle name="Percent 2 3 2 5" xfId="20108"/>
    <cellStyle name="Percent 2 3 2 5 2" xfId="30212"/>
    <cellStyle name="Percent 2 3 2 5 2 2" xfId="39417"/>
    <cellStyle name="Percent 2 3 2 5 3" xfId="34119"/>
    <cellStyle name="Percent 2 3 2 5 4" xfId="44116"/>
    <cellStyle name="Percent 2 3 2 5 5" xfId="48745"/>
    <cellStyle name="Percent 2 3 2 6" xfId="30206"/>
    <cellStyle name="Percent 2 3 2 6 2" xfId="39411"/>
    <cellStyle name="Percent 2 3 2 7" xfId="30859"/>
    <cellStyle name="Percent 2 3 2 8" xfId="44110"/>
    <cellStyle name="Percent 2 3 2 9" xfId="48739"/>
    <cellStyle name="Percent 2 3 3" xfId="10427"/>
    <cellStyle name="Percent 2 3 4" xfId="49032"/>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2 4" xfId="44119"/>
    <cellStyle name="Percent 2 5 2 2 5" xfId="48748"/>
    <cellStyle name="Percent 2 5 2 3" xfId="4669"/>
    <cellStyle name="Percent 2 5 2 3 2" xfId="4670"/>
    <cellStyle name="Percent 2 5 2 3 2 2" xfId="39420"/>
    <cellStyle name="Percent 2 5 2 3 3" xfId="34301"/>
    <cellStyle name="Percent 2 5 2 3 4" xfId="44120"/>
    <cellStyle name="Percent 2 5 2 3 5" xfId="48749"/>
    <cellStyle name="Percent 2 5 2 4" xfId="4671"/>
    <cellStyle name="Percent 2 5 2 4 2" xfId="39419"/>
    <cellStyle name="Percent 2 5 2 5" xfId="31699"/>
    <cellStyle name="Percent 2 5 2 6" xfId="44118"/>
    <cellStyle name="Percent 2 5 2 7" xfId="48747"/>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3 5" xfId="48750"/>
    <cellStyle name="Percent 2 5 4" xfId="4680"/>
    <cellStyle name="Percent 2 5 4 2" xfId="4681"/>
    <cellStyle name="Percent 2 5 4 2 2" xfId="4682"/>
    <cellStyle name="Percent 2 5 4 3" xfId="4683"/>
    <cellStyle name="Percent 2 5 4 4" xfId="44122"/>
    <cellStyle name="Percent 2 5 4 5" xfId="48751"/>
    <cellStyle name="Percent 2 5 5" xfId="4684"/>
    <cellStyle name="Percent 2 5 5 2" xfId="4685"/>
    <cellStyle name="Percent 2 5 5 2 2" xfId="39422"/>
    <cellStyle name="Percent 2 5 5 3" xfId="33649"/>
    <cellStyle name="Percent 2 5 5 4" xfId="44123"/>
    <cellStyle name="Percent 2 5 5 5" xfId="48752"/>
    <cellStyle name="Percent 2 5 6" xfId="4686"/>
    <cellStyle name="Percent 2 5 6 2" xfId="39418"/>
    <cellStyle name="Percent 2 5 7" xfId="30389"/>
    <cellStyle name="Percent 2 5 8" xfId="44117"/>
    <cellStyle name="Percent 2 5 9" xfId="48746"/>
    <cellStyle name="Percent 2 6" xfId="4687"/>
    <cellStyle name="Percent 2 6 2" xfId="4688"/>
    <cellStyle name="Percent 2 6 2 2" xfId="4689"/>
    <cellStyle name="Percent 2 6 2 2 2" xfId="4690"/>
    <cellStyle name="Percent 2 6 2 2 2 2" xfId="4691"/>
    <cellStyle name="Percent 2 6 2 2 3" xfId="4692"/>
    <cellStyle name="Percent 2 6 2 2 4" xfId="44126"/>
    <cellStyle name="Percent 2 6 2 2 5" xfId="48755"/>
    <cellStyle name="Percent 2 6 2 3" xfId="4693"/>
    <cellStyle name="Percent 2 6 2 3 2" xfId="4694"/>
    <cellStyle name="Percent 2 6 2 3 2 2" xfId="39426"/>
    <cellStyle name="Percent 2 6 2 3 3" xfId="34825"/>
    <cellStyle name="Percent 2 6 2 3 4" xfId="44127"/>
    <cellStyle name="Percent 2 6 2 3 5" xfId="48756"/>
    <cellStyle name="Percent 2 6 2 4" xfId="4695"/>
    <cellStyle name="Percent 2 6 2 4 2" xfId="39424"/>
    <cellStyle name="Percent 2 6 2 5" xfId="32223"/>
    <cellStyle name="Percent 2 6 2 6" xfId="44125"/>
    <cellStyle name="Percent 2 6 2 7" xfId="48754"/>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3 5" xfId="48757"/>
    <cellStyle name="Percent 2 6 4" xfId="4704"/>
    <cellStyle name="Percent 2 6 4 2" xfId="4705"/>
    <cellStyle name="Percent 2 6 4 2 2" xfId="4706"/>
    <cellStyle name="Percent 2 6 4 3" xfId="4707"/>
    <cellStyle name="Percent 2 6 4 4" xfId="44128"/>
    <cellStyle name="Percent 2 6 4 5" xfId="48758"/>
    <cellStyle name="Percent 2 6 5" xfId="4708"/>
    <cellStyle name="Percent 2 6 5 2" xfId="4709"/>
    <cellStyle name="Percent 2 6 5 2 2" xfId="39427"/>
    <cellStyle name="Percent 2 6 5 3" xfId="34173"/>
    <cellStyle name="Percent 2 6 5 4" xfId="44129"/>
    <cellStyle name="Percent 2 6 5 5" xfId="48759"/>
    <cellStyle name="Percent 2 6 6" xfId="4710"/>
    <cellStyle name="Percent 2 6 6 2" xfId="39423"/>
    <cellStyle name="Percent 2 6 7" xfId="30913"/>
    <cellStyle name="Percent 2 6 8" xfId="44124"/>
    <cellStyle name="Percent 2 6 9" xfId="48753"/>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20" xfId="10428"/>
    <cellStyle name="Percent 20 2" xfId="11667"/>
    <cellStyle name="Percent 20 2 2" xfId="16622"/>
    <cellStyle name="Percent 20 2 2 2" xfId="19463"/>
    <cellStyle name="Percent 20 2 2 2 2" xfId="30216"/>
    <cellStyle name="Percent 20 2 2 2 2 2" xfId="39430"/>
    <cellStyle name="Percent 20 2 2 2 3" xfId="33470"/>
    <cellStyle name="Percent 20 2 2 2 4" xfId="44132"/>
    <cellStyle name="Percent 20 2 2 2 5" xfId="48762"/>
    <cellStyle name="Percent 20 2 2 3" xfId="20746"/>
    <cellStyle name="Percent 20 2 2 3 2" xfId="30217"/>
    <cellStyle name="Percent 20 2 2 3 2 2" xfId="39431"/>
    <cellStyle name="Percent 20 2 2 3 3" xfId="34772"/>
    <cellStyle name="Percent 20 2 2 3 4" xfId="44133"/>
    <cellStyle name="Percent 20 2 2 3 5" xfId="48763"/>
    <cellStyle name="Percent 20 2 2 4" xfId="30215"/>
    <cellStyle name="Percent 20 2 2 4 2" xfId="39429"/>
    <cellStyle name="Percent 20 2 2 5" xfId="32170"/>
    <cellStyle name="Percent 20 2 2 6" xfId="44131"/>
    <cellStyle name="Percent 20 2 2 7" xfId="48761"/>
    <cellStyle name="Percent 20 2 3" xfId="14407"/>
    <cellStyle name="Percent 20 2 3 2" xfId="30218"/>
    <cellStyle name="Percent 20 2 3 2 2" xfId="39432"/>
    <cellStyle name="Percent 20 2 3 3" xfId="31520"/>
    <cellStyle name="Percent 20 2 3 4" xfId="44134"/>
    <cellStyle name="Percent 20 2 3 5" xfId="48764"/>
    <cellStyle name="Percent 20 2 4" xfId="18829"/>
    <cellStyle name="Percent 20 2 4 2" xfId="30219"/>
    <cellStyle name="Percent 20 2 4 2 2" xfId="39433"/>
    <cellStyle name="Percent 20 2 4 3" xfId="32821"/>
    <cellStyle name="Percent 20 2 4 4" xfId="44135"/>
    <cellStyle name="Percent 20 2 4 5" xfId="48765"/>
    <cellStyle name="Percent 20 2 5" xfId="20109"/>
    <cellStyle name="Percent 20 2 5 2" xfId="30220"/>
    <cellStyle name="Percent 20 2 5 2 2" xfId="39434"/>
    <cellStyle name="Percent 20 2 5 3" xfId="34120"/>
    <cellStyle name="Percent 20 2 5 4" xfId="44136"/>
    <cellStyle name="Percent 20 2 5 5" xfId="48766"/>
    <cellStyle name="Percent 20 2 6" xfId="30214"/>
    <cellStyle name="Percent 20 2 6 2" xfId="39428"/>
    <cellStyle name="Percent 20 2 7" xfId="30860"/>
    <cellStyle name="Percent 20 2 8" xfId="44130"/>
    <cellStyle name="Percent 20 2 9" xfId="48760"/>
    <cellStyle name="Percent 20 3" xfId="11881"/>
    <cellStyle name="Percent 21" xfId="10429"/>
    <cellStyle name="Percent 21 2" xfId="11651"/>
    <cellStyle name="Percent 22" xfId="10430"/>
    <cellStyle name="Percent 22 2" xfId="11652"/>
    <cellStyle name="Percent 23" xfId="10431"/>
    <cellStyle name="Percent 23 2" xfId="11629"/>
    <cellStyle name="Percent 24" xfId="10432"/>
    <cellStyle name="Percent 24 2" xfId="11709"/>
    <cellStyle name="Percent 25" xfId="10433"/>
    <cellStyle name="Percent 25 2" xfId="11687"/>
    <cellStyle name="Percent 26" xfId="10434"/>
    <cellStyle name="Percent 26 2" xfId="11631"/>
    <cellStyle name="Percent 27" xfId="10435"/>
    <cellStyle name="Percent 27 2" xfId="11710"/>
    <cellStyle name="Percent 28" xfId="10436"/>
    <cellStyle name="Percent 28 2" xfId="11647"/>
    <cellStyle name="Percent 29" xfId="10437"/>
    <cellStyle name="Percent 29 2" xfId="11622"/>
    <cellStyle name="Percent 3" xfId="58"/>
    <cellStyle name="Percent 3 10" xfId="10438"/>
    <cellStyle name="Percent 3 2" xfId="75"/>
    <cellStyle name="Percent 3 2 2" xfId="4730"/>
    <cellStyle name="Percent 3 2 2 2" xfId="4731"/>
    <cellStyle name="Percent 3 2 2 2 2" xfId="19451"/>
    <cellStyle name="Percent 3 2 2 2 2 2" xfId="30223"/>
    <cellStyle name="Percent 3 2 2 2 2 2 2" xfId="39437"/>
    <cellStyle name="Percent 3 2 2 2 2 3" xfId="33458"/>
    <cellStyle name="Percent 3 2 2 2 2 4" xfId="44139"/>
    <cellStyle name="Percent 3 2 2 2 2 5" xfId="48769"/>
    <cellStyle name="Percent 3 2 2 2 3" xfId="20734"/>
    <cellStyle name="Percent 3 2 2 2 3 2" xfId="30224"/>
    <cellStyle name="Percent 3 2 2 2 3 2 2" xfId="39438"/>
    <cellStyle name="Percent 3 2 2 2 3 3" xfId="34760"/>
    <cellStyle name="Percent 3 2 2 2 3 4" xfId="44140"/>
    <cellStyle name="Percent 3 2 2 2 3 5" xfId="48770"/>
    <cellStyle name="Percent 3 2 2 2 4" xfId="30222"/>
    <cellStyle name="Percent 3 2 2 2 4 2" xfId="39436"/>
    <cellStyle name="Percent 3 2 2 2 5" xfId="32158"/>
    <cellStyle name="Percent 3 2 2 2 6" xfId="44138"/>
    <cellStyle name="Percent 3 2 2 2 7" xfId="48768"/>
    <cellStyle name="Percent 3 2 2 3" xfId="14395"/>
    <cellStyle name="Percent 3 2 2 3 2" xfId="30225"/>
    <cellStyle name="Percent 3 2 2 3 2 2" xfId="39439"/>
    <cellStyle name="Percent 3 2 2 3 3" xfId="31508"/>
    <cellStyle name="Percent 3 2 2 3 4" xfId="44141"/>
    <cellStyle name="Percent 3 2 2 3 5" xfId="48771"/>
    <cellStyle name="Percent 3 2 2 4" xfId="18817"/>
    <cellStyle name="Percent 3 2 2 4 2" xfId="30226"/>
    <cellStyle name="Percent 3 2 2 4 2 2" xfId="39440"/>
    <cellStyle name="Percent 3 2 2 4 3" xfId="32809"/>
    <cellStyle name="Percent 3 2 2 4 4" xfId="44142"/>
    <cellStyle name="Percent 3 2 2 4 5" xfId="48772"/>
    <cellStyle name="Percent 3 2 2 5" xfId="20097"/>
    <cellStyle name="Percent 3 2 2 5 2" xfId="30227"/>
    <cellStyle name="Percent 3 2 2 5 2 2" xfId="39441"/>
    <cellStyle name="Percent 3 2 2 5 3" xfId="34108"/>
    <cellStyle name="Percent 3 2 2 5 4" xfId="44143"/>
    <cellStyle name="Percent 3 2 2 5 5" xfId="48773"/>
    <cellStyle name="Percent 3 2 2 6" xfId="30221"/>
    <cellStyle name="Percent 3 2 2 6 2" xfId="39435"/>
    <cellStyle name="Percent 3 2 2 7" xfId="30848"/>
    <cellStyle name="Percent 3 2 2 8" xfId="44137"/>
    <cellStyle name="Percent 3 2 2 9" xfId="48767"/>
    <cellStyle name="Percent 3 2 3" xfId="4732"/>
    <cellStyle name="Percent 3 2 3 2" xfId="11834"/>
    <cellStyle name="Percent 3 2 4" xfId="4733"/>
    <cellStyle name="Percent 3 2 4 10" xfId="12048"/>
    <cellStyle name="Percent 3 2 4 2" xfId="16686"/>
    <cellStyle name="Percent 3 2 4 2 2" xfId="19523"/>
    <cellStyle name="Percent 3 2 4 2 2 2" xfId="30230"/>
    <cellStyle name="Percent 3 2 4 2 2 2 2" xfId="39444"/>
    <cellStyle name="Percent 3 2 4 2 2 3" xfId="33532"/>
    <cellStyle name="Percent 3 2 4 2 2 4" xfId="44146"/>
    <cellStyle name="Percent 3 2 4 2 2 5" xfId="48776"/>
    <cellStyle name="Percent 3 2 4 2 3" xfId="20808"/>
    <cellStyle name="Percent 3 2 4 2 3 2" xfId="30231"/>
    <cellStyle name="Percent 3 2 4 2 3 2 2" xfId="39445"/>
    <cellStyle name="Percent 3 2 4 2 3 3" xfId="34835"/>
    <cellStyle name="Percent 3 2 4 2 3 4" xfId="44147"/>
    <cellStyle name="Percent 3 2 4 2 3 5" xfId="48777"/>
    <cellStyle name="Percent 3 2 4 2 4" xfId="30229"/>
    <cellStyle name="Percent 3 2 4 2 4 2" xfId="39443"/>
    <cellStyle name="Percent 3 2 4 2 5" xfId="32233"/>
    <cellStyle name="Percent 3 2 4 2 6" xfId="44145"/>
    <cellStyle name="Percent 3 2 4 2 7" xfId="48775"/>
    <cellStyle name="Percent 3 2 4 3" xfId="14473"/>
    <cellStyle name="Percent 3 2 4 3 2" xfId="30232"/>
    <cellStyle name="Percent 3 2 4 3 2 2" xfId="39446"/>
    <cellStyle name="Percent 3 2 4 3 3" xfId="31582"/>
    <cellStyle name="Percent 3 2 4 3 4" xfId="44148"/>
    <cellStyle name="Percent 3 2 4 3 5" xfId="48778"/>
    <cellStyle name="Percent 3 2 4 4" xfId="18891"/>
    <cellStyle name="Percent 3 2 4 4 2" xfId="30233"/>
    <cellStyle name="Percent 3 2 4 4 2 2" xfId="39447"/>
    <cellStyle name="Percent 3 2 4 4 3" xfId="32883"/>
    <cellStyle name="Percent 3 2 4 4 4" xfId="44149"/>
    <cellStyle name="Percent 3 2 4 4 5" xfId="48779"/>
    <cellStyle name="Percent 3 2 4 5" xfId="20171"/>
    <cellStyle name="Percent 3 2 4 5 2" xfId="30234"/>
    <cellStyle name="Percent 3 2 4 5 2 2" xfId="39448"/>
    <cellStyle name="Percent 3 2 4 5 3" xfId="34183"/>
    <cellStyle name="Percent 3 2 4 5 4" xfId="44150"/>
    <cellStyle name="Percent 3 2 4 5 5" xfId="48780"/>
    <cellStyle name="Percent 3 2 4 6" xfId="30228"/>
    <cellStyle name="Percent 3 2 4 6 2" xfId="39442"/>
    <cellStyle name="Percent 3 2 4 7" xfId="30923"/>
    <cellStyle name="Percent 3 2 4 8" xfId="44144"/>
    <cellStyle name="Percent 3 2 4 9" xfId="48774"/>
    <cellStyle name="Percent 3 2 5" xfId="10439"/>
    <cellStyle name="Percent 3 3" xfId="4734"/>
    <cellStyle name="Percent 3 3 2" xfId="11852"/>
    <cellStyle name="Percent 3 3 2 2" xfId="16647"/>
    <cellStyle name="Percent 3 3 2 2 2" xfId="19487"/>
    <cellStyle name="Percent 3 3 2 2 2 2" xfId="30237"/>
    <cellStyle name="Percent 3 3 2 2 2 2 2" xfId="39451"/>
    <cellStyle name="Percent 3 3 2 2 2 3" xfId="33495"/>
    <cellStyle name="Percent 3 3 2 2 2 4" xfId="44153"/>
    <cellStyle name="Percent 3 3 2 2 2 5" xfId="48783"/>
    <cellStyle name="Percent 3 3 2 2 3" xfId="20771"/>
    <cellStyle name="Percent 3 3 2 2 3 2" xfId="30238"/>
    <cellStyle name="Percent 3 3 2 2 3 2 2" xfId="39452"/>
    <cellStyle name="Percent 3 3 2 2 3 3" xfId="34797"/>
    <cellStyle name="Percent 3 3 2 2 3 4" xfId="44154"/>
    <cellStyle name="Percent 3 3 2 2 3 5" xfId="48784"/>
    <cellStyle name="Percent 3 3 2 2 4" xfId="30236"/>
    <cellStyle name="Percent 3 3 2 2 4 2" xfId="39450"/>
    <cellStyle name="Percent 3 3 2 2 5" xfId="32195"/>
    <cellStyle name="Percent 3 3 2 2 6" xfId="44152"/>
    <cellStyle name="Percent 3 3 2 2 7" xfId="48782"/>
    <cellStyle name="Percent 3 3 2 3" xfId="14433"/>
    <cellStyle name="Percent 3 3 2 3 2" xfId="30239"/>
    <cellStyle name="Percent 3 3 2 3 2 2" xfId="39453"/>
    <cellStyle name="Percent 3 3 2 3 3" xfId="31545"/>
    <cellStyle name="Percent 3 3 2 3 4" xfId="44155"/>
    <cellStyle name="Percent 3 3 2 3 5" xfId="48785"/>
    <cellStyle name="Percent 3 3 2 4" xfId="18854"/>
    <cellStyle name="Percent 3 3 2 4 2" xfId="30240"/>
    <cellStyle name="Percent 3 3 2 4 2 2" xfId="39454"/>
    <cellStyle name="Percent 3 3 2 4 3" xfId="32846"/>
    <cellStyle name="Percent 3 3 2 4 4" xfId="44156"/>
    <cellStyle name="Percent 3 3 2 4 5" xfId="48786"/>
    <cellStyle name="Percent 3 3 2 5" xfId="20134"/>
    <cellStyle name="Percent 3 3 2 5 2" xfId="30241"/>
    <cellStyle name="Percent 3 3 2 5 2 2" xfId="39455"/>
    <cellStyle name="Percent 3 3 2 5 3" xfId="34145"/>
    <cellStyle name="Percent 3 3 2 5 4" xfId="44157"/>
    <cellStyle name="Percent 3 3 2 5 5" xfId="48787"/>
    <cellStyle name="Percent 3 3 2 6" xfId="30235"/>
    <cellStyle name="Percent 3 3 2 6 2" xfId="39449"/>
    <cellStyle name="Percent 3 3 2 7" xfId="30885"/>
    <cellStyle name="Percent 3 3 2 8" xfId="44151"/>
    <cellStyle name="Percent 3 3 2 9" xfId="48781"/>
    <cellStyle name="Percent 3 3 3" xfId="10440"/>
    <cellStyle name="Percent 3 4" xfId="4735"/>
    <cellStyle name="Percent 3 4 2" xfId="11907"/>
    <cellStyle name="Percent 3 4 3" xfId="10441"/>
    <cellStyle name="Percent 3 5" xfId="10636"/>
    <cellStyle name="Percent 3 6" xfId="10751"/>
    <cellStyle name="Percent 3 6 2" xfId="16154"/>
    <cellStyle name="Percent 3 6 2 2" xfId="18997"/>
    <cellStyle name="Percent 3 6 2 2 2" xfId="30244"/>
    <cellStyle name="Percent 3 6 2 2 2 2" xfId="39458"/>
    <cellStyle name="Percent 3 6 2 2 3" xfId="33000"/>
    <cellStyle name="Percent 3 6 2 2 4" xfId="44160"/>
    <cellStyle name="Percent 3 6 2 2 5" xfId="48790"/>
    <cellStyle name="Percent 3 6 2 3" xfId="20279"/>
    <cellStyle name="Percent 3 6 2 3 2" xfId="30245"/>
    <cellStyle name="Percent 3 6 2 3 2 2" xfId="39459"/>
    <cellStyle name="Percent 3 6 2 3 3" xfId="34302"/>
    <cellStyle name="Percent 3 6 2 3 4" xfId="44161"/>
    <cellStyle name="Percent 3 6 2 3 5" xfId="48791"/>
    <cellStyle name="Percent 3 6 2 4" xfId="30243"/>
    <cellStyle name="Percent 3 6 2 4 2" xfId="39457"/>
    <cellStyle name="Percent 3 6 2 5" xfId="31700"/>
    <cellStyle name="Percent 3 6 2 6" xfId="44159"/>
    <cellStyle name="Percent 3 6 2 7" xfId="48789"/>
    <cellStyle name="Percent 3 6 3" xfId="13939"/>
    <cellStyle name="Percent 3 6 3 2" xfId="30246"/>
    <cellStyle name="Percent 3 6 3 2 2" xfId="39460"/>
    <cellStyle name="Percent 3 6 3 3" xfId="31050"/>
    <cellStyle name="Percent 3 6 3 4" xfId="44162"/>
    <cellStyle name="Percent 3 6 3 5" xfId="48792"/>
    <cellStyle name="Percent 3 6 4" xfId="18362"/>
    <cellStyle name="Percent 3 6 4 2" xfId="30247"/>
    <cellStyle name="Percent 3 6 4 2 2" xfId="39461"/>
    <cellStyle name="Percent 3 6 4 3" xfId="32351"/>
    <cellStyle name="Percent 3 6 4 4" xfId="44163"/>
    <cellStyle name="Percent 3 6 4 5" xfId="48793"/>
    <cellStyle name="Percent 3 6 5" xfId="19639"/>
    <cellStyle name="Percent 3 6 5 2" xfId="30248"/>
    <cellStyle name="Percent 3 6 5 2 2" xfId="39462"/>
    <cellStyle name="Percent 3 6 5 3" xfId="33650"/>
    <cellStyle name="Percent 3 6 5 4" xfId="44164"/>
    <cellStyle name="Percent 3 6 5 5" xfId="48794"/>
    <cellStyle name="Percent 3 6 6" xfId="30242"/>
    <cellStyle name="Percent 3 6 6 2" xfId="39456"/>
    <cellStyle name="Percent 3 6 7" xfId="30390"/>
    <cellStyle name="Percent 3 6 8" xfId="44158"/>
    <cellStyle name="Percent 3 6 9" xfId="48788"/>
    <cellStyle name="Percent 3 7" xfId="12042"/>
    <cellStyle name="Percent 3 7 2" xfId="16680"/>
    <cellStyle name="Percent 3 7 2 2" xfId="19517"/>
    <cellStyle name="Percent 3 7 2 2 2" xfId="30251"/>
    <cellStyle name="Percent 3 7 2 2 2 2" xfId="39465"/>
    <cellStyle name="Percent 3 7 2 2 3" xfId="33525"/>
    <cellStyle name="Percent 3 7 2 2 4" xfId="44167"/>
    <cellStyle name="Percent 3 7 2 2 5" xfId="48797"/>
    <cellStyle name="Percent 3 7 2 3" xfId="20801"/>
    <cellStyle name="Percent 3 7 2 3 2" xfId="30252"/>
    <cellStyle name="Percent 3 7 2 3 2 2" xfId="39466"/>
    <cellStyle name="Percent 3 7 2 3 3" xfId="34828"/>
    <cellStyle name="Percent 3 7 2 3 4" xfId="44168"/>
    <cellStyle name="Percent 3 7 2 3 5" xfId="48798"/>
    <cellStyle name="Percent 3 7 2 4" xfId="30250"/>
    <cellStyle name="Percent 3 7 2 4 2" xfId="39464"/>
    <cellStyle name="Percent 3 7 2 5" xfId="32226"/>
    <cellStyle name="Percent 3 7 2 6" xfId="44166"/>
    <cellStyle name="Percent 3 7 2 7" xfId="48796"/>
    <cellStyle name="Percent 3 7 3" xfId="14467"/>
    <cellStyle name="Percent 3 7 3 2" xfId="30253"/>
    <cellStyle name="Percent 3 7 3 2 2" xfId="39467"/>
    <cellStyle name="Percent 3 7 3 3" xfId="31575"/>
    <cellStyle name="Percent 3 7 3 4" xfId="44169"/>
    <cellStyle name="Percent 3 7 3 5" xfId="48799"/>
    <cellStyle name="Percent 3 7 4" xfId="18884"/>
    <cellStyle name="Percent 3 7 4 2" xfId="30254"/>
    <cellStyle name="Percent 3 7 4 2 2" xfId="39468"/>
    <cellStyle name="Percent 3 7 4 3" xfId="32876"/>
    <cellStyle name="Percent 3 7 4 4" xfId="44170"/>
    <cellStyle name="Percent 3 7 4 5" xfId="48800"/>
    <cellStyle name="Percent 3 7 5" xfId="20164"/>
    <cellStyle name="Percent 3 7 5 2" xfId="30255"/>
    <cellStyle name="Percent 3 7 5 2 2" xfId="39469"/>
    <cellStyle name="Percent 3 7 5 3" xfId="34176"/>
    <cellStyle name="Percent 3 7 5 4" xfId="44171"/>
    <cellStyle name="Percent 3 7 5 5" xfId="48801"/>
    <cellStyle name="Percent 3 7 6" xfId="30249"/>
    <cellStyle name="Percent 3 7 6 2" xfId="39463"/>
    <cellStyle name="Percent 3 7 7" xfId="30916"/>
    <cellStyle name="Percent 3 7 8" xfId="44165"/>
    <cellStyle name="Percent 3 7 9" xfId="48795"/>
    <cellStyle name="Percent 3 8" xfId="12146"/>
    <cellStyle name="Percent 3 8 2" xfId="16746"/>
    <cellStyle name="Percent 3 8 2 2" xfId="19582"/>
    <cellStyle name="Percent 3 8 2 2 2" xfId="30258"/>
    <cellStyle name="Percent 3 8 2 2 2 2" xfId="39472"/>
    <cellStyle name="Percent 3 8 2 2 3" xfId="33592"/>
    <cellStyle name="Percent 3 8 2 2 4" xfId="44174"/>
    <cellStyle name="Percent 3 8 2 2 5" xfId="48804"/>
    <cellStyle name="Percent 3 8 2 3" xfId="20868"/>
    <cellStyle name="Percent 3 8 2 3 2" xfId="30259"/>
    <cellStyle name="Percent 3 8 2 3 2 2" xfId="39473"/>
    <cellStyle name="Percent 3 8 2 3 3" xfId="34896"/>
    <cellStyle name="Percent 3 8 2 3 4" xfId="44175"/>
    <cellStyle name="Percent 3 8 2 3 5" xfId="48805"/>
    <cellStyle name="Percent 3 8 2 4" xfId="30257"/>
    <cellStyle name="Percent 3 8 2 4 2" xfId="39471"/>
    <cellStyle name="Percent 3 8 2 5" xfId="32294"/>
    <cellStyle name="Percent 3 8 2 6" xfId="44173"/>
    <cellStyle name="Percent 3 8 2 7" xfId="48803"/>
    <cellStyle name="Percent 3 8 3" xfId="14533"/>
    <cellStyle name="Percent 3 8 3 2" xfId="30260"/>
    <cellStyle name="Percent 3 8 3 2 2" xfId="39474"/>
    <cellStyle name="Percent 3 8 3 3" xfId="31642"/>
    <cellStyle name="Percent 3 8 3 4" xfId="44176"/>
    <cellStyle name="Percent 3 8 3 5" xfId="48806"/>
    <cellStyle name="Percent 3 8 4" xfId="18948"/>
    <cellStyle name="Percent 3 8 4 2" xfId="30261"/>
    <cellStyle name="Percent 3 8 4 2 2" xfId="39475"/>
    <cellStyle name="Percent 3 8 4 3" xfId="32943"/>
    <cellStyle name="Percent 3 8 4 4" xfId="44177"/>
    <cellStyle name="Percent 3 8 4 5" xfId="48807"/>
    <cellStyle name="Percent 3 8 5" xfId="20228"/>
    <cellStyle name="Percent 3 8 5 2" xfId="30262"/>
    <cellStyle name="Percent 3 8 5 2 2" xfId="39476"/>
    <cellStyle name="Percent 3 8 5 3" xfId="34244"/>
    <cellStyle name="Percent 3 8 5 4" xfId="44178"/>
    <cellStyle name="Percent 3 8 5 5" xfId="48808"/>
    <cellStyle name="Percent 3 8 6" xfId="30256"/>
    <cellStyle name="Percent 3 8 6 2" xfId="39470"/>
    <cellStyle name="Percent 3 8 7" xfId="30981"/>
    <cellStyle name="Percent 3 8 8" xfId="44172"/>
    <cellStyle name="Percent 3 8 9" xfId="48802"/>
    <cellStyle name="Percent 3 9" xfId="20926"/>
    <cellStyle name="Percent 3 9 2" xfId="30263"/>
    <cellStyle name="Percent 3 9 2 2" xfId="39477"/>
    <cellStyle name="Percent 3 9 3" xfId="34939"/>
    <cellStyle name="Percent 3 9 4" xfId="44179"/>
    <cellStyle name="Percent 3 9 5" xfId="48809"/>
    <cellStyle name="Percent 30" xfId="10442"/>
    <cellStyle name="Percent 30 2" xfId="11627"/>
    <cellStyle name="Percent 31" xfId="10443"/>
    <cellStyle name="Percent 31 2" xfId="11706"/>
    <cellStyle name="Percent 32" xfId="10444"/>
    <cellStyle name="Percent 32 2" xfId="11688"/>
    <cellStyle name="Percent 33" xfId="10445"/>
    <cellStyle name="Percent 33 2" xfId="11632"/>
    <cellStyle name="Percent 34" xfId="10477"/>
    <cellStyle name="Percent 35" xfId="10480"/>
    <cellStyle name="Percent 35 2" xfId="11630"/>
    <cellStyle name="Percent 36" xfId="10490"/>
    <cellStyle name="Percent 37" xfId="10498"/>
    <cellStyle name="Percent 38" xfId="10499"/>
    <cellStyle name="Percent 39" xfId="10538"/>
    <cellStyle name="Percent 4" xfId="4736"/>
    <cellStyle name="Percent 4 2" xfId="4737"/>
    <cellStyle name="Percent 4 2 2" xfId="4738"/>
    <cellStyle name="Percent 4 2 2 2" xfId="10638"/>
    <cellStyle name="Percent 4 2 2 3" xfId="10024"/>
    <cellStyle name="Percent 4 2 3" xfId="4739"/>
    <cellStyle name="Percent 4 2 3 2" xfId="10447"/>
    <cellStyle name="Percent 4 3" xfId="4740"/>
    <cellStyle name="Percent 4 3 2" xfId="4741"/>
    <cellStyle name="Percent 4 3 2 2" xfId="4742"/>
    <cellStyle name="Percent 4 3 2 2 2" xfId="19456"/>
    <cellStyle name="Percent 4 3 2 2 2 2" xfId="30266"/>
    <cellStyle name="Percent 4 3 2 2 2 2 2" xfId="39480"/>
    <cellStyle name="Percent 4 3 2 2 2 3" xfId="33463"/>
    <cellStyle name="Percent 4 3 2 2 2 4" xfId="44182"/>
    <cellStyle name="Percent 4 3 2 2 2 5" xfId="48812"/>
    <cellStyle name="Percent 4 3 2 2 3" xfId="20739"/>
    <cellStyle name="Percent 4 3 2 2 3 2" xfId="30267"/>
    <cellStyle name="Percent 4 3 2 2 3 2 2" xfId="39481"/>
    <cellStyle name="Percent 4 3 2 2 3 3" xfId="34765"/>
    <cellStyle name="Percent 4 3 2 2 3 4" xfId="44183"/>
    <cellStyle name="Percent 4 3 2 2 3 5" xfId="48813"/>
    <cellStyle name="Percent 4 3 2 2 4" xfId="30265"/>
    <cellStyle name="Percent 4 3 2 2 4 2" xfId="39479"/>
    <cellStyle name="Percent 4 3 2 2 5" xfId="32163"/>
    <cellStyle name="Percent 4 3 2 2 6" xfId="44181"/>
    <cellStyle name="Percent 4 3 2 2 7" xfId="48811"/>
    <cellStyle name="Percent 4 3 2 3" xfId="14400"/>
    <cellStyle name="Percent 4 3 2 3 2" xfId="30268"/>
    <cellStyle name="Percent 4 3 2 3 2 2" xfId="39482"/>
    <cellStyle name="Percent 4 3 2 3 3" xfId="31513"/>
    <cellStyle name="Percent 4 3 2 3 4" xfId="44184"/>
    <cellStyle name="Percent 4 3 2 3 5" xfId="48814"/>
    <cellStyle name="Percent 4 3 2 4" xfId="18822"/>
    <cellStyle name="Percent 4 3 2 4 2" xfId="30269"/>
    <cellStyle name="Percent 4 3 2 4 2 2" xfId="39483"/>
    <cellStyle name="Percent 4 3 2 4 3" xfId="32814"/>
    <cellStyle name="Percent 4 3 2 4 4" xfId="44185"/>
    <cellStyle name="Percent 4 3 2 4 5" xfId="48815"/>
    <cellStyle name="Percent 4 3 2 5" xfId="20102"/>
    <cellStyle name="Percent 4 3 2 5 2" xfId="30270"/>
    <cellStyle name="Percent 4 3 2 5 2 2" xfId="39484"/>
    <cellStyle name="Percent 4 3 2 5 3" xfId="34113"/>
    <cellStyle name="Percent 4 3 2 5 4" xfId="44186"/>
    <cellStyle name="Percent 4 3 2 5 5" xfId="48816"/>
    <cellStyle name="Percent 4 3 2 6" xfId="30264"/>
    <cellStyle name="Percent 4 3 2 6 2" xfId="39478"/>
    <cellStyle name="Percent 4 3 2 7" xfId="30853"/>
    <cellStyle name="Percent 4 3 2 8" xfId="44180"/>
    <cellStyle name="Percent 4 3 2 9" xfId="48810"/>
    <cellStyle name="Percent 4 3 3" xfId="4743"/>
    <cellStyle name="Percent 4 3 3 2" xfId="11835"/>
    <cellStyle name="Percent 4 3 4" xfId="10448"/>
    <cellStyle name="Percent 4 4" xfId="4744"/>
    <cellStyle name="Percent 4 4 2" xfId="11853"/>
    <cellStyle name="Percent 4 4 2 2" xfId="16648"/>
    <cellStyle name="Percent 4 4 2 2 2" xfId="19488"/>
    <cellStyle name="Percent 4 4 2 2 2 2" xfId="30273"/>
    <cellStyle name="Percent 4 4 2 2 2 2 2" xfId="39487"/>
    <cellStyle name="Percent 4 4 2 2 2 3" xfId="33496"/>
    <cellStyle name="Percent 4 4 2 2 2 4" xfId="44189"/>
    <cellStyle name="Percent 4 4 2 2 2 5" xfId="48819"/>
    <cellStyle name="Percent 4 4 2 2 3" xfId="20772"/>
    <cellStyle name="Percent 4 4 2 2 3 2" xfId="30274"/>
    <cellStyle name="Percent 4 4 2 2 3 2 2" xfId="39488"/>
    <cellStyle name="Percent 4 4 2 2 3 3" xfId="34798"/>
    <cellStyle name="Percent 4 4 2 2 3 4" xfId="44190"/>
    <cellStyle name="Percent 4 4 2 2 3 5" xfId="48820"/>
    <cellStyle name="Percent 4 4 2 2 4" xfId="30272"/>
    <cellStyle name="Percent 4 4 2 2 4 2" xfId="39486"/>
    <cellStyle name="Percent 4 4 2 2 5" xfId="32196"/>
    <cellStyle name="Percent 4 4 2 2 6" xfId="44188"/>
    <cellStyle name="Percent 4 4 2 2 7" xfId="48818"/>
    <cellStyle name="Percent 4 4 2 3" xfId="14434"/>
    <cellStyle name="Percent 4 4 2 3 2" xfId="30275"/>
    <cellStyle name="Percent 4 4 2 3 2 2" xfId="39489"/>
    <cellStyle name="Percent 4 4 2 3 3" xfId="31546"/>
    <cellStyle name="Percent 4 4 2 3 4" xfId="44191"/>
    <cellStyle name="Percent 4 4 2 3 5" xfId="48821"/>
    <cellStyle name="Percent 4 4 2 4" xfId="18855"/>
    <cellStyle name="Percent 4 4 2 4 2" xfId="30276"/>
    <cellStyle name="Percent 4 4 2 4 2 2" xfId="39490"/>
    <cellStyle name="Percent 4 4 2 4 3" xfId="32847"/>
    <cellStyle name="Percent 4 4 2 4 4" xfId="44192"/>
    <cellStyle name="Percent 4 4 2 4 5" xfId="48822"/>
    <cellStyle name="Percent 4 4 2 5" xfId="20135"/>
    <cellStyle name="Percent 4 4 2 5 2" xfId="30277"/>
    <cellStyle name="Percent 4 4 2 5 2 2" xfId="39491"/>
    <cellStyle name="Percent 4 4 2 5 3" xfId="34146"/>
    <cellStyle name="Percent 4 4 2 5 4" xfId="44193"/>
    <cellStyle name="Percent 4 4 2 5 5" xfId="48823"/>
    <cellStyle name="Percent 4 4 2 6" xfId="30271"/>
    <cellStyle name="Percent 4 4 2 6 2" xfId="39485"/>
    <cellStyle name="Percent 4 4 2 7" xfId="30886"/>
    <cellStyle name="Percent 4 4 2 8" xfId="44187"/>
    <cellStyle name="Percent 4 4 2 9" xfId="48817"/>
    <cellStyle name="Percent 4 4 3" xfId="10449"/>
    <cellStyle name="Percent 4 5" xfId="10637"/>
    <cellStyle name="Percent 4 6" xfId="10752"/>
    <cellStyle name="Percent 4 6 2" xfId="16155"/>
    <cellStyle name="Percent 4 6 2 2" xfId="18998"/>
    <cellStyle name="Percent 4 6 2 2 2" xfId="30280"/>
    <cellStyle name="Percent 4 6 2 2 2 2" xfId="39494"/>
    <cellStyle name="Percent 4 6 2 2 3" xfId="33001"/>
    <cellStyle name="Percent 4 6 2 2 4" xfId="44196"/>
    <cellStyle name="Percent 4 6 2 2 5" xfId="48826"/>
    <cellStyle name="Percent 4 6 2 3" xfId="20280"/>
    <cellStyle name="Percent 4 6 2 3 2" xfId="30281"/>
    <cellStyle name="Percent 4 6 2 3 2 2" xfId="39495"/>
    <cellStyle name="Percent 4 6 2 3 3" xfId="34303"/>
    <cellStyle name="Percent 4 6 2 3 4" xfId="44197"/>
    <cellStyle name="Percent 4 6 2 3 5" xfId="48827"/>
    <cellStyle name="Percent 4 6 2 4" xfId="30279"/>
    <cellStyle name="Percent 4 6 2 4 2" xfId="39493"/>
    <cellStyle name="Percent 4 6 2 5" xfId="31701"/>
    <cellStyle name="Percent 4 6 2 6" xfId="44195"/>
    <cellStyle name="Percent 4 6 2 7" xfId="48825"/>
    <cellStyle name="Percent 4 6 3" xfId="13940"/>
    <cellStyle name="Percent 4 6 3 2" xfId="30282"/>
    <cellStyle name="Percent 4 6 3 2 2" xfId="39496"/>
    <cellStyle name="Percent 4 6 3 3" xfId="31051"/>
    <cellStyle name="Percent 4 6 3 4" xfId="44198"/>
    <cellStyle name="Percent 4 6 3 5" xfId="48828"/>
    <cellStyle name="Percent 4 6 4" xfId="18363"/>
    <cellStyle name="Percent 4 6 4 2" xfId="30283"/>
    <cellStyle name="Percent 4 6 4 2 2" xfId="39497"/>
    <cellStyle name="Percent 4 6 4 3" xfId="32352"/>
    <cellStyle name="Percent 4 6 4 4" xfId="44199"/>
    <cellStyle name="Percent 4 6 4 5" xfId="48829"/>
    <cellStyle name="Percent 4 6 5" xfId="19640"/>
    <cellStyle name="Percent 4 6 5 2" xfId="30284"/>
    <cellStyle name="Percent 4 6 5 2 2" xfId="39498"/>
    <cellStyle name="Percent 4 6 5 3" xfId="33651"/>
    <cellStyle name="Percent 4 6 5 4" xfId="44200"/>
    <cellStyle name="Percent 4 6 5 5" xfId="48830"/>
    <cellStyle name="Percent 4 6 6" xfId="30278"/>
    <cellStyle name="Percent 4 6 6 2" xfId="39492"/>
    <cellStyle name="Percent 4 6 7" xfId="30391"/>
    <cellStyle name="Percent 4 6 8" xfId="44194"/>
    <cellStyle name="Percent 4 6 9" xfId="48824"/>
    <cellStyle name="Percent 4 7" xfId="12044"/>
    <cellStyle name="Percent 4 7 2" xfId="16682"/>
    <cellStyle name="Percent 4 7 2 2" xfId="19519"/>
    <cellStyle name="Percent 4 7 2 2 2" xfId="30287"/>
    <cellStyle name="Percent 4 7 2 2 2 2" xfId="39501"/>
    <cellStyle name="Percent 4 7 2 2 3" xfId="33527"/>
    <cellStyle name="Percent 4 7 2 2 4" xfId="44203"/>
    <cellStyle name="Percent 4 7 2 2 5" xfId="48833"/>
    <cellStyle name="Percent 4 7 2 3" xfId="20803"/>
    <cellStyle name="Percent 4 7 2 3 2" xfId="30288"/>
    <cellStyle name="Percent 4 7 2 3 2 2" xfId="39502"/>
    <cellStyle name="Percent 4 7 2 3 3" xfId="34830"/>
    <cellStyle name="Percent 4 7 2 3 4" xfId="44204"/>
    <cellStyle name="Percent 4 7 2 3 5" xfId="48834"/>
    <cellStyle name="Percent 4 7 2 4" xfId="30286"/>
    <cellStyle name="Percent 4 7 2 4 2" xfId="39500"/>
    <cellStyle name="Percent 4 7 2 5" xfId="32228"/>
    <cellStyle name="Percent 4 7 2 6" xfId="44202"/>
    <cellStyle name="Percent 4 7 2 7" xfId="48832"/>
    <cellStyle name="Percent 4 7 3" xfId="14469"/>
    <cellStyle name="Percent 4 7 3 2" xfId="30289"/>
    <cellStyle name="Percent 4 7 3 2 2" xfId="39503"/>
    <cellStyle name="Percent 4 7 3 3" xfId="31577"/>
    <cellStyle name="Percent 4 7 3 4" xfId="44205"/>
    <cellStyle name="Percent 4 7 3 5" xfId="48835"/>
    <cellStyle name="Percent 4 7 4" xfId="18886"/>
    <cellStyle name="Percent 4 7 4 2" xfId="30290"/>
    <cellStyle name="Percent 4 7 4 2 2" xfId="39504"/>
    <cellStyle name="Percent 4 7 4 3" xfId="32878"/>
    <cellStyle name="Percent 4 7 4 4" xfId="44206"/>
    <cellStyle name="Percent 4 7 4 5" xfId="48836"/>
    <cellStyle name="Percent 4 7 5" xfId="20166"/>
    <cellStyle name="Percent 4 7 5 2" xfId="30291"/>
    <cellStyle name="Percent 4 7 5 2 2" xfId="39505"/>
    <cellStyle name="Percent 4 7 5 3" xfId="34178"/>
    <cellStyle name="Percent 4 7 5 4" xfId="44207"/>
    <cellStyle name="Percent 4 7 5 5" xfId="48837"/>
    <cellStyle name="Percent 4 7 6" xfId="30285"/>
    <cellStyle name="Percent 4 7 6 2" xfId="39499"/>
    <cellStyle name="Percent 4 7 7" xfId="30918"/>
    <cellStyle name="Percent 4 7 8" xfId="44201"/>
    <cellStyle name="Percent 4 7 9" xfId="48831"/>
    <cellStyle name="Percent 4 8" xfId="10446"/>
    <cellStyle name="Percent 40" xfId="10750"/>
    <cellStyle name="Percent 41" xfId="11623"/>
    <cellStyle name="Percent 42" xfId="11689"/>
    <cellStyle name="Percent 43" xfId="11633"/>
    <cellStyle name="Percent 44" xfId="11702"/>
    <cellStyle name="Percent 45" xfId="11704"/>
    <cellStyle name="Percent 46" xfId="11645"/>
    <cellStyle name="Percent 47" xfId="11698"/>
    <cellStyle name="Percent 48" xfId="11640"/>
    <cellStyle name="Percent 49" xfId="11625"/>
    <cellStyle name="Percent 5" xfId="4745"/>
    <cellStyle name="Percent 5 2" xfId="4746"/>
    <cellStyle name="Percent 5 2 2" xfId="4747"/>
    <cellStyle name="Percent 5 2 2 2" xfId="4748"/>
    <cellStyle name="Percent 5 2 2 2 2" xfId="19450"/>
    <cellStyle name="Percent 5 2 2 2 2 2" xfId="30294"/>
    <cellStyle name="Percent 5 2 2 2 2 2 2" xfId="39508"/>
    <cellStyle name="Percent 5 2 2 2 2 3" xfId="33457"/>
    <cellStyle name="Percent 5 2 2 2 2 4" xfId="44210"/>
    <cellStyle name="Percent 5 2 2 2 2 5" xfId="48840"/>
    <cellStyle name="Percent 5 2 2 2 3" xfId="20733"/>
    <cellStyle name="Percent 5 2 2 2 3 2" xfId="30295"/>
    <cellStyle name="Percent 5 2 2 2 3 2 2" xfId="39509"/>
    <cellStyle name="Percent 5 2 2 2 3 3" xfId="34759"/>
    <cellStyle name="Percent 5 2 2 2 3 4" xfId="44211"/>
    <cellStyle name="Percent 5 2 2 2 3 5" xfId="48841"/>
    <cellStyle name="Percent 5 2 2 2 4" xfId="30293"/>
    <cellStyle name="Percent 5 2 2 2 4 2" xfId="39507"/>
    <cellStyle name="Percent 5 2 2 2 5" xfId="32157"/>
    <cellStyle name="Percent 5 2 2 2 6" xfId="44209"/>
    <cellStyle name="Percent 5 2 2 2 7" xfId="48839"/>
    <cellStyle name="Percent 5 2 2 3" xfId="14394"/>
    <cellStyle name="Percent 5 2 2 3 2" xfId="30296"/>
    <cellStyle name="Percent 5 2 2 3 2 2" xfId="39510"/>
    <cellStyle name="Percent 5 2 2 3 3" xfId="31507"/>
    <cellStyle name="Percent 5 2 2 3 4" xfId="44212"/>
    <cellStyle name="Percent 5 2 2 3 5" xfId="48842"/>
    <cellStyle name="Percent 5 2 2 4" xfId="18816"/>
    <cellStyle name="Percent 5 2 2 4 2" xfId="30297"/>
    <cellStyle name="Percent 5 2 2 4 2 2" xfId="39511"/>
    <cellStyle name="Percent 5 2 2 4 3" xfId="32808"/>
    <cellStyle name="Percent 5 2 2 4 4" xfId="44213"/>
    <cellStyle name="Percent 5 2 2 4 5" xfId="48843"/>
    <cellStyle name="Percent 5 2 2 5" xfId="20096"/>
    <cellStyle name="Percent 5 2 2 5 2" xfId="30298"/>
    <cellStyle name="Percent 5 2 2 5 2 2" xfId="39512"/>
    <cellStyle name="Percent 5 2 2 5 3" xfId="34107"/>
    <cellStyle name="Percent 5 2 2 5 4" xfId="44214"/>
    <cellStyle name="Percent 5 2 2 5 5" xfId="48844"/>
    <cellStyle name="Percent 5 2 2 6" xfId="30292"/>
    <cellStyle name="Percent 5 2 2 6 2" xfId="39506"/>
    <cellStyle name="Percent 5 2 2 7" xfId="30847"/>
    <cellStyle name="Percent 5 2 2 8" xfId="44208"/>
    <cellStyle name="Percent 5 2 2 9" xfId="48838"/>
    <cellStyle name="Percent 5 2 3" xfId="4749"/>
    <cellStyle name="Percent 5 2 3 2" xfId="10025"/>
    <cellStyle name="Percent 5 2 4" xfId="10639"/>
    <cellStyle name="Percent 5 3" xfId="10450"/>
    <cellStyle name="Percent 50" xfId="11691"/>
    <cellStyle name="Percent 51" xfId="11719"/>
    <cellStyle name="Percent 52" xfId="11637"/>
    <cellStyle name="Percent 53" xfId="11720"/>
    <cellStyle name="Percent 54" xfId="11714"/>
    <cellStyle name="Percent 55" xfId="11693"/>
    <cellStyle name="Percent 56" xfId="11716"/>
    <cellStyle name="Percent 57" xfId="11712"/>
    <cellStyle name="Percent 58" xfId="11612"/>
    <cellStyle name="Percent 59" xfId="11724"/>
    <cellStyle name="Percent 6" xfId="4750"/>
    <cellStyle name="Percent 6 2" xfId="4751"/>
    <cellStyle name="Percent 6 2 2" xfId="4752"/>
    <cellStyle name="Percent 6 2 2 2" xfId="4753"/>
    <cellStyle name="Percent 6 2 2 2 2" xfId="19492"/>
    <cellStyle name="Percent 6 2 2 2 2 2" xfId="30301"/>
    <cellStyle name="Percent 6 2 2 2 2 2 2" xfId="39515"/>
    <cellStyle name="Percent 6 2 2 2 2 3" xfId="33501"/>
    <cellStyle name="Percent 6 2 2 2 2 4" xfId="44217"/>
    <cellStyle name="Percent 6 2 2 2 2 5" xfId="48847"/>
    <cellStyle name="Percent 6 2 2 2 3" xfId="20777"/>
    <cellStyle name="Percent 6 2 2 2 3 2" xfId="30302"/>
    <cellStyle name="Percent 6 2 2 2 3 2 2" xfId="39516"/>
    <cellStyle name="Percent 6 2 2 2 3 3" xfId="34803"/>
    <cellStyle name="Percent 6 2 2 2 3 4" xfId="44218"/>
    <cellStyle name="Percent 6 2 2 2 3 5" xfId="48848"/>
    <cellStyle name="Percent 6 2 2 2 4" xfId="30300"/>
    <cellStyle name="Percent 6 2 2 2 4 2" xfId="39514"/>
    <cellStyle name="Percent 6 2 2 2 5" xfId="32201"/>
    <cellStyle name="Percent 6 2 2 2 6" xfId="44216"/>
    <cellStyle name="Percent 6 2 2 2 7" xfId="48846"/>
    <cellStyle name="Percent 6 2 2 3" xfId="14438"/>
    <cellStyle name="Percent 6 2 2 3 2" xfId="30303"/>
    <cellStyle name="Percent 6 2 2 3 2 2" xfId="39517"/>
    <cellStyle name="Percent 6 2 2 3 3" xfId="31551"/>
    <cellStyle name="Percent 6 2 2 3 4" xfId="44219"/>
    <cellStyle name="Percent 6 2 2 3 5" xfId="48849"/>
    <cellStyle name="Percent 6 2 2 4" xfId="18860"/>
    <cellStyle name="Percent 6 2 2 4 2" xfId="30304"/>
    <cellStyle name="Percent 6 2 2 4 2 2" xfId="39518"/>
    <cellStyle name="Percent 6 2 2 4 3" xfId="32852"/>
    <cellStyle name="Percent 6 2 2 4 4" xfId="44220"/>
    <cellStyle name="Percent 6 2 2 4 5" xfId="48850"/>
    <cellStyle name="Percent 6 2 2 5" xfId="20140"/>
    <cellStyle name="Percent 6 2 2 5 2" xfId="30305"/>
    <cellStyle name="Percent 6 2 2 5 2 2" xfId="39519"/>
    <cellStyle name="Percent 6 2 2 5 3" xfId="34151"/>
    <cellStyle name="Percent 6 2 2 5 4" xfId="44221"/>
    <cellStyle name="Percent 6 2 2 5 5" xfId="48851"/>
    <cellStyle name="Percent 6 2 2 6" xfId="30299"/>
    <cellStyle name="Percent 6 2 2 6 2" xfId="39513"/>
    <cellStyle name="Percent 6 2 2 7" xfId="30891"/>
    <cellStyle name="Percent 6 2 2 8" xfId="44215"/>
    <cellStyle name="Percent 6 2 2 9" xfId="48845"/>
    <cellStyle name="Percent 6 2 3" xfId="4754"/>
    <cellStyle name="Percent 6 2 4" xfId="10452"/>
    <cellStyle name="Percent 6 3" xfId="4755"/>
    <cellStyle name="Percent 6 3 2" xfId="4756"/>
    <cellStyle name="Percent 6 3 2 2" xfId="4757"/>
    <cellStyle name="Percent 6 3 2 2 2" xfId="19495"/>
    <cellStyle name="Percent 6 3 2 2 2 2" xfId="30308"/>
    <cellStyle name="Percent 6 3 2 2 2 2 2" xfId="39522"/>
    <cellStyle name="Percent 6 3 2 2 2 3" xfId="33504"/>
    <cellStyle name="Percent 6 3 2 2 2 4" xfId="44224"/>
    <cellStyle name="Percent 6 3 2 2 2 5" xfId="48854"/>
    <cellStyle name="Percent 6 3 2 2 3" xfId="20780"/>
    <cellStyle name="Percent 6 3 2 2 3 2" xfId="30309"/>
    <cellStyle name="Percent 6 3 2 2 3 2 2" xfId="39523"/>
    <cellStyle name="Percent 6 3 2 2 3 3" xfId="34806"/>
    <cellStyle name="Percent 6 3 2 2 3 4" xfId="44225"/>
    <cellStyle name="Percent 6 3 2 2 3 5" xfId="48855"/>
    <cellStyle name="Percent 6 3 2 2 4" xfId="30307"/>
    <cellStyle name="Percent 6 3 2 2 4 2" xfId="39521"/>
    <cellStyle name="Percent 6 3 2 2 5" xfId="32204"/>
    <cellStyle name="Percent 6 3 2 2 6" xfId="44223"/>
    <cellStyle name="Percent 6 3 2 2 7" xfId="48853"/>
    <cellStyle name="Percent 6 3 2 3" xfId="14441"/>
    <cellStyle name="Percent 6 3 2 3 2" xfId="30310"/>
    <cellStyle name="Percent 6 3 2 3 2 2" xfId="39524"/>
    <cellStyle name="Percent 6 3 2 3 3" xfId="31554"/>
    <cellStyle name="Percent 6 3 2 3 4" xfId="44226"/>
    <cellStyle name="Percent 6 3 2 3 5" xfId="48856"/>
    <cellStyle name="Percent 6 3 2 4" xfId="18863"/>
    <cellStyle name="Percent 6 3 2 4 2" xfId="30311"/>
    <cellStyle name="Percent 6 3 2 4 2 2" xfId="39525"/>
    <cellStyle name="Percent 6 3 2 4 3" xfId="32855"/>
    <cellStyle name="Percent 6 3 2 4 4" xfId="44227"/>
    <cellStyle name="Percent 6 3 2 4 5" xfId="48857"/>
    <cellStyle name="Percent 6 3 2 5" xfId="20143"/>
    <cellStyle name="Percent 6 3 2 5 2" xfId="30312"/>
    <cellStyle name="Percent 6 3 2 5 2 2" xfId="39526"/>
    <cellStyle name="Percent 6 3 2 5 3" xfId="34154"/>
    <cellStyle name="Percent 6 3 2 5 4" xfId="44228"/>
    <cellStyle name="Percent 6 3 2 5 5" xfId="48858"/>
    <cellStyle name="Percent 6 3 2 6" xfId="30306"/>
    <cellStyle name="Percent 6 3 2 6 2" xfId="39520"/>
    <cellStyle name="Percent 6 3 2 7" xfId="30894"/>
    <cellStyle name="Percent 6 3 2 8" xfId="44222"/>
    <cellStyle name="Percent 6 3 2 9" xfId="48852"/>
    <cellStyle name="Percent 6 3 3" xfId="4758"/>
    <cellStyle name="Percent 6 3 4" xfId="10453"/>
    <cellStyle name="Percent 6 4" xfId="10454"/>
    <cellStyle name="Percent 6 4 2" xfId="11951"/>
    <cellStyle name="Percent 6 5" xfId="11661"/>
    <cellStyle name="Percent 6 5 2" xfId="16616"/>
    <cellStyle name="Percent 6 5 2 2" xfId="19457"/>
    <cellStyle name="Percent 6 5 2 2 2" xfId="30315"/>
    <cellStyle name="Percent 6 5 2 2 2 2" xfId="39529"/>
    <cellStyle name="Percent 6 5 2 2 3" xfId="33464"/>
    <cellStyle name="Percent 6 5 2 2 4" xfId="44231"/>
    <cellStyle name="Percent 6 5 2 2 5" xfId="48861"/>
    <cellStyle name="Percent 6 5 2 3" xfId="20740"/>
    <cellStyle name="Percent 6 5 2 3 2" xfId="30316"/>
    <cellStyle name="Percent 6 5 2 3 2 2" xfId="39530"/>
    <cellStyle name="Percent 6 5 2 3 3" xfId="34766"/>
    <cellStyle name="Percent 6 5 2 3 4" xfId="44232"/>
    <cellStyle name="Percent 6 5 2 3 5" xfId="48862"/>
    <cellStyle name="Percent 6 5 2 4" xfId="30314"/>
    <cellStyle name="Percent 6 5 2 4 2" xfId="39528"/>
    <cellStyle name="Percent 6 5 2 5" xfId="32164"/>
    <cellStyle name="Percent 6 5 2 6" xfId="44230"/>
    <cellStyle name="Percent 6 5 2 7" xfId="48860"/>
    <cellStyle name="Percent 6 5 3" xfId="14401"/>
    <cellStyle name="Percent 6 5 3 2" xfId="30317"/>
    <cellStyle name="Percent 6 5 3 2 2" xfId="39531"/>
    <cellStyle name="Percent 6 5 3 3" xfId="31514"/>
    <cellStyle name="Percent 6 5 3 4" xfId="44233"/>
    <cellStyle name="Percent 6 5 3 5" xfId="48863"/>
    <cellStyle name="Percent 6 5 4" xfId="18823"/>
    <cellStyle name="Percent 6 5 4 2" xfId="30318"/>
    <cellStyle name="Percent 6 5 4 2 2" xfId="39532"/>
    <cellStyle name="Percent 6 5 4 3" xfId="32815"/>
    <cellStyle name="Percent 6 5 4 4" xfId="44234"/>
    <cellStyle name="Percent 6 5 4 5" xfId="48864"/>
    <cellStyle name="Percent 6 5 5" xfId="20103"/>
    <cellStyle name="Percent 6 5 5 2" xfId="30319"/>
    <cellStyle name="Percent 6 5 5 2 2" xfId="39533"/>
    <cellStyle name="Percent 6 5 5 3" xfId="34114"/>
    <cellStyle name="Percent 6 5 5 4" xfId="44235"/>
    <cellStyle name="Percent 6 5 5 5" xfId="48865"/>
    <cellStyle name="Percent 6 5 6" xfId="30313"/>
    <cellStyle name="Percent 6 5 6 2" xfId="39527"/>
    <cellStyle name="Percent 6 5 7" xfId="30854"/>
    <cellStyle name="Percent 6 5 8" xfId="44229"/>
    <cellStyle name="Percent 6 5 9" xfId="48859"/>
    <cellStyle name="Percent 6 6" xfId="10451"/>
    <cellStyle name="Percent 6 7" xfId="10026"/>
    <cellStyle name="Percent 60" xfId="11836"/>
    <cellStyle name="Percent 61" xfId="11952"/>
    <cellStyle name="Percent 62" xfId="11748"/>
    <cellStyle name="Percent 63" xfId="11956"/>
    <cellStyle name="Percent 64" xfId="11887"/>
    <cellStyle name="Percent 65" xfId="11957"/>
    <cellStyle name="Percent 66" xfId="11751"/>
    <cellStyle name="Percent 67" xfId="11962"/>
    <cellStyle name="Percent 68" xfId="11953"/>
    <cellStyle name="Percent 69" xfId="11849"/>
    <cellStyle name="Percent 7" xfId="4759"/>
    <cellStyle name="Percent 7 2" xfId="4760"/>
    <cellStyle name="Percent 7 2 2" xfId="4761"/>
    <cellStyle name="Percent 7 2 2 2" xfId="4762"/>
    <cellStyle name="Percent 7 2 2 2 2" xfId="30322"/>
    <cellStyle name="Percent 7 2 2 2 2 2" xfId="39536"/>
    <cellStyle name="Percent 7 2 2 2 3" xfId="33479"/>
    <cellStyle name="Percent 7 2 2 2 4" xfId="44238"/>
    <cellStyle name="Percent 7 2 2 2 5" xfId="48868"/>
    <cellStyle name="Percent 7 2 2 3" xfId="20755"/>
    <cellStyle name="Percent 7 2 2 3 2" xfId="30323"/>
    <cellStyle name="Percent 7 2 2 3 2 2" xfId="39537"/>
    <cellStyle name="Percent 7 2 2 3 3" xfId="34781"/>
    <cellStyle name="Percent 7 2 2 3 4" xfId="44239"/>
    <cellStyle name="Percent 7 2 2 3 5" xfId="48869"/>
    <cellStyle name="Percent 7 2 2 4" xfId="30321"/>
    <cellStyle name="Percent 7 2 2 4 2" xfId="39535"/>
    <cellStyle name="Percent 7 2 2 5" xfId="32179"/>
    <cellStyle name="Percent 7 2 2 6" xfId="44237"/>
    <cellStyle name="Percent 7 2 2 7" xfId="48867"/>
    <cellStyle name="Percent 7 2 3" xfId="4763"/>
    <cellStyle name="Percent 7 2 3 2" xfId="30324"/>
    <cellStyle name="Percent 7 2 3 2 2" xfId="39538"/>
    <cellStyle name="Percent 7 2 3 3" xfId="31529"/>
    <cellStyle name="Percent 7 2 3 4" xfId="44240"/>
    <cellStyle name="Percent 7 2 3 5" xfId="48870"/>
    <cellStyle name="Percent 7 2 4" xfId="18838"/>
    <cellStyle name="Percent 7 2 4 2" xfId="30325"/>
    <cellStyle name="Percent 7 2 4 2 2" xfId="39539"/>
    <cellStyle name="Percent 7 2 4 3" xfId="32830"/>
    <cellStyle name="Percent 7 2 4 4" xfId="44241"/>
    <cellStyle name="Percent 7 2 4 5" xfId="48871"/>
    <cellStyle name="Percent 7 2 5" xfId="20118"/>
    <cellStyle name="Percent 7 2 5 2" xfId="30326"/>
    <cellStyle name="Percent 7 2 5 2 2" xfId="39540"/>
    <cellStyle name="Percent 7 2 5 3" xfId="34129"/>
    <cellStyle name="Percent 7 2 5 4" xfId="44242"/>
    <cellStyle name="Percent 7 2 5 5" xfId="48872"/>
    <cellStyle name="Percent 7 2 6" xfId="30320"/>
    <cellStyle name="Percent 7 2 6 2" xfId="39534"/>
    <cellStyle name="Percent 7 2 7" xfId="30869"/>
    <cellStyle name="Percent 7 2 8" xfId="44236"/>
    <cellStyle name="Percent 7 2 9" xfId="48866"/>
    <cellStyle name="Percent 7 3" xfId="4764"/>
    <cellStyle name="Percent 7 3 2" xfId="4765"/>
    <cellStyle name="Percent 7 3 3" xfId="11792"/>
    <cellStyle name="Percent 7 4" xfId="4766"/>
    <cellStyle name="Percent 7 5" xfId="10455"/>
    <cellStyle name="Percent 70" xfId="11954"/>
    <cellStyle name="Percent 71" xfId="11824"/>
    <cellStyle name="Percent 72" xfId="11825"/>
    <cellStyle name="Percent 73" xfId="11955"/>
    <cellStyle name="Percent 74" xfId="11902"/>
    <cellStyle name="Percent 75" xfId="11958"/>
    <cellStyle name="Percent 76" xfId="11959"/>
    <cellStyle name="Percent 77" xfId="11961"/>
    <cellStyle name="Percent 78" xfId="11960"/>
    <cellStyle name="Percent 79" xfId="11964"/>
    <cellStyle name="Percent 8" xfId="4767"/>
    <cellStyle name="Percent 8 2" xfId="11668"/>
    <cellStyle name="Percent 8 2 2" xfId="16623"/>
    <cellStyle name="Percent 8 2 2 2" xfId="19464"/>
    <cellStyle name="Percent 8 2 2 2 2" xfId="30329"/>
    <cellStyle name="Percent 8 2 2 2 2 2" xfId="39543"/>
    <cellStyle name="Percent 8 2 2 2 3" xfId="33471"/>
    <cellStyle name="Percent 8 2 2 2 4" xfId="44247"/>
    <cellStyle name="Percent 8 2 2 2 5" xfId="48875"/>
    <cellStyle name="Percent 8 2 2 3" xfId="20747"/>
    <cellStyle name="Percent 8 2 2 3 2" xfId="30330"/>
    <cellStyle name="Percent 8 2 2 3 2 2" xfId="39544"/>
    <cellStyle name="Percent 8 2 2 3 3" xfId="34773"/>
    <cellStyle name="Percent 8 2 2 3 4" xfId="44248"/>
    <cellStyle name="Percent 8 2 2 3 5" xfId="48876"/>
    <cellStyle name="Percent 8 2 2 4" xfId="30328"/>
    <cellStyle name="Percent 8 2 2 4 2" xfId="39542"/>
    <cellStyle name="Percent 8 2 2 5" xfId="32171"/>
    <cellStyle name="Percent 8 2 2 6" xfId="44246"/>
    <cellStyle name="Percent 8 2 2 7" xfId="48874"/>
    <cellStyle name="Percent 8 2 3" xfId="14408"/>
    <cellStyle name="Percent 8 2 3 2" xfId="30331"/>
    <cellStyle name="Percent 8 2 3 2 2" xfId="39545"/>
    <cellStyle name="Percent 8 2 3 3" xfId="31521"/>
    <cellStyle name="Percent 8 2 3 4" xfId="44249"/>
    <cellStyle name="Percent 8 2 3 5" xfId="48877"/>
    <cellStyle name="Percent 8 2 4" xfId="18830"/>
    <cellStyle name="Percent 8 2 4 2" xfId="30332"/>
    <cellStyle name="Percent 8 2 4 2 2" xfId="39546"/>
    <cellStyle name="Percent 8 2 4 3" xfId="32822"/>
    <cellStyle name="Percent 8 2 4 4" xfId="44250"/>
    <cellStyle name="Percent 8 2 4 5" xfId="48878"/>
    <cellStyle name="Percent 8 2 5" xfId="20110"/>
    <cellStyle name="Percent 8 2 5 2" xfId="30333"/>
    <cellStyle name="Percent 8 2 5 2 2" xfId="39547"/>
    <cellStyle name="Percent 8 2 5 3" xfId="34121"/>
    <cellStyle name="Percent 8 2 5 4" xfId="44251"/>
    <cellStyle name="Percent 8 2 5 5" xfId="48879"/>
    <cellStyle name="Percent 8 2 6" xfId="30327"/>
    <cellStyle name="Percent 8 2 6 2" xfId="39541"/>
    <cellStyle name="Percent 8 2 7" xfId="30861"/>
    <cellStyle name="Percent 8 2 8" xfId="44245"/>
    <cellStyle name="Percent 8 2 9" xfId="48873"/>
    <cellStyle name="Percent 8 3" xfId="11839"/>
    <cellStyle name="Percent 8 4" xfId="10456"/>
    <cellStyle name="Percent 80" xfId="11967"/>
    <cellStyle name="Percent 81" xfId="11966"/>
    <cellStyle name="Percent 82" xfId="11970"/>
    <cellStyle name="Percent 83" xfId="11972"/>
    <cellStyle name="Percent 84" xfId="11969"/>
    <cellStyle name="Percent 85" xfId="11968"/>
    <cellStyle name="Percent 86" xfId="11971"/>
    <cellStyle name="Percent 87" xfId="11965"/>
    <cellStyle name="Percent 88" xfId="11963"/>
    <cellStyle name="Percent 89" xfId="11973"/>
    <cellStyle name="Percent 9" xfId="4768"/>
    <cellStyle name="Percent 9 2" xfId="11659"/>
    <cellStyle name="Percent 9 2 2" xfId="16614"/>
    <cellStyle name="Percent 9 2 2 2" xfId="19455"/>
    <cellStyle name="Percent 9 2 2 2 2" xfId="30336"/>
    <cellStyle name="Percent 9 2 2 2 2 2" xfId="39550"/>
    <cellStyle name="Percent 9 2 2 2 3" xfId="33462"/>
    <cellStyle name="Percent 9 2 2 2 4" xfId="44255"/>
    <cellStyle name="Percent 9 2 2 2 5" xfId="48882"/>
    <cellStyle name="Percent 9 2 2 3" xfId="20738"/>
    <cellStyle name="Percent 9 2 2 3 2" xfId="30337"/>
    <cellStyle name="Percent 9 2 2 3 2 2" xfId="39551"/>
    <cellStyle name="Percent 9 2 2 3 3" xfId="34764"/>
    <cellStyle name="Percent 9 2 2 3 4" xfId="44256"/>
    <cellStyle name="Percent 9 2 2 3 5" xfId="48883"/>
    <cellStyle name="Percent 9 2 2 4" xfId="30335"/>
    <cellStyle name="Percent 9 2 2 4 2" xfId="39549"/>
    <cellStyle name="Percent 9 2 2 5" xfId="32162"/>
    <cellStyle name="Percent 9 2 2 6" xfId="44254"/>
    <cellStyle name="Percent 9 2 2 7" xfId="48881"/>
    <cellStyle name="Percent 9 2 3" xfId="14399"/>
    <cellStyle name="Percent 9 2 3 2" xfId="30338"/>
    <cellStyle name="Percent 9 2 3 2 2" xfId="39552"/>
    <cellStyle name="Percent 9 2 3 3" xfId="31512"/>
    <cellStyle name="Percent 9 2 3 4" xfId="44257"/>
    <cellStyle name="Percent 9 2 3 5" xfId="48884"/>
    <cellStyle name="Percent 9 2 4" xfId="18821"/>
    <cellStyle name="Percent 9 2 4 2" xfId="30339"/>
    <cellStyle name="Percent 9 2 4 2 2" xfId="39553"/>
    <cellStyle name="Percent 9 2 4 3" xfId="32813"/>
    <cellStyle name="Percent 9 2 4 4" xfId="44258"/>
    <cellStyle name="Percent 9 2 4 5" xfId="48885"/>
    <cellStyle name="Percent 9 2 5" xfId="20101"/>
    <cellStyle name="Percent 9 2 5 2" xfId="30340"/>
    <cellStyle name="Percent 9 2 5 2 2" xfId="39554"/>
    <cellStyle name="Percent 9 2 5 3" xfId="34112"/>
    <cellStyle name="Percent 9 2 5 4" xfId="44259"/>
    <cellStyle name="Percent 9 2 5 5" xfId="48886"/>
    <cellStyle name="Percent 9 2 6" xfId="30334"/>
    <cellStyle name="Percent 9 2 6 2" xfId="39548"/>
    <cellStyle name="Percent 9 2 7" xfId="30852"/>
    <cellStyle name="Percent 9 2 8" xfId="44253"/>
    <cellStyle name="Percent 9 2 9" xfId="48880"/>
    <cellStyle name="Percent 9 3" xfId="11840"/>
    <cellStyle name="Percent 9 4" xfId="10457"/>
    <cellStyle name="Percent 90" xfId="11988"/>
    <cellStyle name="Percent 91" xfId="11980"/>
    <cellStyle name="Percent 92" xfId="11992"/>
    <cellStyle name="Percent 93" xfId="11997"/>
    <cellStyle name="Percent 94" xfId="11990"/>
    <cellStyle name="Percent 95" xfId="11983"/>
    <cellStyle name="Percent 96" xfId="11999"/>
    <cellStyle name="Percent 97" xfId="11974"/>
    <cellStyle name="Percent 98" xfId="11979"/>
    <cellStyle name="Percent 99" xfId="1199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Char 2" xfId="10640"/>
    <cellStyle name="PSChar 3" xfId="10458"/>
    <cellStyle name="PSDate" xfId="4787"/>
    <cellStyle name="PSDec" xfId="4788"/>
    <cellStyle name="PSHeading" xfId="4789"/>
    <cellStyle name="PSHeading 2" xfId="10027"/>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ectionHeading 2" xfId="10028"/>
    <cellStyle name="Shade" xfId="4799"/>
    <cellStyle name="Shaded" xfId="4800"/>
    <cellStyle name="Single Accounting" xfId="4801"/>
    <cellStyle name="Single Accounting 2" xfId="50197"/>
    <cellStyle name="SingleLineAcctgn" xfId="4802"/>
    <cellStyle name="SingleLineAcctgn 2" xfId="50198"/>
    <cellStyle name="SingleLinePercent" xfId="4803"/>
    <cellStyle name="Source Superscript" xfId="4804"/>
    <cellStyle name="Source Text" xfId="4805"/>
    <cellStyle name="ssp " xfId="4806"/>
    <cellStyle name="Standard" xfId="4807"/>
    <cellStyle name="Style 1" xfId="4808"/>
    <cellStyle name="Style 1 2" xfId="10029"/>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8 2" xfId="50199"/>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 2" xfId="50200"/>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1 3" xfId="10030"/>
    <cellStyle name="Style 22" xfId="4933"/>
    <cellStyle name="Style 22 2" xfId="4934"/>
    <cellStyle name="Style 22 2 2" xfId="10032"/>
    <cellStyle name="Style 22 2 3" xfId="50202"/>
    <cellStyle name="Style 22 3" xfId="4935"/>
    <cellStyle name="Style 22 3 2" xfId="10033"/>
    <cellStyle name="Style 22 3 3" xfId="50203"/>
    <cellStyle name="Style 22 4" xfId="4936"/>
    <cellStyle name="Style 22 5" xfId="10031"/>
    <cellStyle name="Style 22 6" xfId="50201"/>
    <cellStyle name="Style 23" xfId="59"/>
    <cellStyle name="Style 23 2" xfId="60"/>
    <cellStyle name="Style 23 2 2" xfId="76"/>
    <cellStyle name="Style 23 2 2 2" xfId="121"/>
    <cellStyle name="Style 23 2 2 3" xfId="9758"/>
    <cellStyle name="Style 23 3" xfId="77"/>
    <cellStyle name="Style 23 3 2" xfId="120"/>
    <cellStyle name="Style 23 3 2 2" xfId="10034"/>
    <cellStyle name="Style 23 3 3" xfId="9759"/>
    <cellStyle name="Style 24" xfId="4937"/>
    <cellStyle name="Style 24 2" xfId="4938"/>
    <cellStyle name="Style 24 3" xfId="4939"/>
    <cellStyle name="Style 24 4" xfId="4940"/>
    <cellStyle name="Style 24 5" xfId="10035"/>
    <cellStyle name="Style 25" xfId="4941"/>
    <cellStyle name="Style 25 2" xfId="4942"/>
    <cellStyle name="Style 25 2 2" xfId="10037"/>
    <cellStyle name="Style 25 3" xfId="4943"/>
    <cellStyle name="Style 25 4" xfId="10036"/>
    <cellStyle name="Style 25 5" xfId="50204"/>
    <cellStyle name="Style 26" xfId="4944"/>
    <cellStyle name="Style 26 2" xfId="4945"/>
    <cellStyle name="Style 26 3" xfId="4946"/>
    <cellStyle name="Style 26 4" xfId="4947"/>
    <cellStyle name="Style 26 5" xfId="10038"/>
    <cellStyle name="Style 27" xfId="4948"/>
    <cellStyle name="Style 28" xfId="4949"/>
    <cellStyle name="Style 29" xfId="4950"/>
    <cellStyle name="Style 3" xfId="4951"/>
    <cellStyle name="Style 3 2" xfId="50205"/>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 2" xfId="50206"/>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1 2" xfId="10497"/>
    <cellStyle name="STYLE2" xfId="5029"/>
    <cellStyle name="STYLE2 2" xfId="10496"/>
    <cellStyle name="STYLE3" xfId="5030"/>
    <cellStyle name="STYLE3 2" xfId="10491"/>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10" xfId="49093"/>
    <cellStyle name="TableColumnHeader 11" xfId="49094"/>
    <cellStyle name="TableColumnHeader 12" xfId="49232"/>
    <cellStyle name="TableColumnHeader 13" xfId="49230"/>
    <cellStyle name="TableColumnHeader 14" xfId="49231"/>
    <cellStyle name="TableColumnHeader 15" xfId="49085"/>
    <cellStyle name="TableColumnHeader 16" xfId="49441"/>
    <cellStyle name="TableColumnHeader 17" xfId="49298"/>
    <cellStyle name="TableColumnHeader 18" xfId="49299"/>
    <cellStyle name="TableColumnHeader 19" xfId="49300"/>
    <cellStyle name="TableColumnHeader 2" xfId="8566"/>
    <cellStyle name="TableColumnHeader 2 2" xfId="49035"/>
    <cellStyle name="TableColumnHeader 20" xfId="49444"/>
    <cellStyle name="TableColumnHeader 21" xfId="49296"/>
    <cellStyle name="TableColumnHeader 22" xfId="49297"/>
    <cellStyle name="TableColumnHeader 23" xfId="49461"/>
    <cellStyle name="TableColumnHeader 24" xfId="10039"/>
    <cellStyle name="TableColumnHeader 25" xfId="50207"/>
    <cellStyle name="TableColumnHeader 3" xfId="19514"/>
    <cellStyle name="TableColumnHeader 4" xfId="12040"/>
    <cellStyle name="TableColumnHeader 5" xfId="39425"/>
    <cellStyle name="TableColumnHeader 6" xfId="39421"/>
    <cellStyle name="TableColumnHeader 7" xfId="44121"/>
    <cellStyle name="TableColumnHeader 8" xfId="49060"/>
    <cellStyle name="TableColumnHeader 9" xfId="49092"/>
    <cellStyle name="TableHeading" xfId="5048"/>
    <cellStyle name="TableHighlight" xfId="5049"/>
    <cellStyle name="TableNote" xfId="5050"/>
    <cellStyle name="test a style" xfId="5051"/>
    <cellStyle name="test a style 2" xfId="6212"/>
    <cellStyle name="test a style 3" xfId="10040"/>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xfId="9772" builtinId="15" customBuiltin="1"/>
    <cellStyle name="Title 2" xfId="61"/>
    <cellStyle name="Title 2 2" xfId="5062"/>
    <cellStyle name="Title 2 2 2" xfId="10641"/>
    <cellStyle name="Title 2 2 3" xfId="10460"/>
    <cellStyle name="Title 2 3" xfId="10461"/>
    <cellStyle name="Title 2 3 2" xfId="11796"/>
    <cellStyle name="Title 2 4" xfId="10542"/>
    <cellStyle name="Title 2 5" xfId="10754"/>
    <cellStyle name="Title 2 6" xfId="10459"/>
    <cellStyle name="Title 3" xfId="5063"/>
    <cellStyle name="Title 3 2" xfId="11793"/>
    <cellStyle name="Title 3 3" xfId="10462"/>
    <cellStyle name="Title 4" xfId="10539"/>
    <cellStyle name="Title 5" xfId="10753"/>
    <cellStyle name="title1" xfId="5065"/>
    <cellStyle name="title2" xfId="5066"/>
    <cellStyle name="Title-2" xfId="5064"/>
    <cellStyle name="Titles" xfId="5067"/>
    <cellStyle name="titre_col" xfId="5068"/>
    <cellStyle name="TOC" xfId="5069"/>
    <cellStyle name="Total" xfId="9787" builtinId="25" customBuiltin="1"/>
    <cellStyle name="Total 10" xfId="11589"/>
    <cellStyle name="Total 11" xfId="11590"/>
    <cellStyle name="Total 12" xfId="11591"/>
    <cellStyle name="Total 13" xfId="11592"/>
    <cellStyle name="Total 14" xfId="11593"/>
    <cellStyle name="Total 15" xfId="11594"/>
    <cellStyle name="Total 2" xfId="62"/>
    <cellStyle name="Total 2 10" xfId="5070"/>
    <cellStyle name="Total 2 11" xfId="9751"/>
    <cellStyle name="Total 2 11 2" xfId="10463"/>
    <cellStyle name="Total 2 12" xfId="49036"/>
    <cellStyle name="Total 2 13" xfId="16651"/>
    <cellStyle name="Total 2 14" xfId="11654"/>
    <cellStyle name="Total 2 15" xfId="49044"/>
    <cellStyle name="Total 2 16" xfId="16610"/>
    <cellStyle name="Total 2 17" xfId="30213"/>
    <cellStyle name="Total 2 18" xfId="49069"/>
    <cellStyle name="Total 2 19" xfId="49088"/>
    <cellStyle name="Total 2 2" xfId="69"/>
    <cellStyle name="Total 2 2 10" xfId="49070"/>
    <cellStyle name="Total 2 2 11" xfId="49086"/>
    <cellStyle name="Total 2 2 12" xfId="49087"/>
    <cellStyle name="Total 2 2 13" xfId="49089"/>
    <cellStyle name="Total 2 2 14" xfId="49244"/>
    <cellStyle name="Total 2 2 15" xfId="49243"/>
    <cellStyle name="Total 2 2 16" xfId="49250"/>
    <cellStyle name="Total 2 2 17" xfId="49262"/>
    <cellStyle name="Total 2 2 18" xfId="49443"/>
    <cellStyle name="Total 2 2 19" xfId="49290"/>
    <cellStyle name="Total 2 2 2" xfId="89"/>
    <cellStyle name="Total 2 2 2 2" xfId="9771"/>
    <cellStyle name="Total 2 2 2 2 2" xfId="10643"/>
    <cellStyle name="Total 2 2 2 3" xfId="49038"/>
    <cellStyle name="Total 2 2 20" xfId="49292"/>
    <cellStyle name="Total 2 2 21" xfId="49293"/>
    <cellStyle name="Total 2 2 22" xfId="49456"/>
    <cellStyle name="Total 2 2 23" xfId="49286"/>
    <cellStyle name="Total 2 2 24" xfId="49287"/>
    <cellStyle name="Total 2 2 25" xfId="49471"/>
    <cellStyle name="Total 2 2 26" xfId="50209"/>
    <cellStyle name="Total 2 2 3" xfId="9757"/>
    <cellStyle name="Total 2 2 3 2" xfId="10464"/>
    <cellStyle name="Total 2 2 4" xfId="49037"/>
    <cellStyle name="Total 2 2 5" xfId="16654"/>
    <cellStyle name="Total 2 2 6" xfId="11676"/>
    <cellStyle name="Total 2 2 7" xfId="49045"/>
    <cellStyle name="Total 2 2 8" xfId="16615"/>
    <cellStyle name="Total 2 2 9" xfId="11660"/>
    <cellStyle name="Total 2 20" xfId="49090"/>
    <cellStyle name="Total 2 21" xfId="49091"/>
    <cellStyle name="Total 2 22" xfId="49242"/>
    <cellStyle name="Total 2 23" xfId="49239"/>
    <cellStyle name="Total 2 24" xfId="49245"/>
    <cellStyle name="Total 2 25" xfId="49261"/>
    <cellStyle name="Total 2 26" xfId="49442"/>
    <cellStyle name="Total 2 27" xfId="49291"/>
    <cellStyle name="Total 2 28" xfId="49294"/>
    <cellStyle name="Total 2 29" xfId="49295"/>
    <cellStyle name="Total 2 3" xfId="83"/>
    <cellStyle name="Total 2 3 2" xfId="9765"/>
    <cellStyle name="Total 2 3 2 2" xfId="11811"/>
    <cellStyle name="Total 2 3 3" xfId="10465"/>
    <cellStyle name="Total 2 3 4" xfId="49039"/>
    <cellStyle name="Total 2 3 5" xfId="50210"/>
    <cellStyle name="Total 2 30" xfId="49455"/>
    <cellStyle name="Total 2 31" xfId="49288"/>
    <cellStyle name="Total 2 32" xfId="49289"/>
    <cellStyle name="Total 2 33" xfId="49470"/>
    <cellStyle name="Total 2 34" xfId="50208"/>
    <cellStyle name="Total 2 4" xfId="5071"/>
    <cellStyle name="Total 2 4 2" xfId="11906"/>
    <cellStyle name="Total 2 4 3" xfId="10466"/>
    <cellStyle name="Total 2 5" xfId="5072"/>
    <cellStyle name="Total 2 5 2" xfId="10558"/>
    <cellStyle name="Total 2 6" xfId="5073"/>
    <cellStyle name="Total 2 6 2" xfId="10756"/>
    <cellStyle name="Total 2 7" xfId="5074"/>
    <cellStyle name="Total 2 8" xfId="5075"/>
    <cellStyle name="Total 2 9" xfId="5076"/>
    <cellStyle name="Total 3" xfId="5077"/>
    <cellStyle name="Total 3 2" xfId="10642"/>
    <cellStyle name="Total 3 3" xfId="10467"/>
    <cellStyle name="Total 4" xfId="10468"/>
    <cellStyle name="Total 4 2" xfId="11595"/>
    <cellStyle name="Total 4 3" xfId="11794"/>
    <cellStyle name="Total 5" xfId="10492"/>
    <cellStyle name="Total 6" xfId="10540"/>
    <cellStyle name="Total 7" xfId="10755"/>
    <cellStyle name="Total 8" xfId="11596"/>
    <cellStyle name="Total 9" xfId="11597"/>
    <cellStyle name="Total Bold" xfId="5078"/>
    <cellStyle name="Total Bold 2" xfId="50211"/>
    <cellStyle name="Totals" xfId="5079"/>
    <cellStyle name="Totals 2" xfId="8567"/>
    <cellStyle name="Totals 3" xfId="10041"/>
    <cellStyle name="Totals 4" xfId="50212"/>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xfId="9785" builtinId="11" customBuiltin="1"/>
    <cellStyle name="Warning Text 10" xfId="11598"/>
    <cellStyle name="Warning Text 11" xfId="11599"/>
    <cellStyle name="Warning Text 12" xfId="11600"/>
    <cellStyle name="Warning Text 13" xfId="11601"/>
    <cellStyle name="Warning Text 14" xfId="11602"/>
    <cellStyle name="Warning Text 15" xfId="11603"/>
    <cellStyle name="Warning Text 2" xfId="63"/>
    <cellStyle name="Warning Text 2 10" xfId="10469"/>
    <cellStyle name="Warning Text 2 2" xfId="5087"/>
    <cellStyle name="Warning Text 2 2 2" xfId="10644"/>
    <cellStyle name="Warning Text 2 2 3" xfId="12195"/>
    <cellStyle name="Warning Text 2 2 4" xfId="10470"/>
    <cellStyle name="Warning Text 2 3" xfId="5088"/>
    <cellStyle name="Warning Text 2 3 2" xfId="11809"/>
    <cellStyle name="Warning Text 2 3 3" xfId="10471"/>
    <cellStyle name="Warning Text 2 4" xfId="5089"/>
    <cellStyle name="Warning Text 2 4 2" xfId="10555"/>
    <cellStyle name="Warning Text 2 5" xfId="5090"/>
    <cellStyle name="Warning Text 2 5 2" xfId="10758"/>
    <cellStyle name="Warning Text 2 6" xfId="5091"/>
    <cellStyle name="Warning Text 2 6 2" xfId="12131"/>
    <cellStyle name="Warning Text 2 7" xfId="5092"/>
    <cellStyle name="Warning Text 2 8" xfId="5093"/>
    <cellStyle name="Warning Text 2 9" xfId="5094"/>
    <cellStyle name="Warning Text 3" xfId="5095"/>
    <cellStyle name="Warning Text 3 2" xfId="11604"/>
    <cellStyle name="Warning Text 3 3" xfId="11795"/>
    <cellStyle name="Warning Text 3 4" xfId="10472"/>
    <cellStyle name="Warning Text 4" xfId="10473"/>
    <cellStyle name="Warning Text 4 2" xfId="11945"/>
    <cellStyle name="Warning Text 5" xfId="10541"/>
    <cellStyle name="Warning Text 6" xfId="10757"/>
    <cellStyle name="Warning Text 7" xfId="11605"/>
    <cellStyle name="Warning Text 8" xfId="11606"/>
    <cellStyle name="Warning Text 9" xfId="11607"/>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arFormat 3" xfId="10042"/>
    <cellStyle name="Yen" xfId="5103"/>
    <cellStyle name="YesNo" xfId="5104"/>
    <cellStyle name="쬞\?1@" xfId="5105"/>
    <cellStyle name="千位分隔 2" xfId="5106"/>
    <cellStyle name="常规 2" xfId="5107"/>
    <cellStyle name="標準_car_JP" xfId="5108"/>
  </cellStyles>
  <dxfs count="8">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0033CC"/>
      <color rgb="FFFFFF66"/>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xdr:cNvGrpSpPr/>
      </xdr:nvGrpSpPr>
      <xdr:grpSpPr>
        <a:xfrm>
          <a:off x="5041" y="0"/>
          <a:ext cx="11485283" cy="2363319"/>
          <a:chOff x="10997237" y="5479676"/>
          <a:chExt cx="8857420" cy="20221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299359</xdr:colOff>
      <xdr:row>1</xdr:row>
      <xdr:rowOff>134471</xdr:rowOff>
    </xdr:from>
    <xdr:to>
      <xdr:col>24</xdr:col>
      <xdr:colOff>489858</xdr:colOff>
      <xdr:row>12</xdr:row>
      <xdr:rowOff>137094</xdr:rowOff>
    </xdr:to>
    <xdr:grpSp>
      <xdr:nvGrpSpPr>
        <xdr:cNvPr id="2" name="Group 1"/>
        <xdr:cNvGrpSpPr/>
      </xdr:nvGrpSpPr>
      <xdr:grpSpPr>
        <a:xfrm>
          <a:off x="299359" y="315900"/>
          <a:ext cx="19367499" cy="1998337"/>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20390556" cy="198261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xdr:cNvGrpSpPr/>
      </xdr:nvGrpSpPr>
      <xdr:grpSpPr>
        <a:xfrm>
          <a:off x="95250" y="152400"/>
          <a:ext cx="28317472" cy="1796344"/>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24</xdr:col>
      <xdr:colOff>561975</xdr:colOff>
      <xdr:row>10</xdr:row>
      <xdr:rowOff>170391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23</xdr:col>
      <xdr:colOff>311572</xdr:colOff>
      <xdr:row>10</xdr:row>
      <xdr:rowOff>158148</xdr:rowOff>
    </xdr:to>
    <xdr:sp macro="" textlink="">
      <xdr:nvSpPr>
        <xdr:cNvPr id="3" name="Rectangle 2"/>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 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20</xdr:col>
      <xdr:colOff>371475</xdr:colOff>
      <xdr:row>8</xdr:row>
      <xdr:rowOff>47625</xdr:rowOff>
    </xdr:from>
    <xdr:to>
      <xdr:col>24</xdr:col>
      <xdr:colOff>249767</xdr:colOff>
      <xdr:row>9</xdr:row>
      <xdr:rowOff>104775</xdr:rowOff>
    </xdr:to>
    <xdr:sp macro="" textlink="">
      <xdr:nvSpPr>
        <xdr:cNvPr id="6" name="TextBox 5"/>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xdr:cNvGrpSpPr/>
      </xdr:nvGrpSpPr>
      <xdr:grpSpPr>
        <a:xfrm>
          <a:off x="297519" y="281082"/>
          <a:ext cx="16688732" cy="2213722"/>
          <a:chOff x="11012846"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20</xdr:col>
      <xdr:colOff>118221</xdr:colOff>
      <xdr:row>10</xdr:row>
      <xdr:rowOff>103903</xdr:rowOff>
    </xdr:from>
    <xdr:to>
      <xdr:col>22</xdr:col>
      <xdr:colOff>466725</xdr:colOff>
      <xdr:row>13</xdr:row>
      <xdr:rowOff>35009</xdr:rowOff>
    </xdr:to>
    <xdr:sp macro="" textlink="">
      <xdr:nvSpPr>
        <xdr:cNvPr id="7" name="TextBox 6"/>
        <xdr:cNvSpPr txBox="1"/>
      </xdr:nvSpPr>
      <xdr:spPr>
        <a:xfrm>
          <a:off x="13224621" y="2008903"/>
          <a:ext cx="1567704" cy="502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20503092" cy="1966383"/>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xdr:cNvGrpSpPr/>
      </xdr:nvGrpSpPr>
      <xdr:grpSpPr>
        <a:xfrm>
          <a:off x="135155" y="47006"/>
          <a:ext cx="20446471" cy="2334449"/>
          <a:chOff x="11005139" y="5482585"/>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51</xdr:row>
          <xdr:rowOff>25400</xdr:rowOff>
        </xdr:from>
        <xdr:to>
          <xdr:col>2</xdr:col>
          <xdr:colOff>1384300</xdr:colOff>
          <xdr:row>52</xdr:row>
          <xdr:rowOff>165100</xdr:rowOff>
        </xdr:to>
        <xdr:sp macro="" textlink="">
          <xdr:nvSpPr>
            <xdr:cNvPr id="3074" name="Check Box 2" hidden="1">
              <a:extLst>
                <a:ext uri="{63B3BB69-23CF-44E3-9099-C40C66FF867C}">
                  <a14:compatExt spid="_x0000_s3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54</xdr:row>
          <xdr:rowOff>25400</xdr:rowOff>
        </xdr:from>
        <xdr:to>
          <xdr:col>2</xdr:col>
          <xdr:colOff>1384300</xdr:colOff>
          <xdr:row>55</xdr:row>
          <xdr:rowOff>165100</xdr:rowOff>
        </xdr:to>
        <xdr:sp macro="" textlink="">
          <xdr:nvSpPr>
            <xdr:cNvPr id="3100" name="Check Box 28" hidden="1">
              <a:extLst>
                <a:ext uri="{63B3BB69-23CF-44E3-9099-C40C66FF867C}">
                  <a14:compatExt spid="_x0000_s3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25400</xdr:rowOff>
        </xdr:from>
        <xdr:to>
          <xdr:col>2</xdr:col>
          <xdr:colOff>1384300</xdr:colOff>
          <xdr:row>58</xdr:row>
          <xdr:rowOff>165100</xdr:rowOff>
        </xdr:to>
        <xdr:sp macro="" textlink="">
          <xdr:nvSpPr>
            <xdr:cNvPr id="3101" name="Check Box 29" hidden="1">
              <a:extLst>
                <a:ext uri="{63B3BB69-23CF-44E3-9099-C40C66FF867C}">
                  <a14:compatExt spid="_x0000_s3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25400</xdr:rowOff>
        </xdr:from>
        <xdr:to>
          <xdr:col>2</xdr:col>
          <xdr:colOff>1384300</xdr:colOff>
          <xdr:row>61</xdr:row>
          <xdr:rowOff>165100</xdr:rowOff>
        </xdr:to>
        <xdr:sp macro="" textlink="">
          <xdr:nvSpPr>
            <xdr:cNvPr id="3102" name="Check Box 30" hidden="1">
              <a:extLst>
                <a:ext uri="{63B3BB69-23CF-44E3-9099-C40C66FF867C}">
                  <a14:compatExt spid="_x0000_s3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25400</xdr:rowOff>
        </xdr:from>
        <xdr:to>
          <xdr:col>2</xdr:col>
          <xdr:colOff>1384300</xdr:colOff>
          <xdr:row>64</xdr:row>
          <xdr:rowOff>165100</xdr:rowOff>
        </xdr:to>
        <xdr:sp macro="" textlink="">
          <xdr:nvSpPr>
            <xdr:cNvPr id="3103" name="Check Box 31" hidden="1">
              <a:extLst>
                <a:ext uri="{63B3BB69-23CF-44E3-9099-C40C66FF867C}">
                  <a14:compatExt spid="_x0000_s3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25400</xdr:rowOff>
        </xdr:from>
        <xdr:to>
          <xdr:col>2</xdr:col>
          <xdr:colOff>1384300</xdr:colOff>
          <xdr:row>67</xdr:row>
          <xdr:rowOff>165100</xdr:rowOff>
        </xdr:to>
        <xdr:sp macro="" textlink="">
          <xdr:nvSpPr>
            <xdr:cNvPr id="3106" name="Check Box 34" hidden="1">
              <a:extLst>
                <a:ext uri="{63B3BB69-23CF-44E3-9099-C40C66FF867C}">
                  <a14:compatExt spid="_x0000_s3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69</xdr:row>
          <xdr:rowOff>25400</xdr:rowOff>
        </xdr:from>
        <xdr:to>
          <xdr:col>2</xdr:col>
          <xdr:colOff>1384300</xdr:colOff>
          <xdr:row>70</xdr:row>
          <xdr:rowOff>165100</xdr:rowOff>
        </xdr:to>
        <xdr:sp macro="" textlink="">
          <xdr:nvSpPr>
            <xdr:cNvPr id="3107" name="Check Box 35" hidden="1">
              <a:extLst>
                <a:ext uri="{63B3BB69-23CF-44E3-9099-C40C66FF867C}">
                  <a14:compatExt spid="_x0000_s3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25400</xdr:rowOff>
        </xdr:from>
        <xdr:to>
          <xdr:col>2</xdr:col>
          <xdr:colOff>1384300</xdr:colOff>
          <xdr:row>73</xdr:row>
          <xdr:rowOff>165100</xdr:rowOff>
        </xdr:to>
        <xdr:sp macro="" textlink="">
          <xdr:nvSpPr>
            <xdr:cNvPr id="3109" name="Check Box 37" hidden="1">
              <a:extLst>
                <a:ext uri="{63B3BB69-23CF-44E3-9099-C40C66FF867C}">
                  <a14:compatExt spid="_x0000_s3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75</xdr:row>
          <xdr:rowOff>25400</xdr:rowOff>
        </xdr:from>
        <xdr:to>
          <xdr:col>2</xdr:col>
          <xdr:colOff>1397000</xdr:colOff>
          <xdr:row>76</xdr:row>
          <xdr:rowOff>165100</xdr:rowOff>
        </xdr:to>
        <xdr:sp macro="" textlink="">
          <xdr:nvSpPr>
            <xdr:cNvPr id="3110" name="Check Box 38" hidden="1">
              <a:extLst>
                <a:ext uri="{63B3BB69-23CF-44E3-9099-C40C66FF867C}">
                  <a14:compatExt spid="_x0000_s3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6657171" cy="2149662"/>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20266439" cy="21847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xdr:cNvGrpSpPr/>
      </xdr:nvGrpSpPr>
      <xdr:grpSpPr>
        <a:xfrm>
          <a:off x="508473" y="281441"/>
          <a:ext cx="16061502" cy="1563586"/>
          <a:chOff x="11207347" y="5630816"/>
          <a:chExt cx="8999966" cy="1385141"/>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33586" y="216648"/>
          <a:ext cx="18380145" cy="2240083"/>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www.oeb.ca/industry/rules-codes-and-requirements/prescribed-interest-rates" TargetMode="External"/><Relationship Id="rId1" Type="http://schemas.openxmlformats.org/officeDocument/2006/relationships/hyperlink" Target="https://www.oeb.ca/industry/rules-codes-and-requirements/prescribed-interest-rates" TargetMode="External"/><Relationship Id="rId6" Type="http://schemas.openxmlformats.org/officeDocument/2006/relationships/comments" Target="../comments2.xml"/><Relationship Id="rId5" Type="http://schemas.openxmlformats.org/officeDocument/2006/relationships/vmlDrawing" Target="../drawings/vmlDrawing3.vml"/><Relationship Id="rId4"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zoomScaleNormal="100" workbookViewId="0">
      <selection activeCell="F28" sqref="F28"/>
    </sheetView>
  </sheetViews>
  <sheetFormatPr defaultColWidth="9.1796875" defaultRowHeight="14.5"/>
  <cols>
    <col min="1" max="1" width="9.1796875" style="9"/>
    <col min="2" max="2" width="32.1796875" style="27" customWidth="1"/>
    <col min="3" max="3" width="114.1796875" style="9" customWidth="1"/>
    <col min="4" max="4" width="8.1796875" style="9" customWidth="1"/>
    <col min="5" max="16384" width="9.1796875" style="9"/>
  </cols>
  <sheetData>
    <row r="1" spans="1:3" ht="174" customHeight="1"/>
    <row r="3" spans="1:3" ht="20">
      <c r="B3" s="876" t="s">
        <v>175</v>
      </c>
      <c r="C3" s="876"/>
    </row>
    <row r="4" spans="1:3" ht="11.25" customHeight="1"/>
    <row r="5" spans="1:3" s="30" customFormat="1" ht="25.5" customHeight="1">
      <c r="B5" s="62" t="s">
        <v>418</v>
      </c>
      <c r="C5" s="62" t="s">
        <v>174</v>
      </c>
    </row>
    <row r="6" spans="1:3" s="178" customFormat="1" ht="48" customHeight="1">
      <c r="A6" s="243"/>
      <c r="B6" s="618" t="s">
        <v>171</v>
      </c>
      <c r="C6" s="671" t="s">
        <v>597</v>
      </c>
    </row>
    <row r="7" spans="1:3" s="178" customFormat="1" ht="21" customHeight="1">
      <c r="A7" s="243"/>
      <c r="B7" s="612" t="s">
        <v>550</v>
      </c>
      <c r="C7" s="672" t="s">
        <v>610</v>
      </c>
    </row>
    <row r="8" spans="1:3" s="178" customFormat="1" ht="32.25" customHeight="1">
      <c r="B8" s="612" t="s">
        <v>366</v>
      </c>
      <c r="C8" s="673" t="s">
        <v>598</v>
      </c>
    </row>
    <row r="9" spans="1:3" s="178" customFormat="1" ht="27.75" customHeight="1">
      <c r="B9" s="612" t="s">
        <v>170</v>
      </c>
      <c r="C9" s="673" t="s">
        <v>599</v>
      </c>
    </row>
    <row r="10" spans="1:3" s="178" customFormat="1" ht="33" customHeight="1">
      <c r="B10" s="612" t="s">
        <v>595</v>
      </c>
      <c r="C10" s="672" t="s">
        <v>603</v>
      </c>
    </row>
    <row r="11" spans="1:3" s="178" customFormat="1" ht="26.25" customHeight="1">
      <c r="B11" s="627" t="s">
        <v>367</v>
      </c>
      <c r="C11" s="675" t="s">
        <v>600</v>
      </c>
    </row>
    <row r="12" spans="1:3" s="178" customFormat="1" ht="39.75" customHeight="1">
      <c r="B12" s="612" t="s">
        <v>368</v>
      </c>
      <c r="C12" s="673" t="s">
        <v>601</v>
      </c>
    </row>
    <row r="13" spans="1:3" s="178" customFormat="1" ht="18" customHeight="1">
      <c r="B13" s="612" t="s">
        <v>369</v>
      </c>
      <c r="C13" s="673" t="s">
        <v>602</v>
      </c>
    </row>
    <row r="14" spans="1:3" s="178" customFormat="1" ht="13.5" customHeight="1">
      <c r="B14" s="612"/>
      <c r="C14" s="674"/>
    </row>
    <row r="15" spans="1:3" s="178" customFormat="1" ht="18" customHeight="1">
      <c r="B15" s="612" t="s">
        <v>674</v>
      </c>
      <c r="C15" s="672" t="s">
        <v>672</v>
      </c>
    </row>
    <row r="16" spans="1:3" s="178" customFormat="1" ht="8.25" customHeight="1">
      <c r="B16" s="612"/>
      <c r="C16" s="674"/>
    </row>
    <row r="17" spans="2:3" s="178" customFormat="1" ht="33" customHeight="1">
      <c r="B17" s="676" t="s">
        <v>596</v>
      </c>
      <c r="C17" s="677" t="s">
        <v>673</v>
      </c>
    </row>
    <row r="18" spans="2:3" s="105" customFormat="1" ht="15.5">
      <c r="B18" s="178"/>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534"/>
  <sheetViews>
    <sheetView topLeftCell="X510" zoomScale="80" zoomScaleNormal="80" zoomScaleSheetLayoutView="80" zoomScalePageLayoutView="85" workbookViewId="0">
      <selection activeCell="Y526" sqref="Y526"/>
    </sheetView>
  </sheetViews>
  <sheetFormatPr defaultColWidth="9.1796875" defaultRowHeight="14" outlineLevelRow="1" outlineLevelCol="1"/>
  <cols>
    <col min="1" max="1" width="4.81640625" style="511" customWidth="1"/>
    <col min="2" max="2" width="43.81640625" style="256" customWidth="1"/>
    <col min="3" max="3" width="14" style="256" customWidth="1"/>
    <col min="4" max="4" width="18.1796875" style="255" customWidth="1"/>
    <col min="5" max="8" width="10.453125" style="255" customWidth="1" outlineLevel="1"/>
    <col min="9" max="13" width="9.1796875" style="255" customWidth="1" outlineLevel="1"/>
    <col min="14" max="14" width="12.453125" style="255" customWidth="1" outlineLevel="1"/>
    <col min="15" max="15" width="17.54296875" style="255" customWidth="1"/>
    <col min="16" max="24" width="9.453125" style="255" customWidth="1" outlineLevel="1"/>
    <col min="25" max="25" width="14.1796875" style="257" customWidth="1"/>
    <col min="26" max="26" width="14.54296875" style="257" customWidth="1"/>
    <col min="27" max="27" width="16.81640625" style="257" customWidth="1"/>
    <col min="28" max="28" width="17.54296875" style="257" customWidth="1"/>
    <col min="29" max="35" width="14.54296875" style="257" customWidth="1"/>
    <col min="36" max="38" width="15" style="257" customWidth="1"/>
    <col min="39" max="39" width="14.1796875" style="258" customWidth="1"/>
    <col min="40" max="40" width="14.54296875" style="255" customWidth="1"/>
    <col min="41" max="41" width="14.81640625" style="255" customWidth="1"/>
    <col min="42" max="42" width="14" style="255" customWidth="1"/>
    <col min="43" max="43" width="9.81640625" style="255" customWidth="1"/>
    <col min="44" max="44" width="11.1796875" style="255" customWidth="1"/>
    <col min="45" max="45" width="12.1796875" style="255" customWidth="1"/>
    <col min="46" max="46" width="6.453125" style="255" bestFit="1" customWidth="1"/>
    <col min="47" max="51" width="9.1796875" style="255"/>
    <col min="52" max="52" width="6.453125" style="255" bestFit="1" customWidth="1"/>
    <col min="53" max="16384" width="9.1796875" style="255"/>
  </cols>
  <sheetData>
    <row r="1" spans="1:39" ht="164.25" customHeight="1"/>
    <row r="2" spans="1:39" ht="23.25" customHeight="1" thickBot="1"/>
    <row r="3" spans="1:39" ht="25.5" customHeight="1" thickBot="1">
      <c r="B3" s="937" t="s">
        <v>172</v>
      </c>
      <c r="C3" s="259" t="s">
        <v>176</v>
      </c>
      <c r="D3" s="509"/>
      <c r="E3" s="260"/>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2"/>
    </row>
    <row r="4" spans="1:39" ht="24" customHeight="1" thickBot="1">
      <c r="B4" s="937"/>
      <c r="C4" s="263" t="s">
        <v>173</v>
      </c>
      <c r="D4" s="264"/>
      <c r="E4" s="265"/>
      <c r="F4" s="261"/>
      <c r="G4" s="261"/>
      <c r="H4" s="261"/>
      <c r="I4" s="261"/>
      <c r="J4" s="261"/>
      <c r="K4" s="261"/>
      <c r="L4" s="261"/>
      <c r="M4" s="261"/>
      <c r="N4" s="261"/>
      <c r="O4" s="261"/>
      <c r="P4" s="261"/>
      <c r="Q4" s="261"/>
      <c r="R4" s="261"/>
      <c r="S4" s="261"/>
      <c r="T4" s="261"/>
      <c r="U4" s="261"/>
      <c r="V4" s="261"/>
      <c r="W4" s="261"/>
      <c r="X4" s="261"/>
      <c r="Y4" s="261"/>
      <c r="Z4" s="261"/>
      <c r="AA4" s="261"/>
      <c r="AB4" s="261"/>
      <c r="AC4" s="261"/>
      <c r="AD4" s="261"/>
      <c r="AE4" s="261"/>
      <c r="AF4" s="261"/>
      <c r="AG4" s="261"/>
      <c r="AH4" s="261"/>
      <c r="AI4" s="261"/>
      <c r="AJ4" s="261"/>
      <c r="AK4" s="261"/>
      <c r="AL4" s="261"/>
      <c r="AM4" s="262"/>
    </row>
    <row r="5" spans="1:39" ht="29.25" customHeight="1" thickBot="1">
      <c r="B5" s="565"/>
      <c r="C5" s="931" t="s">
        <v>549</v>
      </c>
      <c r="D5" s="932"/>
      <c r="E5" s="265"/>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2"/>
    </row>
    <row r="6" spans="1:39" ht="20.25" customHeight="1">
      <c r="B6" s="266"/>
      <c r="C6" s="267"/>
      <c r="D6" s="268"/>
      <c r="E6" s="268"/>
      <c r="F6" s="268"/>
      <c r="G6" s="268"/>
      <c r="H6" s="268"/>
      <c r="I6" s="268"/>
      <c r="J6" s="268"/>
      <c r="K6" s="268"/>
      <c r="L6" s="268"/>
      <c r="M6" s="268"/>
      <c r="N6" s="268"/>
      <c r="O6" s="268"/>
      <c r="P6" s="268"/>
      <c r="Q6" s="268"/>
      <c r="R6" s="268"/>
      <c r="S6" s="268"/>
      <c r="T6" s="268"/>
      <c r="U6" s="268"/>
      <c r="V6" s="268"/>
      <c r="W6" s="268"/>
      <c r="X6" s="268"/>
      <c r="Y6" s="269"/>
      <c r="Z6" s="269"/>
      <c r="AA6" s="269"/>
      <c r="AB6" s="269"/>
      <c r="AC6" s="269"/>
      <c r="AD6" s="269"/>
      <c r="AE6" s="269"/>
      <c r="AF6" s="270"/>
      <c r="AG6" s="270"/>
      <c r="AH6" s="270"/>
      <c r="AI6" s="270"/>
      <c r="AJ6" s="270"/>
      <c r="AK6" s="270"/>
      <c r="AL6" s="270"/>
      <c r="AM6" s="271"/>
    </row>
    <row r="7" spans="1:39" ht="70.5" customHeight="1">
      <c r="B7" s="937" t="s">
        <v>503</v>
      </c>
      <c r="C7" s="938" t="s">
        <v>633</v>
      </c>
      <c r="D7" s="938"/>
      <c r="E7" s="938"/>
      <c r="F7" s="938"/>
      <c r="G7" s="938"/>
      <c r="H7" s="938"/>
      <c r="I7" s="938"/>
      <c r="J7" s="938"/>
      <c r="K7" s="938"/>
      <c r="L7" s="938"/>
      <c r="M7" s="938"/>
      <c r="N7" s="938"/>
      <c r="O7" s="938"/>
      <c r="P7" s="938"/>
      <c r="Q7" s="938"/>
      <c r="R7" s="938"/>
      <c r="S7" s="938"/>
      <c r="T7" s="938"/>
      <c r="U7" s="938"/>
      <c r="V7" s="938"/>
      <c r="W7" s="938"/>
      <c r="X7" s="938"/>
      <c r="Y7" s="606"/>
      <c r="Z7" s="606"/>
      <c r="AA7" s="606"/>
      <c r="AB7" s="606"/>
      <c r="AC7" s="606"/>
      <c r="AD7" s="606"/>
      <c r="AE7" s="272"/>
      <c r="AF7" s="272"/>
      <c r="AG7" s="272"/>
      <c r="AH7" s="272"/>
      <c r="AI7" s="272"/>
      <c r="AJ7" s="272"/>
      <c r="AK7" s="272"/>
      <c r="AL7" s="272"/>
    </row>
    <row r="8" spans="1:39" s="273" customFormat="1" ht="58.5" customHeight="1">
      <c r="A8" s="511"/>
      <c r="B8" s="937"/>
      <c r="C8" s="938" t="s">
        <v>567</v>
      </c>
      <c r="D8" s="938"/>
      <c r="E8" s="938"/>
      <c r="F8" s="938"/>
      <c r="G8" s="938"/>
      <c r="H8" s="938"/>
      <c r="I8" s="938"/>
      <c r="J8" s="938"/>
      <c r="K8" s="938"/>
      <c r="L8" s="938"/>
      <c r="M8" s="938"/>
      <c r="N8" s="938"/>
      <c r="O8" s="938"/>
      <c r="P8" s="938"/>
      <c r="Q8" s="938"/>
      <c r="R8" s="938"/>
      <c r="S8" s="938"/>
      <c r="T8" s="938"/>
      <c r="U8" s="938"/>
      <c r="V8" s="938"/>
      <c r="W8" s="938"/>
      <c r="X8" s="938"/>
      <c r="Y8" s="606"/>
      <c r="Z8" s="606"/>
      <c r="AA8" s="606"/>
      <c r="AB8" s="606"/>
      <c r="AC8" s="606"/>
      <c r="AD8" s="606"/>
      <c r="AE8" s="274"/>
      <c r="AF8" s="257"/>
      <c r="AG8" s="257"/>
      <c r="AH8" s="257"/>
      <c r="AI8" s="257"/>
      <c r="AJ8" s="257"/>
      <c r="AK8" s="257"/>
      <c r="AL8" s="257"/>
      <c r="AM8" s="258"/>
    </row>
    <row r="9" spans="1:39" s="273" customFormat="1" ht="57.75" customHeight="1">
      <c r="A9" s="511"/>
      <c r="B9" s="275"/>
      <c r="C9" s="938" t="s">
        <v>566</v>
      </c>
      <c r="D9" s="938"/>
      <c r="E9" s="938"/>
      <c r="F9" s="938"/>
      <c r="G9" s="938"/>
      <c r="H9" s="938"/>
      <c r="I9" s="938"/>
      <c r="J9" s="938"/>
      <c r="K9" s="938"/>
      <c r="L9" s="938"/>
      <c r="M9" s="938"/>
      <c r="N9" s="938"/>
      <c r="O9" s="938"/>
      <c r="P9" s="938"/>
      <c r="Q9" s="938"/>
      <c r="R9" s="938"/>
      <c r="S9" s="938"/>
      <c r="T9" s="938"/>
      <c r="U9" s="938"/>
      <c r="V9" s="938"/>
      <c r="W9" s="938"/>
      <c r="X9" s="938"/>
      <c r="Y9" s="606"/>
      <c r="Z9" s="606"/>
      <c r="AA9" s="606"/>
      <c r="AB9" s="606"/>
      <c r="AC9" s="606"/>
      <c r="AD9" s="606"/>
      <c r="AE9" s="274"/>
      <c r="AF9" s="257"/>
      <c r="AG9" s="257"/>
      <c r="AH9" s="257"/>
      <c r="AI9" s="257"/>
      <c r="AJ9" s="257"/>
      <c r="AK9" s="257"/>
      <c r="AL9" s="257"/>
      <c r="AM9" s="258"/>
    </row>
    <row r="10" spans="1:39" ht="41.25" customHeight="1">
      <c r="B10" s="277"/>
      <c r="C10" s="938" t="s">
        <v>636</v>
      </c>
      <c r="D10" s="938"/>
      <c r="E10" s="938"/>
      <c r="F10" s="938"/>
      <c r="G10" s="938"/>
      <c r="H10" s="938"/>
      <c r="I10" s="938"/>
      <c r="J10" s="938"/>
      <c r="K10" s="938"/>
      <c r="L10" s="938"/>
      <c r="M10" s="938"/>
      <c r="N10" s="938"/>
      <c r="O10" s="938"/>
      <c r="P10" s="938"/>
      <c r="Q10" s="938"/>
      <c r="R10" s="938"/>
      <c r="S10" s="938"/>
      <c r="T10" s="938"/>
      <c r="U10" s="938"/>
      <c r="V10" s="938"/>
      <c r="W10" s="938"/>
      <c r="X10" s="938"/>
      <c r="Y10" s="606"/>
      <c r="Z10" s="606"/>
      <c r="AA10" s="606"/>
      <c r="AB10" s="606"/>
      <c r="AC10" s="606"/>
      <c r="AD10" s="606"/>
      <c r="AE10" s="274"/>
      <c r="AF10" s="278"/>
      <c r="AG10" s="278"/>
      <c r="AH10" s="278"/>
      <c r="AI10" s="278"/>
      <c r="AJ10" s="278"/>
      <c r="AK10" s="278"/>
      <c r="AL10" s="278"/>
    </row>
    <row r="11" spans="1:39" ht="53.25" customHeight="1">
      <c r="C11" s="938" t="s">
        <v>619</v>
      </c>
      <c r="D11" s="938"/>
      <c r="E11" s="938"/>
      <c r="F11" s="938"/>
      <c r="G11" s="938"/>
      <c r="H11" s="938"/>
      <c r="I11" s="938"/>
      <c r="J11" s="938"/>
      <c r="K11" s="938"/>
      <c r="L11" s="938"/>
      <c r="M11" s="938"/>
      <c r="N11" s="938"/>
      <c r="O11" s="938"/>
      <c r="P11" s="938"/>
      <c r="Q11" s="938"/>
      <c r="R11" s="938"/>
      <c r="S11" s="938"/>
      <c r="T11" s="938"/>
      <c r="U11" s="938"/>
      <c r="V11" s="938"/>
      <c r="W11" s="938"/>
      <c r="X11" s="938"/>
      <c r="Y11" s="606"/>
      <c r="Z11" s="606"/>
      <c r="AA11" s="606"/>
      <c r="AB11" s="606"/>
      <c r="AC11" s="606"/>
      <c r="AD11" s="606"/>
      <c r="AE11" s="274"/>
      <c r="AF11" s="278"/>
      <c r="AG11" s="278"/>
      <c r="AH11" s="278"/>
      <c r="AI11" s="278"/>
      <c r="AJ11" s="278"/>
      <c r="AK11" s="278"/>
      <c r="AL11" s="278"/>
      <c r="AM11" s="255"/>
    </row>
    <row r="12" spans="1:39" ht="20.25" customHeight="1">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4"/>
      <c r="AF12" s="278"/>
      <c r="AG12" s="278"/>
      <c r="AH12" s="278"/>
      <c r="AI12" s="278"/>
      <c r="AJ12" s="278"/>
      <c r="AK12" s="278"/>
      <c r="AL12" s="278"/>
      <c r="AM12" s="255"/>
    </row>
    <row r="13" spans="1:39" ht="20.25" customHeight="1">
      <c r="B13" s="937" t="s">
        <v>525</v>
      </c>
      <c r="C13" s="591" t="s">
        <v>520</v>
      </c>
      <c r="D13" s="543"/>
      <c r="E13" s="543"/>
      <c r="F13" s="543"/>
      <c r="G13" s="543"/>
      <c r="H13" s="543"/>
      <c r="I13" s="543"/>
      <c r="J13" s="543"/>
      <c r="K13" s="543"/>
      <c r="L13" s="543"/>
      <c r="M13" s="543"/>
      <c r="N13" s="543"/>
      <c r="O13" s="543"/>
      <c r="P13" s="543"/>
      <c r="Q13" s="543"/>
      <c r="R13" s="543"/>
      <c r="S13" s="543"/>
      <c r="T13" s="543"/>
      <c r="U13" s="543"/>
      <c r="V13" s="543"/>
      <c r="W13" s="543"/>
      <c r="X13" s="543"/>
      <c r="Y13" s="543"/>
      <c r="Z13" s="543"/>
      <c r="AA13" s="543"/>
      <c r="AB13" s="543"/>
      <c r="AC13" s="543"/>
      <c r="AD13" s="543"/>
      <c r="AE13" s="274"/>
      <c r="AF13" s="278"/>
      <c r="AG13" s="278"/>
      <c r="AH13" s="278"/>
      <c r="AI13" s="278"/>
      <c r="AJ13" s="278"/>
      <c r="AK13" s="278"/>
      <c r="AL13" s="278"/>
      <c r="AM13" s="255"/>
    </row>
    <row r="14" spans="1:39" ht="20.25" customHeight="1">
      <c r="B14" s="937"/>
      <c r="C14" s="591" t="s">
        <v>521</v>
      </c>
      <c r="D14" s="543"/>
      <c r="E14" s="543"/>
      <c r="F14" s="543"/>
      <c r="G14" s="543"/>
      <c r="H14" s="543"/>
      <c r="I14" s="543"/>
      <c r="J14" s="543"/>
      <c r="K14" s="543"/>
      <c r="L14" s="543"/>
      <c r="M14" s="543"/>
      <c r="N14" s="543"/>
      <c r="O14" s="543"/>
      <c r="P14" s="543"/>
      <c r="Q14" s="543"/>
      <c r="R14" s="543"/>
      <c r="S14" s="543"/>
      <c r="T14" s="543"/>
      <c r="U14" s="543"/>
      <c r="V14" s="543"/>
      <c r="W14" s="543"/>
      <c r="X14" s="543"/>
      <c r="Y14" s="543"/>
      <c r="Z14" s="543"/>
      <c r="AA14" s="543"/>
      <c r="AB14" s="543"/>
      <c r="AC14" s="543"/>
      <c r="AD14" s="543"/>
      <c r="AE14" s="274"/>
      <c r="AF14" s="278"/>
      <c r="AG14" s="278"/>
      <c r="AH14" s="278"/>
      <c r="AI14" s="278"/>
      <c r="AJ14" s="278"/>
      <c r="AK14" s="278"/>
      <c r="AL14" s="278"/>
      <c r="AM14" s="255"/>
    </row>
    <row r="15" spans="1:39" ht="20.25" customHeight="1">
      <c r="C15" s="591" t="s">
        <v>522</v>
      </c>
      <c r="D15" s="543"/>
      <c r="E15" s="543"/>
      <c r="F15" s="543"/>
      <c r="G15" s="543"/>
      <c r="H15" s="543"/>
      <c r="I15" s="543"/>
      <c r="J15" s="543"/>
      <c r="K15" s="543"/>
      <c r="L15" s="543"/>
      <c r="M15" s="543"/>
      <c r="N15" s="543"/>
      <c r="O15" s="543"/>
      <c r="P15" s="543"/>
      <c r="Q15" s="543"/>
      <c r="R15" s="543"/>
      <c r="S15" s="543"/>
      <c r="T15" s="543"/>
      <c r="U15" s="543"/>
      <c r="V15" s="543"/>
      <c r="W15" s="543"/>
      <c r="X15" s="543"/>
      <c r="Y15" s="543"/>
      <c r="Z15" s="543"/>
      <c r="AA15" s="543"/>
      <c r="AB15" s="543"/>
      <c r="AC15" s="543"/>
      <c r="AD15" s="543"/>
      <c r="AE15" s="274"/>
      <c r="AF15" s="278"/>
      <c r="AG15" s="278"/>
      <c r="AH15" s="278"/>
      <c r="AI15" s="278"/>
      <c r="AJ15" s="278"/>
      <c r="AK15" s="278"/>
      <c r="AL15" s="278"/>
      <c r="AM15" s="255"/>
    </row>
    <row r="16" spans="1:39" ht="20.25" customHeight="1">
      <c r="C16" s="591" t="s">
        <v>523</v>
      </c>
      <c r="D16" s="543"/>
      <c r="E16" s="543"/>
      <c r="F16" s="543"/>
      <c r="G16" s="543"/>
      <c r="H16" s="543"/>
      <c r="I16" s="543"/>
      <c r="J16" s="543"/>
      <c r="K16" s="543"/>
      <c r="L16" s="543"/>
      <c r="M16" s="543"/>
      <c r="N16" s="543"/>
      <c r="O16" s="543"/>
      <c r="P16" s="543"/>
      <c r="Q16" s="543"/>
      <c r="R16" s="543"/>
      <c r="S16" s="543"/>
      <c r="T16" s="543"/>
      <c r="U16" s="543"/>
      <c r="V16" s="543"/>
      <c r="W16" s="543"/>
      <c r="X16" s="543"/>
      <c r="Y16" s="543"/>
      <c r="Z16" s="543"/>
      <c r="AA16" s="543"/>
      <c r="AB16" s="543"/>
      <c r="AC16" s="543"/>
      <c r="AD16" s="543"/>
      <c r="AE16" s="274"/>
      <c r="AF16" s="278"/>
      <c r="AG16" s="278"/>
      <c r="AH16" s="278"/>
      <c r="AI16" s="278"/>
      <c r="AJ16" s="278"/>
      <c r="AK16" s="278"/>
      <c r="AL16" s="278"/>
      <c r="AM16" s="255"/>
    </row>
    <row r="17" spans="1:39" ht="23.25" customHeight="1">
      <c r="B17" s="279"/>
      <c r="C17" s="280"/>
      <c r="D17" s="281"/>
      <c r="E17" s="281"/>
      <c r="F17" s="281"/>
      <c r="G17" s="281"/>
      <c r="H17" s="281"/>
      <c r="I17" s="281"/>
      <c r="J17" s="281"/>
      <c r="K17" s="281"/>
      <c r="L17" s="281"/>
      <c r="M17" s="281"/>
      <c r="N17" s="281"/>
      <c r="P17" s="281"/>
      <c r="Q17" s="281"/>
      <c r="R17" s="281"/>
      <c r="S17" s="281"/>
      <c r="T17" s="281"/>
      <c r="U17" s="281"/>
      <c r="V17" s="281"/>
      <c r="W17" s="281"/>
      <c r="X17" s="281"/>
      <c r="Y17" s="272"/>
    </row>
    <row r="18" spans="1:39" ht="15.5">
      <c r="B18" s="282" t="s">
        <v>239</v>
      </c>
      <c r="C18" s="283"/>
      <c r="E18" s="590"/>
      <c r="O18" s="283"/>
      <c r="Y18" s="272"/>
      <c r="Z18" s="269"/>
      <c r="AA18" s="269"/>
      <c r="AB18" s="269"/>
      <c r="AC18" s="269"/>
      <c r="AD18" s="269"/>
      <c r="AE18" s="269"/>
      <c r="AF18" s="269"/>
      <c r="AG18" s="269"/>
      <c r="AH18" s="269"/>
      <c r="AI18" s="269"/>
      <c r="AJ18" s="269"/>
      <c r="AK18" s="269"/>
      <c r="AL18" s="269"/>
      <c r="AM18" s="284"/>
    </row>
    <row r="19" spans="1:39" s="285" customFormat="1" ht="36" customHeight="1">
      <c r="A19" s="511"/>
      <c r="B19" s="939" t="s">
        <v>209</v>
      </c>
      <c r="C19" s="941" t="s">
        <v>33</v>
      </c>
      <c r="D19" s="286" t="s">
        <v>420</v>
      </c>
      <c r="E19" s="943" t="s">
        <v>207</v>
      </c>
      <c r="F19" s="944"/>
      <c r="G19" s="944"/>
      <c r="H19" s="944"/>
      <c r="I19" s="944"/>
      <c r="J19" s="944"/>
      <c r="K19" s="944"/>
      <c r="L19" s="944"/>
      <c r="M19" s="945"/>
      <c r="N19" s="949" t="s">
        <v>211</v>
      </c>
      <c r="O19" s="286" t="s">
        <v>421</v>
      </c>
      <c r="P19" s="943" t="s">
        <v>210</v>
      </c>
      <c r="Q19" s="944"/>
      <c r="R19" s="944"/>
      <c r="S19" s="944"/>
      <c r="T19" s="944"/>
      <c r="U19" s="944"/>
      <c r="V19" s="944"/>
      <c r="W19" s="944"/>
      <c r="X19" s="945"/>
      <c r="Y19" s="946" t="s">
        <v>241</v>
      </c>
      <c r="Z19" s="947"/>
      <c r="AA19" s="947"/>
      <c r="AB19" s="947"/>
      <c r="AC19" s="947"/>
      <c r="AD19" s="947"/>
      <c r="AE19" s="947"/>
      <c r="AF19" s="947"/>
      <c r="AG19" s="947"/>
      <c r="AH19" s="947"/>
      <c r="AI19" s="947"/>
      <c r="AJ19" s="947"/>
      <c r="AK19" s="947"/>
      <c r="AL19" s="947"/>
      <c r="AM19" s="948"/>
    </row>
    <row r="20" spans="1:39" s="285" customFormat="1" ht="59.25" customHeight="1">
      <c r="A20" s="511"/>
      <c r="B20" s="940"/>
      <c r="C20" s="942"/>
      <c r="D20" s="287">
        <v>2011</v>
      </c>
      <c r="E20" s="287">
        <v>2012</v>
      </c>
      <c r="F20" s="287">
        <v>2013</v>
      </c>
      <c r="G20" s="287">
        <v>2014</v>
      </c>
      <c r="H20" s="287">
        <v>2015</v>
      </c>
      <c r="I20" s="287">
        <v>2016</v>
      </c>
      <c r="J20" s="287">
        <v>2017</v>
      </c>
      <c r="K20" s="287">
        <v>2018</v>
      </c>
      <c r="L20" s="287">
        <v>2019</v>
      </c>
      <c r="M20" s="287">
        <v>2020</v>
      </c>
      <c r="N20" s="950"/>
      <c r="O20" s="287">
        <v>2011</v>
      </c>
      <c r="P20" s="287">
        <v>2012</v>
      </c>
      <c r="Q20" s="287">
        <v>2013</v>
      </c>
      <c r="R20" s="287">
        <v>2014</v>
      </c>
      <c r="S20" s="287">
        <v>2015</v>
      </c>
      <c r="T20" s="287">
        <v>2016</v>
      </c>
      <c r="U20" s="287">
        <v>2017</v>
      </c>
      <c r="V20" s="287">
        <v>2018</v>
      </c>
      <c r="W20" s="287">
        <v>2019</v>
      </c>
      <c r="X20" s="287">
        <v>2020</v>
      </c>
      <c r="Y20" s="287" t="str">
        <f>'1.  LRAMVA Summary'!D50</f>
        <v>Residential</v>
      </c>
      <c r="Z20" s="288" t="str">
        <f>'1.  LRAMVA Summary'!E50</f>
        <v>GS&lt;50 kW</v>
      </c>
      <c r="AA20" s="288" t="str">
        <f>'1.  LRAMVA Summary'!F50</f>
        <v>GS 50-999 kW</v>
      </c>
      <c r="AB20" s="288" t="str">
        <f>'1.  LRAMVA Summary'!G50</f>
        <v>GS 1000-4999kW</v>
      </c>
      <c r="AC20" s="288" t="str">
        <f>'1.  LRAMVA Summary'!H50</f>
        <v>Unmetered Scattered Load</v>
      </c>
      <c r="AD20" s="288" t="str">
        <f>'1.  LRAMVA Summary'!I50</f>
        <v>Sentinel Lights</v>
      </c>
      <c r="AE20" s="288" t="str">
        <f>'1.  LRAMVA Summary'!J50</f>
        <v>Street Lighting</v>
      </c>
      <c r="AF20" s="288" t="str">
        <f>'1.  LRAMVA Summary'!K50</f>
        <v/>
      </c>
      <c r="AG20" s="288" t="str">
        <f>'1.  LRAMVA Summary'!L50</f>
        <v/>
      </c>
      <c r="AH20" s="288" t="str">
        <f>'1.  LRAMVA Summary'!M50</f>
        <v/>
      </c>
      <c r="AI20" s="288" t="str">
        <f>'1.  LRAMVA Summary'!N50</f>
        <v/>
      </c>
      <c r="AJ20" s="288" t="str">
        <f>'1.  LRAMVA Summary'!O50</f>
        <v/>
      </c>
      <c r="AK20" s="288" t="str">
        <f>'1.  LRAMVA Summary'!P50</f>
        <v/>
      </c>
      <c r="AL20" s="288" t="str">
        <f>'1.  LRAMVA Summary'!Q50</f>
        <v/>
      </c>
      <c r="AM20" s="289" t="str">
        <f>'1.  LRAMVA Summary'!R50</f>
        <v>Total</v>
      </c>
    </row>
    <row r="21" spans="1:39" s="295" customFormat="1" ht="15.75" customHeight="1">
      <c r="A21" s="512"/>
      <c r="B21" s="290" t="s">
        <v>0</v>
      </c>
      <c r="C21" s="291"/>
      <c r="D21" s="291"/>
      <c r="E21" s="291"/>
      <c r="F21" s="291"/>
      <c r="G21" s="291"/>
      <c r="H21" s="291"/>
      <c r="I21" s="291"/>
      <c r="J21" s="291"/>
      <c r="K21" s="291"/>
      <c r="L21" s="291"/>
      <c r="M21" s="291"/>
      <c r="N21" s="292"/>
      <c r="O21" s="291"/>
      <c r="P21" s="291"/>
      <c r="Q21" s="291"/>
      <c r="R21" s="291"/>
      <c r="S21" s="291"/>
      <c r="T21" s="291"/>
      <c r="U21" s="291"/>
      <c r="V21" s="291"/>
      <c r="W21" s="291"/>
      <c r="X21" s="291"/>
      <c r="Y21" s="293" t="str">
        <f>'1.  LRAMVA Summary'!D51</f>
        <v>kWh</v>
      </c>
      <c r="Z21" s="293" t="str">
        <f>'1.  LRAMVA Summary'!E51</f>
        <v>kWh</v>
      </c>
      <c r="AA21" s="293" t="str">
        <f>'1.  LRAMVA Summary'!F51</f>
        <v>kW</v>
      </c>
      <c r="AB21" s="293" t="str">
        <f>'1.  LRAMVA Summary'!G51</f>
        <v>kW</v>
      </c>
      <c r="AC21" s="293" t="str">
        <f>'1.  LRAMVA Summary'!H51</f>
        <v>kWh</v>
      </c>
      <c r="AD21" s="293" t="str">
        <f>'1.  LRAMVA Summary'!I51</f>
        <v>kW</v>
      </c>
      <c r="AE21" s="293" t="str">
        <f>'1.  LRAMVA Summary'!J51</f>
        <v>kW</v>
      </c>
      <c r="AF21" s="293">
        <f>'1.  LRAMVA Summary'!K51</f>
        <v>0</v>
      </c>
      <c r="AG21" s="293">
        <f>'1.  LRAMVA Summary'!L51</f>
        <v>0</v>
      </c>
      <c r="AH21" s="293">
        <f>'1.  LRAMVA Summary'!M51</f>
        <v>0</v>
      </c>
      <c r="AI21" s="293">
        <f>'1.  LRAMVA Summary'!N51</f>
        <v>0</v>
      </c>
      <c r="AJ21" s="293">
        <f>'1.  LRAMVA Summary'!O51</f>
        <v>0</v>
      </c>
      <c r="AK21" s="293">
        <f>'1.  LRAMVA Summary'!P51</f>
        <v>0</v>
      </c>
      <c r="AL21" s="293">
        <f>'1.  LRAMVA Summary'!Q51</f>
        <v>0</v>
      </c>
      <c r="AM21" s="294"/>
    </row>
    <row r="22" spans="1:39" s="285" customFormat="1" ht="15" customHeight="1" outlineLevel="1">
      <c r="A22" s="511">
        <v>1</v>
      </c>
      <c r="B22" s="296" t="s">
        <v>1</v>
      </c>
      <c r="C22" s="293" t="s">
        <v>25</v>
      </c>
      <c r="D22" s="297">
        <v>24852</v>
      </c>
      <c r="E22" s="297">
        <f>D22*1</f>
        <v>24852</v>
      </c>
      <c r="F22" s="297">
        <f>E22*1</f>
        <v>24852</v>
      </c>
      <c r="G22" s="297">
        <f>F22*0.8382</f>
        <v>20830.946399999997</v>
      </c>
      <c r="H22" s="297"/>
      <c r="I22" s="297"/>
      <c r="J22" s="297"/>
      <c r="K22" s="297"/>
      <c r="L22" s="297"/>
      <c r="M22" s="297"/>
      <c r="N22" s="293"/>
      <c r="O22" s="297">
        <v>3</v>
      </c>
      <c r="P22" s="297">
        <f>O22*1</f>
        <v>3</v>
      </c>
      <c r="Q22" s="297">
        <f>P22*1</f>
        <v>3</v>
      </c>
      <c r="R22" s="297">
        <f>Q22*0.8222</f>
        <v>2.4666000000000001</v>
      </c>
      <c r="S22" s="297"/>
      <c r="T22" s="297"/>
      <c r="U22" s="297"/>
      <c r="V22" s="297"/>
      <c r="W22" s="297"/>
      <c r="X22" s="297"/>
      <c r="Y22" s="412">
        <v>1</v>
      </c>
      <c r="Z22" s="412"/>
      <c r="AA22" s="412"/>
      <c r="AB22" s="412"/>
      <c r="AC22" s="412"/>
      <c r="AD22" s="412"/>
      <c r="AE22" s="412"/>
      <c r="AF22" s="412"/>
      <c r="AG22" s="412"/>
      <c r="AH22" s="412"/>
      <c r="AI22" s="412"/>
      <c r="AJ22" s="412"/>
      <c r="AK22" s="412"/>
      <c r="AL22" s="412"/>
      <c r="AM22" s="298">
        <f>SUM(Y22:AL22)</f>
        <v>1</v>
      </c>
    </row>
    <row r="23" spans="1:39" s="285" customFormat="1" ht="15.5" outlineLevel="1">
      <c r="A23" s="511"/>
      <c r="B23" s="296" t="s">
        <v>212</v>
      </c>
      <c r="C23" s="293" t="s">
        <v>164</v>
      </c>
      <c r="D23" s="297"/>
      <c r="E23" s="297"/>
      <c r="F23" s="297"/>
      <c r="G23" s="297"/>
      <c r="H23" s="297"/>
      <c r="I23" s="297"/>
      <c r="J23" s="297"/>
      <c r="K23" s="297"/>
      <c r="L23" s="297"/>
      <c r="M23" s="297"/>
      <c r="N23" s="470"/>
      <c r="O23" s="297"/>
      <c r="P23" s="297"/>
      <c r="Q23" s="297"/>
      <c r="R23" s="297"/>
      <c r="S23" s="297"/>
      <c r="T23" s="297"/>
      <c r="U23" s="297"/>
      <c r="V23" s="297"/>
      <c r="W23" s="297"/>
      <c r="X23" s="297"/>
      <c r="Y23" s="413">
        <f>Y22</f>
        <v>1</v>
      </c>
      <c r="Z23" s="413">
        <f>Z22</f>
        <v>0</v>
      </c>
      <c r="AA23" s="413">
        <f t="shared" ref="AA23:AL23" si="0">AA22</f>
        <v>0</v>
      </c>
      <c r="AB23" s="413">
        <f t="shared" si="0"/>
        <v>0</v>
      </c>
      <c r="AC23" s="413">
        <f t="shared" si="0"/>
        <v>0</v>
      </c>
      <c r="AD23" s="413">
        <f t="shared" si="0"/>
        <v>0</v>
      </c>
      <c r="AE23" s="413">
        <f t="shared" si="0"/>
        <v>0</v>
      </c>
      <c r="AF23" s="413">
        <f t="shared" si="0"/>
        <v>0</v>
      </c>
      <c r="AG23" s="413">
        <f t="shared" si="0"/>
        <v>0</v>
      </c>
      <c r="AH23" s="413">
        <f t="shared" si="0"/>
        <v>0</v>
      </c>
      <c r="AI23" s="413">
        <f t="shared" si="0"/>
        <v>0</v>
      </c>
      <c r="AJ23" s="413">
        <f t="shared" si="0"/>
        <v>0</v>
      </c>
      <c r="AK23" s="413">
        <f t="shared" si="0"/>
        <v>0</v>
      </c>
      <c r="AL23" s="413">
        <f t="shared" si="0"/>
        <v>0</v>
      </c>
      <c r="AM23" s="299"/>
    </row>
    <row r="24" spans="1:39" s="305" customFormat="1" ht="15.5" outlineLevel="1">
      <c r="A24" s="513"/>
      <c r="B24" s="300"/>
      <c r="C24" s="301"/>
      <c r="D24" s="301"/>
      <c r="E24" s="301"/>
      <c r="F24" s="301"/>
      <c r="G24" s="301"/>
      <c r="H24" s="301"/>
      <c r="I24" s="301"/>
      <c r="J24" s="301"/>
      <c r="K24" s="301"/>
      <c r="L24" s="301"/>
      <c r="M24" s="301"/>
      <c r="O24" s="301"/>
      <c r="P24" s="301"/>
      <c r="Q24" s="301"/>
      <c r="R24" s="301"/>
      <c r="S24" s="301"/>
      <c r="T24" s="301"/>
      <c r="U24" s="301"/>
      <c r="V24" s="301"/>
      <c r="W24" s="301"/>
      <c r="X24" s="301"/>
      <c r="Y24" s="414"/>
      <c r="Z24" s="415"/>
      <c r="AA24" s="415"/>
      <c r="AB24" s="415"/>
      <c r="AC24" s="415"/>
      <c r="AD24" s="415"/>
      <c r="AE24" s="415"/>
      <c r="AF24" s="415"/>
      <c r="AG24" s="415"/>
      <c r="AH24" s="415"/>
      <c r="AI24" s="415"/>
      <c r="AJ24" s="415"/>
      <c r="AK24" s="415"/>
      <c r="AL24" s="415"/>
      <c r="AM24" s="304"/>
    </row>
    <row r="25" spans="1:39" s="285" customFormat="1" ht="15.5" outlineLevel="1">
      <c r="A25" s="511">
        <v>2</v>
      </c>
      <c r="B25" s="296" t="s">
        <v>2</v>
      </c>
      <c r="C25" s="293" t="s">
        <v>25</v>
      </c>
      <c r="D25" s="297">
        <v>350</v>
      </c>
      <c r="E25" s="297">
        <f>D25*1</f>
        <v>350</v>
      </c>
      <c r="F25" s="297">
        <f>E25*1</f>
        <v>350</v>
      </c>
      <c r="G25" s="297">
        <f>F25*0.8382</f>
        <v>293.37</v>
      </c>
      <c r="H25" s="297"/>
      <c r="I25" s="297"/>
      <c r="J25" s="297"/>
      <c r="K25" s="297"/>
      <c r="L25" s="297"/>
      <c r="M25" s="297"/>
      <c r="N25" s="293"/>
      <c r="O25" s="297">
        <v>0</v>
      </c>
      <c r="P25" s="297">
        <f>O25*1</f>
        <v>0</v>
      </c>
      <c r="Q25" s="297">
        <f>P25*1</f>
        <v>0</v>
      </c>
      <c r="R25" s="297">
        <f>Q25*0.8222</f>
        <v>0</v>
      </c>
      <c r="S25" s="297"/>
      <c r="T25" s="297"/>
      <c r="U25" s="297"/>
      <c r="V25" s="297"/>
      <c r="W25" s="297"/>
      <c r="X25" s="297"/>
      <c r="Y25" s="412">
        <v>1</v>
      </c>
      <c r="Z25" s="412"/>
      <c r="AA25" s="412"/>
      <c r="AB25" s="412"/>
      <c r="AC25" s="412"/>
      <c r="AD25" s="412"/>
      <c r="AE25" s="412"/>
      <c r="AF25" s="412"/>
      <c r="AG25" s="412"/>
      <c r="AH25" s="412"/>
      <c r="AI25" s="412"/>
      <c r="AJ25" s="412"/>
      <c r="AK25" s="412"/>
      <c r="AL25" s="412"/>
      <c r="AM25" s="298">
        <f>SUM(Y25:AL25)</f>
        <v>1</v>
      </c>
    </row>
    <row r="26" spans="1:39" s="285" customFormat="1" ht="15.5" outlineLevel="1">
      <c r="A26" s="511"/>
      <c r="B26" s="296" t="s">
        <v>212</v>
      </c>
      <c r="C26" s="293" t="s">
        <v>164</v>
      </c>
      <c r="D26" s="297"/>
      <c r="E26" s="297"/>
      <c r="F26" s="297"/>
      <c r="G26" s="297"/>
      <c r="H26" s="297"/>
      <c r="I26" s="297"/>
      <c r="J26" s="297"/>
      <c r="K26" s="297"/>
      <c r="L26" s="297"/>
      <c r="M26" s="297"/>
      <c r="N26" s="470"/>
      <c r="O26" s="297"/>
      <c r="P26" s="297"/>
      <c r="Q26" s="297"/>
      <c r="R26" s="297"/>
      <c r="S26" s="297"/>
      <c r="T26" s="297"/>
      <c r="U26" s="297"/>
      <c r="V26" s="297"/>
      <c r="W26" s="297"/>
      <c r="X26" s="297"/>
      <c r="Y26" s="413">
        <f>Y25</f>
        <v>1</v>
      </c>
      <c r="Z26" s="413">
        <f>Z25</f>
        <v>0</v>
      </c>
      <c r="AA26" s="413">
        <f t="shared" ref="AA26:AL26" si="1">AA25</f>
        <v>0</v>
      </c>
      <c r="AB26" s="413">
        <f t="shared" si="1"/>
        <v>0</v>
      </c>
      <c r="AC26" s="413">
        <f t="shared" si="1"/>
        <v>0</v>
      </c>
      <c r="AD26" s="413">
        <f t="shared" si="1"/>
        <v>0</v>
      </c>
      <c r="AE26" s="413">
        <f t="shared" si="1"/>
        <v>0</v>
      </c>
      <c r="AF26" s="413">
        <f t="shared" si="1"/>
        <v>0</v>
      </c>
      <c r="AG26" s="413">
        <f t="shared" si="1"/>
        <v>0</v>
      </c>
      <c r="AH26" s="413">
        <f t="shared" si="1"/>
        <v>0</v>
      </c>
      <c r="AI26" s="413">
        <f t="shared" si="1"/>
        <v>0</v>
      </c>
      <c r="AJ26" s="413">
        <f t="shared" si="1"/>
        <v>0</v>
      </c>
      <c r="AK26" s="413">
        <f t="shared" si="1"/>
        <v>0</v>
      </c>
      <c r="AL26" s="413">
        <f t="shared" si="1"/>
        <v>0</v>
      </c>
      <c r="AM26" s="299"/>
    </row>
    <row r="27" spans="1:39" s="305" customFormat="1" ht="15.5" outlineLevel="1">
      <c r="A27" s="513"/>
      <c r="B27" s="300"/>
      <c r="C27" s="301"/>
      <c r="D27" s="306"/>
      <c r="E27" s="306"/>
      <c r="F27" s="306"/>
      <c r="G27" s="306"/>
      <c r="H27" s="306"/>
      <c r="I27" s="306"/>
      <c r="J27" s="306"/>
      <c r="K27" s="306"/>
      <c r="L27" s="306"/>
      <c r="M27" s="306"/>
      <c r="O27" s="306"/>
      <c r="P27" s="306"/>
      <c r="Q27" s="306"/>
      <c r="R27" s="306"/>
      <c r="S27" s="306"/>
      <c r="T27" s="306"/>
      <c r="U27" s="306"/>
      <c r="V27" s="306"/>
      <c r="W27" s="306"/>
      <c r="X27" s="306"/>
      <c r="Y27" s="414"/>
      <c r="Z27" s="415"/>
      <c r="AA27" s="415"/>
      <c r="AB27" s="415"/>
      <c r="AC27" s="415"/>
      <c r="AD27" s="415"/>
      <c r="AE27" s="415"/>
      <c r="AF27" s="415"/>
      <c r="AG27" s="415"/>
      <c r="AH27" s="415"/>
      <c r="AI27" s="415"/>
      <c r="AJ27" s="415"/>
      <c r="AK27" s="415"/>
      <c r="AL27" s="415"/>
      <c r="AM27" s="304"/>
    </row>
    <row r="28" spans="1:39" s="285" customFormat="1" ht="15.5" outlineLevel="1">
      <c r="A28" s="511">
        <v>3</v>
      </c>
      <c r="B28" s="296" t="s">
        <v>3</v>
      </c>
      <c r="C28" s="293" t="s">
        <v>25</v>
      </c>
      <c r="D28" s="297">
        <v>20522</v>
      </c>
      <c r="E28" s="297">
        <f>D28*1</f>
        <v>20522</v>
      </c>
      <c r="F28" s="297">
        <f>E28*1</f>
        <v>20522</v>
      </c>
      <c r="G28" s="297">
        <f>F28*0.8382</f>
        <v>17201.540399999998</v>
      </c>
      <c r="H28" s="297"/>
      <c r="I28" s="297"/>
      <c r="J28" s="297"/>
      <c r="K28" s="297"/>
      <c r="L28" s="297"/>
      <c r="M28" s="297"/>
      <c r="N28" s="293"/>
      <c r="O28" s="297">
        <v>10</v>
      </c>
      <c r="P28" s="297">
        <f>O28*1</f>
        <v>10</v>
      </c>
      <c r="Q28" s="297">
        <f>P28*1</f>
        <v>10</v>
      </c>
      <c r="R28" s="297">
        <f>Q28*0.8222</f>
        <v>8.2220000000000013</v>
      </c>
      <c r="S28" s="297"/>
      <c r="T28" s="297"/>
      <c r="U28" s="297"/>
      <c r="V28" s="297"/>
      <c r="W28" s="297"/>
      <c r="X28" s="297"/>
      <c r="Y28" s="412">
        <v>1</v>
      </c>
      <c r="Z28" s="412"/>
      <c r="AA28" s="412"/>
      <c r="AB28" s="412"/>
      <c r="AC28" s="412"/>
      <c r="AD28" s="412"/>
      <c r="AE28" s="412"/>
      <c r="AF28" s="412"/>
      <c r="AG28" s="412"/>
      <c r="AH28" s="412"/>
      <c r="AI28" s="412"/>
      <c r="AJ28" s="412"/>
      <c r="AK28" s="412"/>
      <c r="AL28" s="412"/>
      <c r="AM28" s="298">
        <f>SUM(Y28:AL28)</f>
        <v>1</v>
      </c>
    </row>
    <row r="29" spans="1:39" s="285" customFormat="1" ht="15.5" outlineLevel="1">
      <c r="A29" s="511"/>
      <c r="B29" s="296" t="s">
        <v>212</v>
      </c>
      <c r="C29" s="293" t="s">
        <v>164</v>
      </c>
      <c r="D29" s="297"/>
      <c r="E29" s="297"/>
      <c r="F29" s="297"/>
      <c r="G29" s="297"/>
      <c r="H29" s="297"/>
      <c r="I29" s="297"/>
      <c r="J29" s="297"/>
      <c r="K29" s="297"/>
      <c r="L29" s="297"/>
      <c r="M29" s="297"/>
      <c r="N29" s="470"/>
      <c r="O29" s="297"/>
      <c r="P29" s="297"/>
      <c r="Q29" s="297"/>
      <c r="R29" s="297"/>
      <c r="S29" s="297"/>
      <c r="T29" s="297"/>
      <c r="U29" s="297"/>
      <c r="V29" s="297"/>
      <c r="W29" s="297"/>
      <c r="X29" s="297"/>
      <c r="Y29" s="413">
        <f>Y28</f>
        <v>1</v>
      </c>
      <c r="Z29" s="413">
        <f>Z28</f>
        <v>0</v>
      </c>
      <c r="AA29" s="413">
        <f t="shared" ref="AA29:AL29" si="2">AA28</f>
        <v>0</v>
      </c>
      <c r="AB29" s="413">
        <f t="shared" si="2"/>
        <v>0</v>
      </c>
      <c r="AC29" s="413">
        <f t="shared" si="2"/>
        <v>0</v>
      </c>
      <c r="AD29" s="413">
        <f t="shared" si="2"/>
        <v>0</v>
      </c>
      <c r="AE29" s="413">
        <f t="shared" si="2"/>
        <v>0</v>
      </c>
      <c r="AF29" s="413">
        <f t="shared" si="2"/>
        <v>0</v>
      </c>
      <c r="AG29" s="413">
        <f t="shared" si="2"/>
        <v>0</v>
      </c>
      <c r="AH29" s="413">
        <f t="shared" si="2"/>
        <v>0</v>
      </c>
      <c r="AI29" s="413">
        <f t="shared" si="2"/>
        <v>0</v>
      </c>
      <c r="AJ29" s="413">
        <f t="shared" si="2"/>
        <v>0</v>
      </c>
      <c r="AK29" s="413">
        <f t="shared" si="2"/>
        <v>0</v>
      </c>
      <c r="AL29" s="413">
        <f t="shared" si="2"/>
        <v>0</v>
      </c>
      <c r="AM29" s="299"/>
    </row>
    <row r="30" spans="1:39" s="285" customFormat="1" ht="15.5" outlineLevel="1">
      <c r="A30" s="511"/>
      <c r="B30" s="296"/>
      <c r="C30" s="307"/>
      <c r="D30" s="293"/>
      <c r="E30" s="293"/>
      <c r="F30" s="293"/>
      <c r="G30" s="293"/>
      <c r="H30" s="293"/>
      <c r="I30" s="293"/>
      <c r="J30" s="293"/>
      <c r="K30" s="293"/>
      <c r="L30" s="293"/>
      <c r="M30" s="293"/>
      <c r="O30" s="293"/>
      <c r="P30" s="293"/>
      <c r="Q30" s="293"/>
      <c r="R30" s="293"/>
      <c r="S30" s="293"/>
      <c r="T30" s="293"/>
      <c r="U30" s="293"/>
      <c r="V30" s="293"/>
      <c r="W30" s="293"/>
      <c r="X30" s="293"/>
      <c r="Y30" s="414"/>
      <c r="Z30" s="414"/>
      <c r="AA30" s="414"/>
      <c r="AB30" s="414"/>
      <c r="AC30" s="414"/>
      <c r="AD30" s="414"/>
      <c r="AE30" s="414"/>
      <c r="AF30" s="414"/>
      <c r="AG30" s="414"/>
      <c r="AH30" s="414"/>
      <c r="AI30" s="414"/>
      <c r="AJ30" s="414"/>
      <c r="AK30" s="414"/>
      <c r="AL30" s="414"/>
      <c r="AM30" s="308"/>
    </row>
    <row r="31" spans="1:39" s="285" customFormat="1" ht="15.5" outlineLevel="1">
      <c r="A31" s="511">
        <v>4</v>
      </c>
      <c r="B31" s="296" t="s">
        <v>4</v>
      </c>
      <c r="C31" s="293" t="s">
        <v>25</v>
      </c>
      <c r="D31" s="297">
        <v>11756</v>
      </c>
      <c r="E31" s="297">
        <f>D31*1</f>
        <v>11756</v>
      </c>
      <c r="F31" s="297">
        <f>E31*1</f>
        <v>11756</v>
      </c>
      <c r="G31" s="297">
        <f>F31*0.8382</f>
        <v>9853.8791999999994</v>
      </c>
      <c r="H31" s="297"/>
      <c r="I31" s="297"/>
      <c r="J31" s="297"/>
      <c r="K31" s="297"/>
      <c r="L31" s="297"/>
      <c r="M31" s="297"/>
      <c r="N31" s="293"/>
      <c r="O31" s="297">
        <v>1</v>
      </c>
      <c r="P31" s="297">
        <f>O31*1</f>
        <v>1</v>
      </c>
      <c r="Q31" s="297">
        <f>P31*1</f>
        <v>1</v>
      </c>
      <c r="R31" s="297">
        <f>Q31*0.8222</f>
        <v>0.82220000000000004</v>
      </c>
      <c r="S31" s="297"/>
      <c r="T31" s="297"/>
      <c r="U31" s="297"/>
      <c r="V31" s="297"/>
      <c r="W31" s="297"/>
      <c r="X31" s="297"/>
      <c r="Y31" s="412">
        <v>1</v>
      </c>
      <c r="Z31" s="412"/>
      <c r="AA31" s="412"/>
      <c r="AB31" s="412"/>
      <c r="AC31" s="412"/>
      <c r="AD31" s="412"/>
      <c r="AE31" s="412"/>
      <c r="AF31" s="412"/>
      <c r="AG31" s="412"/>
      <c r="AH31" s="412"/>
      <c r="AI31" s="412"/>
      <c r="AJ31" s="412"/>
      <c r="AK31" s="412"/>
      <c r="AL31" s="412"/>
      <c r="AM31" s="298">
        <f>SUM(Y31:AL31)</f>
        <v>1</v>
      </c>
    </row>
    <row r="32" spans="1:39" s="285" customFormat="1" ht="15.5" outlineLevel="1">
      <c r="A32" s="511"/>
      <c r="B32" s="296" t="s">
        <v>212</v>
      </c>
      <c r="C32" s="293" t="s">
        <v>164</v>
      </c>
      <c r="D32" s="297"/>
      <c r="E32" s="297"/>
      <c r="F32" s="297"/>
      <c r="G32" s="297"/>
      <c r="H32" s="297"/>
      <c r="I32" s="297"/>
      <c r="J32" s="297"/>
      <c r="K32" s="297"/>
      <c r="L32" s="297"/>
      <c r="M32" s="297"/>
      <c r="N32" s="470"/>
      <c r="O32" s="297"/>
      <c r="P32" s="297"/>
      <c r="Q32" s="297"/>
      <c r="R32" s="297"/>
      <c r="S32" s="297"/>
      <c r="T32" s="297"/>
      <c r="U32" s="297"/>
      <c r="V32" s="297"/>
      <c r="W32" s="297"/>
      <c r="X32" s="297"/>
      <c r="Y32" s="413">
        <f>Y31</f>
        <v>1</v>
      </c>
      <c r="Z32" s="413">
        <f>Z31</f>
        <v>0</v>
      </c>
      <c r="AA32" s="413">
        <f t="shared" ref="AA32:AL32" si="3">AA31</f>
        <v>0</v>
      </c>
      <c r="AB32" s="413">
        <f t="shared" si="3"/>
        <v>0</v>
      </c>
      <c r="AC32" s="413">
        <f t="shared" si="3"/>
        <v>0</v>
      </c>
      <c r="AD32" s="413">
        <f t="shared" si="3"/>
        <v>0</v>
      </c>
      <c r="AE32" s="413">
        <f t="shared" si="3"/>
        <v>0</v>
      </c>
      <c r="AF32" s="413">
        <f t="shared" si="3"/>
        <v>0</v>
      </c>
      <c r="AG32" s="413">
        <f t="shared" si="3"/>
        <v>0</v>
      </c>
      <c r="AH32" s="413">
        <f t="shared" si="3"/>
        <v>0</v>
      </c>
      <c r="AI32" s="413">
        <f t="shared" si="3"/>
        <v>0</v>
      </c>
      <c r="AJ32" s="413">
        <f t="shared" si="3"/>
        <v>0</v>
      </c>
      <c r="AK32" s="413">
        <f t="shared" si="3"/>
        <v>0</v>
      </c>
      <c r="AL32" s="413">
        <f t="shared" si="3"/>
        <v>0</v>
      </c>
      <c r="AM32" s="299"/>
    </row>
    <row r="33" spans="1:39" s="285" customFormat="1" ht="15.5" outlineLevel="1">
      <c r="A33" s="511"/>
      <c r="B33" s="296"/>
      <c r="C33" s="307"/>
      <c r="D33" s="306"/>
      <c r="E33" s="306"/>
      <c r="F33" s="306"/>
      <c r="G33" s="306"/>
      <c r="H33" s="306"/>
      <c r="I33" s="306"/>
      <c r="J33" s="306"/>
      <c r="K33" s="306"/>
      <c r="L33" s="306"/>
      <c r="M33" s="306"/>
      <c r="N33" s="293"/>
      <c r="O33" s="306"/>
      <c r="P33" s="306"/>
      <c r="Q33" s="306"/>
      <c r="R33" s="306"/>
      <c r="S33" s="306"/>
      <c r="T33" s="306"/>
      <c r="U33" s="306"/>
      <c r="V33" s="306"/>
      <c r="W33" s="306"/>
      <c r="X33" s="306"/>
      <c r="Y33" s="414"/>
      <c r="Z33" s="414"/>
      <c r="AA33" s="414"/>
      <c r="AB33" s="414"/>
      <c r="AC33" s="414"/>
      <c r="AD33" s="414"/>
      <c r="AE33" s="414"/>
      <c r="AF33" s="414"/>
      <c r="AG33" s="414"/>
      <c r="AH33" s="414"/>
      <c r="AI33" s="414"/>
      <c r="AJ33" s="414"/>
      <c r="AK33" s="414"/>
      <c r="AL33" s="414"/>
      <c r="AM33" s="308"/>
    </row>
    <row r="34" spans="1:39" s="285" customFormat="1" ht="15.5" outlineLevel="1">
      <c r="A34" s="511">
        <v>5</v>
      </c>
      <c r="B34" s="296" t="s">
        <v>5</v>
      </c>
      <c r="C34" s="293" t="s">
        <v>25</v>
      </c>
      <c r="D34" s="297">
        <v>18586</v>
      </c>
      <c r="E34" s="297">
        <f>D34*1</f>
        <v>18586</v>
      </c>
      <c r="F34" s="297">
        <f>E34*1</f>
        <v>18586</v>
      </c>
      <c r="G34" s="297">
        <f>F34*0.8382</f>
        <v>15578.785199999998</v>
      </c>
      <c r="H34" s="297"/>
      <c r="I34" s="297"/>
      <c r="J34" s="297"/>
      <c r="K34" s="297"/>
      <c r="L34" s="297"/>
      <c r="M34" s="297"/>
      <c r="N34" s="293"/>
      <c r="O34" s="297">
        <v>1</v>
      </c>
      <c r="P34" s="297">
        <f>O34*1</f>
        <v>1</v>
      </c>
      <c r="Q34" s="297">
        <f>P34*1</f>
        <v>1</v>
      </c>
      <c r="R34" s="297">
        <f>Q34*0.8222</f>
        <v>0.82220000000000004</v>
      </c>
      <c r="S34" s="297"/>
      <c r="T34" s="297"/>
      <c r="U34" s="297"/>
      <c r="V34" s="297"/>
      <c r="W34" s="297"/>
      <c r="X34" s="297"/>
      <c r="Y34" s="412">
        <v>1</v>
      </c>
      <c r="Z34" s="412"/>
      <c r="AA34" s="412"/>
      <c r="AB34" s="412"/>
      <c r="AC34" s="412"/>
      <c r="AD34" s="412"/>
      <c r="AE34" s="412"/>
      <c r="AF34" s="412"/>
      <c r="AG34" s="412"/>
      <c r="AH34" s="412"/>
      <c r="AI34" s="412"/>
      <c r="AJ34" s="412"/>
      <c r="AK34" s="412"/>
      <c r="AL34" s="412"/>
      <c r="AM34" s="298">
        <f>SUM(Y34:AL34)</f>
        <v>1</v>
      </c>
    </row>
    <row r="35" spans="1:39" s="285" customFormat="1" ht="15.5" outlineLevel="1">
      <c r="A35" s="511"/>
      <c r="B35" s="296" t="s">
        <v>212</v>
      </c>
      <c r="C35" s="293" t="s">
        <v>164</v>
      </c>
      <c r="D35" s="297"/>
      <c r="E35" s="297"/>
      <c r="F35" s="297"/>
      <c r="G35" s="297"/>
      <c r="H35" s="297"/>
      <c r="I35" s="297"/>
      <c r="J35" s="297"/>
      <c r="K35" s="297"/>
      <c r="L35" s="297"/>
      <c r="M35" s="297"/>
      <c r="N35" s="470"/>
      <c r="O35" s="297"/>
      <c r="P35" s="297"/>
      <c r="Q35" s="297"/>
      <c r="R35" s="297"/>
      <c r="S35" s="297"/>
      <c r="T35" s="297"/>
      <c r="U35" s="297"/>
      <c r="V35" s="297"/>
      <c r="W35" s="297"/>
      <c r="X35" s="297"/>
      <c r="Y35" s="413">
        <f>Y34</f>
        <v>1</v>
      </c>
      <c r="Z35" s="413">
        <f>Z34</f>
        <v>0</v>
      </c>
      <c r="AA35" s="413">
        <f t="shared" ref="AA35:AL35" si="4">AA34</f>
        <v>0</v>
      </c>
      <c r="AB35" s="413">
        <f t="shared" si="4"/>
        <v>0</v>
      </c>
      <c r="AC35" s="413">
        <f t="shared" si="4"/>
        <v>0</v>
      </c>
      <c r="AD35" s="413">
        <f t="shared" si="4"/>
        <v>0</v>
      </c>
      <c r="AE35" s="413">
        <f t="shared" si="4"/>
        <v>0</v>
      </c>
      <c r="AF35" s="413">
        <f t="shared" si="4"/>
        <v>0</v>
      </c>
      <c r="AG35" s="413">
        <f t="shared" si="4"/>
        <v>0</v>
      </c>
      <c r="AH35" s="413">
        <f t="shared" si="4"/>
        <v>0</v>
      </c>
      <c r="AI35" s="413">
        <f t="shared" si="4"/>
        <v>0</v>
      </c>
      <c r="AJ35" s="413">
        <f t="shared" si="4"/>
        <v>0</v>
      </c>
      <c r="AK35" s="413">
        <f t="shared" si="4"/>
        <v>0</v>
      </c>
      <c r="AL35" s="413">
        <f t="shared" si="4"/>
        <v>0</v>
      </c>
      <c r="AM35" s="299"/>
    </row>
    <row r="36" spans="1:39" s="285" customFormat="1" ht="15.5" outlineLevel="1">
      <c r="A36" s="511"/>
      <c r="B36" s="296"/>
      <c r="C36" s="307"/>
      <c r="D36" s="306"/>
      <c r="E36" s="306"/>
      <c r="F36" s="306"/>
      <c r="G36" s="306"/>
      <c r="H36" s="306"/>
      <c r="I36" s="306"/>
      <c r="J36" s="306"/>
      <c r="K36" s="306"/>
      <c r="L36" s="306"/>
      <c r="M36" s="306"/>
      <c r="N36" s="293"/>
      <c r="O36" s="306"/>
      <c r="P36" s="306"/>
      <c r="Q36" s="306"/>
      <c r="R36" s="306"/>
      <c r="S36" s="306"/>
      <c r="T36" s="306"/>
      <c r="U36" s="306"/>
      <c r="V36" s="306"/>
      <c r="W36" s="306"/>
      <c r="X36" s="306"/>
      <c r="Y36" s="414"/>
      <c r="Z36" s="414"/>
      <c r="AA36" s="414"/>
      <c r="AB36" s="414"/>
      <c r="AC36" s="414"/>
      <c r="AD36" s="414"/>
      <c r="AE36" s="414"/>
      <c r="AF36" s="414"/>
      <c r="AG36" s="414"/>
      <c r="AH36" s="414"/>
      <c r="AI36" s="414"/>
      <c r="AJ36" s="414"/>
      <c r="AK36" s="414"/>
      <c r="AL36" s="414"/>
      <c r="AM36" s="308"/>
    </row>
    <row r="37" spans="1:39" s="285" customFormat="1" ht="15.5" outlineLevel="1">
      <c r="A37" s="511">
        <v>6</v>
      </c>
      <c r="B37" s="296" t="s">
        <v>6</v>
      </c>
      <c r="C37" s="293" t="s">
        <v>25</v>
      </c>
      <c r="D37" s="297"/>
      <c r="E37" s="297"/>
      <c r="F37" s="297"/>
      <c r="G37" s="297"/>
      <c r="H37" s="297"/>
      <c r="I37" s="297"/>
      <c r="J37" s="297"/>
      <c r="K37" s="297"/>
      <c r="L37" s="297"/>
      <c r="M37" s="297"/>
      <c r="N37" s="293"/>
      <c r="O37" s="297"/>
      <c r="P37" s="297"/>
      <c r="Q37" s="297"/>
      <c r="R37" s="297"/>
      <c r="S37" s="297"/>
      <c r="T37" s="297"/>
      <c r="U37" s="297"/>
      <c r="V37" s="297"/>
      <c r="W37" s="297"/>
      <c r="X37" s="297"/>
      <c r="Y37" s="412"/>
      <c r="Z37" s="412"/>
      <c r="AA37" s="412"/>
      <c r="AB37" s="412"/>
      <c r="AC37" s="412"/>
      <c r="AD37" s="412"/>
      <c r="AE37" s="412"/>
      <c r="AF37" s="412"/>
      <c r="AG37" s="412"/>
      <c r="AH37" s="412"/>
      <c r="AI37" s="412"/>
      <c r="AJ37" s="412"/>
      <c r="AK37" s="412"/>
      <c r="AL37" s="412"/>
      <c r="AM37" s="298">
        <f>SUM(Y37:AL37)</f>
        <v>0</v>
      </c>
    </row>
    <row r="38" spans="1:39" s="285" customFormat="1" ht="15.5" outlineLevel="1">
      <c r="A38" s="511"/>
      <c r="B38" s="296" t="s">
        <v>212</v>
      </c>
      <c r="C38" s="293" t="s">
        <v>164</v>
      </c>
      <c r="D38" s="297"/>
      <c r="E38" s="297"/>
      <c r="F38" s="297"/>
      <c r="G38" s="297"/>
      <c r="H38" s="297"/>
      <c r="I38" s="297"/>
      <c r="J38" s="297"/>
      <c r="K38" s="297"/>
      <c r="L38" s="297"/>
      <c r="M38" s="297"/>
      <c r="N38" s="470"/>
      <c r="O38" s="297"/>
      <c r="P38" s="297"/>
      <c r="Q38" s="297"/>
      <c r="R38" s="297"/>
      <c r="S38" s="297"/>
      <c r="T38" s="297"/>
      <c r="U38" s="297"/>
      <c r="V38" s="297"/>
      <c r="W38" s="297"/>
      <c r="X38" s="297"/>
      <c r="Y38" s="413">
        <f>Y37</f>
        <v>0</v>
      </c>
      <c r="Z38" s="413">
        <f>Z37</f>
        <v>0</v>
      </c>
      <c r="AA38" s="413">
        <f t="shared" ref="AA38:AL38" si="5">AA37</f>
        <v>0</v>
      </c>
      <c r="AB38" s="413">
        <f t="shared" si="5"/>
        <v>0</v>
      </c>
      <c r="AC38" s="413">
        <f t="shared" si="5"/>
        <v>0</v>
      </c>
      <c r="AD38" s="413">
        <f t="shared" si="5"/>
        <v>0</v>
      </c>
      <c r="AE38" s="413">
        <f t="shared" si="5"/>
        <v>0</v>
      </c>
      <c r="AF38" s="413">
        <f t="shared" si="5"/>
        <v>0</v>
      </c>
      <c r="AG38" s="413">
        <f t="shared" si="5"/>
        <v>0</v>
      </c>
      <c r="AH38" s="413">
        <f t="shared" si="5"/>
        <v>0</v>
      </c>
      <c r="AI38" s="413">
        <f t="shared" si="5"/>
        <v>0</v>
      </c>
      <c r="AJ38" s="413">
        <f t="shared" si="5"/>
        <v>0</v>
      </c>
      <c r="AK38" s="413">
        <f t="shared" si="5"/>
        <v>0</v>
      </c>
      <c r="AL38" s="413">
        <f t="shared" si="5"/>
        <v>0</v>
      </c>
      <c r="AM38" s="299"/>
    </row>
    <row r="39" spans="1:39" s="285" customFormat="1" ht="15.5" outlineLevel="1">
      <c r="A39" s="511"/>
      <c r="B39" s="296"/>
      <c r="C39" s="307"/>
      <c r="D39" s="306"/>
      <c r="E39" s="306"/>
      <c r="F39" s="306"/>
      <c r="G39" s="306"/>
      <c r="H39" s="306"/>
      <c r="I39" s="306"/>
      <c r="J39" s="306"/>
      <c r="K39" s="306"/>
      <c r="L39" s="306"/>
      <c r="M39" s="306"/>
      <c r="N39" s="293"/>
      <c r="O39" s="306"/>
      <c r="P39" s="306"/>
      <c r="Q39" s="306"/>
      <c r="R39" s="306"/>
      <c r="S39" s="306"/>
      <c r="T39" s="306"/>
      <c r="U39" s="306"/>
      <c r="V39" s="306"/>
      <c r="W39" s="306"/>
      <c r="X39" s="306"/>
      <c r="Y39" s="414"/>
      <c r="Z39" s="414"/>
      <c r="AA39" s="414"/>
      <c r="AB39" s="414"/>
      <c r="AC39" s="414"/>
      <c r="AD39" s="414"/>
      <c r="AE39" s="414"/>
      <c r="AF39" s="414"/>
      <c r="AG39" s="414"/>
      <c r="AH39" s="414"/>
      <c r="AI39" s="414"/>
      <c r="AJ39" s="414"/>
      <c r="AK39" s="414"/>
      <c r="AL39" s="414"/>
      <c r="AM39" s="308"/>
    </row>
    <row r="40" spans="1:39" s="285" customFormat="1" ht="15.5" outlineLevel="1">
      <c r="A40" s="511">
        <v>7</v>
      </c>
      <c r="B40" s="296" t="s">
        <v>42</v>
      </c>
      <c r="C40" s="293" t="s">
        <v>25</v>
      </c>
      <c r="D40" s="297"/>
      <c r="E40" s="297"/>
      <c r="F40" s="297"/>
      <c r="G40" s="297"/>
      <c r="H40" s="297"/>
      <c r="I40" s="297"/>
      <c r="J40" s="297"/>
      <c r="K40" s="297"/>
      <c r="L40" s="297"/>
      <c r="M40" s="297"/>
      <c r="N40" s="293"/>
      <c r="O40" s="297"/>
      <c r="P40" s="297"/>
      <c r="Q40" s="297"/>
      <c r="R40" s="297"/>
      <c r="S40" s="297"/>
      <c r="T40" s="297"/>
      <c r="U40" s="297"/>
      <c r="V40" s="297"/>
      <c r="W40" s="297"/>
      <c r="X40" s="297"/>
      <c r="Y40" s="412"/>
      <c r="Z40" s="412"/>
      <c r="AA40" s="412"/>
      <c r="AB40" s="412"/>
      <c r="AC40" s="412"/>
      <c r="AD40" s="412"/>
      <c r="AE40" s="412"/>
      <c r="AF40" s="412"/>
      <c r="AG40" s="412"/>
      <c r="AH40" s="412"/>
      <c r="AI40" s="412"/>
      <c r="AJ40" s="412"/>
      <c r="AK40" s="412"/>
      <c r="AL40" s="412"/>
      <c r="AM40" s="298">
        <f>SUM(Y40:AL40)</f>
        <v>0</v>
      </c>
    </row>
    <row r="41" spans="1:39" s="285" customFormat="1" ht="15.5" outlineLevel="1">
      <c r="A41" s="511"/>
      <c r="B41" s="296" t="s">
        <v>212</v>
      </c>
      <c r="C41" s="293" t="s">
        <v>164</v>
      </c>
      <c r="D41" s="297"/>
      <c r="E41" s="297"/>
      <c r="F41" s="297"/>
      <c r="G41" s="297"/>
      <c r="H41" s="297"/>
      <c r="I41" s="297"/>
      <c r="J41" s="297"/>
      <c r="K41" s="297"/>
      <c r="L41" s="297"/>
      <c r="M41" s="297"/>
      <c r="N41" s="293"/>
      <c r="O41" s="297"/>
      <c r="P41" s="297"/>
      <c r="Q41" s="297"/>
      <c r="R41" s="297"/>
      <c r="S41" s="297"/>
      <c r="T41" s="297"/>
      <c r="U41" s="297"/>
      <c r="V41" s="297"/>
      <c r="W41" s="297"/>
      <c r="X41" s="297"/>
      <c r="Y41" s="413">
        <f>Y40</f>
        <v>0</v>
      </c>
      <c r="Z41" s="413">
        <f>Z40</f>
        <v>0</v>
      </c>
      <c r="AA41" s="413">
        <f t="shared" ref="AA41:AL41" si="6">AA40</f>
        <v>0</v>
      </c>
      <c r="AB41" s="413">
        <f t="shared" si="6"/>
        <v>0</v>
      </c>
      <c r="AC41" s="413">
        <f t="shared" si="6"/>
        <v>0</v>
      </c>
      <c r="AD41" s="413">
        <f t="shared" si="6"/>
        <v>0</v>
      </c>
      <c r="AE41" s="413">
        <f t="shared" si="6"/>
        <v>0</v>
      </c>
      <c r="AF41" s="413">
        <f t="shared" si="6"/>
        <v>0</v>
      </c>
      <c r="AG41" s="413">
        <f t="shared" si="6"/>
        <v>0</v>
      </c>
      <c r="AH41" s="413">
        <f t="shared" si="6"/>
        <v>0</v>
      </c>
      <c r="AI41" s="413">
        <f t="shared" si="6"/>
        <v>0</v>
      </c>
      <c r="AJ41" s="413">
        <f t="shared" si="6"/>
        <v>0</v>
      </c>
      <c r="AK41" s="413">
        <f t="shared" si="6"/>
        <v>0</v>
      </c>
      <c r="AL41" s="413">
        <f t="shared" si="6"/>
        <v>0</v>
      </c>
      <c r="AM41" s="299"/>
    </row>
    <row r="42" spans="1:39" s="285" customFormat="1" ht="15.5" outlineLevel="1">
      <c r="A42" s="511"/>
      <c r="B42" s="296"/>
      <c r="C42" s="307"/>
      <c r="D42" s="306"/>
      <c r="E42" s="306"/>
      <c r="F42" s="306"/>
      <c r="G42" s="306"/>
      <c r="H42" s="306"/>
      <c r="I42" s="306"/>
      <c r="J42" s="306"/>
      <c r="K42" s="306"/>
      <c r="L42" s="306"/>
      <c r="M42" s="306"/>
      <c r="N42" s="293"/>
      <c r="O42" s="306"/>
      <c r="P42" s="306"/>
      <c r="Q42" s="306"/>
      <c r="R42" s="306"/>
      <c r="S42" s="306"/>
      <c r="T42" s="306"/>
      <c r="U42" s="306"/>
      <c r="V42" s="306"/>
      <c r="W42" s="306"/>
      <c r="X42" s="306"/>
      <c r="Y42" s="414"/>
      <c r="Z42" s="414"/>
      <c r="AA42" s="414"/>
      <c r="AB42" s="414"/>
      <c r="AC42" s="414"/>
      <c r="AD42" s="414"/>
      <c r="AE42" s="414"/>
      <c r="AF42" s="414"/>
      <c r="AG42" s="414"/>
      <c r="AH42" s="414"/>
      <c r="AI42" s="414"/>
      <c r="AJ42" s="414"/>
      <c r="AK42" s="414"/>
      <c r="AL42" s="414"/>
      <c r="AM42" s="308"/>
    </row>
    <row r="43" spans="1:39" s="285" customFormat="1" ht="15.5" outlineLevel="1">
      <c r="A43" s="511">
        <v>8</v>
      </c>
      <c r="B43" s="296" t="s">
        <v>483</v>
      </c>
      <c r="C43" s="293" t="s">
        <v>25</v>
      </c>
      <c r="D43" s="297"/>
      <c r="E43" s="297"/>
      <c r="F43" s="297"/>
      <c r="G43" s="297"/>
      <c r="H43" s="297"/>
      <c r="I43" s="297"/>
      <c r="J43" s="297"/>
      <c r="K43" s="297"/>
      <c r="L43" s="297"/>
      <c r="M43" s="297"/>
      <c r="N43" s="293"/>
      <c r="O43" s="297"/>
      <c r="P43" s="297"/>
      <c r="Q43" s="297"/>
      <c r="R43" s="297"/>
      <c r="S43" s="297"/>
      <c r="T43" s="297"/>
      <c r="U43" s="297"/>
      <c r="V43" s="297"/>
      <c r="W43" s="297"/>
      <c r="X43" s="297"/>
      <c r="Y43" s="412"/>
      <c r="Z43" s="412"/>
      <c r="AA43" s="412"/>
      <c r="AB43" s="412"/>
      <c r="AC43" s="412"/>
      <c r="AD43" s="412"/>
      <c r="AE43" s="412"/>
      <c r="AF43" s="412"/>
      <c r="AG43" s="412"/>
      <c r="AH43" s="412"/>
      <c r="AI43" s="412"/>
      <c r="AJ43" s="412"/>
      <c r="AK43" s="412"/>
      <c r="AL43" s="412"/>
      <c r="AM43" s="298">
        <f>SUM(Y43:AL43)</f>
        <v>0</v>
      </c>
    </row>
    <row r="44" spans="1:39" s="285" customFormat="1" ht="15.5" outlineLevel="1">
      <c r="A44" s="511"/>
      <c r="B44" s="296" t="s">
        <v>212</v>
      </c>
      <c r="C44" s="293" t="s">
        <v>164</v>
      </c>
      <c r="D44" s="297"/>
      <c r="E44" s="297"/>
      <c r="F44" s="297"/>
      <c r="G44" s="297"/>
      <c r="H44" s="297"/>
      <c r="I44" s="297"/>
      <c r="J44" s="297"/>
      <c r="K44" s="297"/>
      <c r="L44" s="297"/>
      <c r="M44" s="297"/>
      <c r="N44" s="293"/>
      <c r="O44" s="297"/>
      <c r="P44" s="297"/>
      <c r="Q44" s="297"/>
      <c r="R44" s="297"/>
      <c r="S44" s="297"/>
      <c r="T44" s="297"/>
      <c r="U44" s="297"/>
      <c r="V44" s="297"/>
      <c r="W44" s="297"/>
      <c r="X44" s="297"/>
      <c r="Y44" s="413">
        <f>Y43</f>
        <v>0</v>
      </c>
      <c r="Z44" s="413">
        <f>Z43</f>
        <v>0</v>
      </c>
      <c r="AA44" s="413">
        <f t="shared" ref="AA44:AL44" si="7">AA43</f>
        <v>0</v>
      </c>
      <c r="AB44" s="413">
        <f t="shared" si="7"/>
        <v>0</v>
      </c>
      <c r="AC44" s="413">
        <f t="shared" si="7"/>
        <v>0</v>
      </c>
      <c r="AD44" s="413">
        <f t="shared" si="7"/>
        <v>0</v>
      </c>
      <c r="AE44" s="413">
        <f t="shared" si="7"/>
        <v>0</v>
      </c>
      <c r="AF44" s="413">
        <f t="shared" si="7"/>
        <v>0</v>
      </c>
      <c r="AG44" s="413">
        <f t="shared" si="7"/>
        <v>0</v>
      </c>
      <c r="AH44" s="413">
        <f t="shared" si="7"/>
        <v>0</v>
      </c>
      <c r="AI44" s="413">
        <f t="shared" si="7"/>
        <v>0</v>
      </c>
      <c r="AJ44" s="413">
        <f t="shared" si="7"/>
        <v>0</v>
      </c>
      <c r="AK44" s="413">
        <f t="shared" si="7"/>
        <v>0</v>
      </c>
      <c r="AL44" s="413">
        <f t="shared" si="7"/>
        <v>0</v>
      </c>
      <c r="AM44" s="299"/>
    </row>
    <row r="45" spans="1:39" s="285" customFormat="1" ht="15.5" outlineLevel="1">
      <c r="A45" s="511"/>
      <c r="B45" s="296"/>
      <c r="C45" s="307"/>
      <c r="D45" s="306"/>
      <c r="E45" s="306"/>
      <c r="F45" s="306"/>
      <c r="G45" s="306"/>
      <c r="H45" s="306"/>
      <c r="I45" s="306"/>
      <c r="J45" s="306"/>
      <c r="K45" s="306"/>
      <c r="L45" s="306"/>
      <c r="M45" s="306"/>
      <c r="N45" s="293"/>
      <c r="O45" s="306"/>
      <c r="P45" s="306"/>
      <c r="Q45" s="306"/>
      <c r="R45" s="306"/>
      <c r="S45" s="306"/>
      <c r="T45" s="306"/>
      <c r="U45" s="306"/>
      <c r="V45" s="306"/>
      <c r="W45" s="306"/>
      <c r="X45" s="306"/>
      <c r="Y45" s="414"/>
      <c r="Z45" s="414"/>
      <c r="AA45" s="414"/>
      <c r="AB45" s="414"/>
      <c r="AC45" s="414"/>
      <c r="AD45" s="414"/>
      <c r="AE45" s="414"/>
      <c r="AF45" s="414"/>
      <c r="AG45" s="414"/>
      <c r="AH45" s="414"/>
      <c r="AI45" s="414"/>
      <c r="AJ45" s="414"/>
      <c r="AK45" s="414"/>
      <c r="AL45" s="414"/>
      <c r="AM45" s="308"/>
    </row>
    <row r="46" spans="1:39" s="285" customFormat="1" ht="15.5" outlineLevel="1">
      <c r="A46" s="511">
        <v>9</v>
      </c>
      <c r="B46" s="296" t="s">
        <v>7</v>
      </c>
      <c r="C46" s="293" t="s">
        <v>25</v>
      </c>
      <c r="D46" s="297"/>
      <c r="E46" s="297"/>
      <c r="F46" s="297"/>
      <c r="G46" s="297"/>
      <c r="H46" s="297"/>
      <c r="I46" s="297"/>
      <c r="J46" s="297"/>
      <c r="K46" s="297"/>
      <c r="L46" s="297"/>
      <c r="M46" s="297"/>
      <c r="N46" s="293"/>
      <c r="O46" s="297"/>
      <c r="P46" s="297"/>
      <c r="Q46" s="297"/>
      <c r="R46" s="297"/>
      <c r="S46" s="297"/>
      <c r="T46" s="297"/>
      <c r="U46" s="297"/>
      <c r="V46" s="297"/>
      <c r="W46" s="297"/>
      <c r="X46" s="297"/>
      <c r="Y46" s="412"/>
      <c r="Z46" s="412"/>
      <c r="AA46" s="412"/>
      <c r="AB46" s="412"/>
      <c r="AC46" s="412"/>
      <c r="AD46" s="412"/>
      <c r="AE46" s="412"/>
      <c r="AF46" s="412"/>
      <c r="AG46" s="412"/>
      <c r="AH46" s="412"/>
      <c r="AI46" s="412"/>
      <c r="AJ46" s="412"/>
      <c r="AK46" s="412"/>
      <c r="AL46" s="412"/>
      <c r="AM46" s="298">
        <f>SUM(Y46:AL46)</f>
        <v>0</v>
      </c>
    </row>
    <row r="47" spans="1:39" s="285" customFormat="1" ht="15.5" outlineLevel="1">
      <c r="A47" s="511"/>
      <c r="B47" s="296" t="s">
        <v>212</v>
      </c>
      <c r="C47" s="293" t="s">
        <v>164</v>
      </c>
      <c r="D47" s="297"/>
      <c r="E47" s="297"/>
      <c r="F47" s="297"/>
      <c r="G47" s="297"/>
      <c r="H47" s="297"/>
      <c r="I47" s="297"/>
      <c r="J47" s="297"/>
      <c r="K47" s="297"/>
      <c r="L47" s="297"/>
      <c r="M47" s="297"/>
      <c r="N47" s="293"/>
      <c r="O47" s="297"/>
      <c r="P47" s="297"/>
      <c r="Q47" s="297"/>
      <c r="R47" s="297"/>
      <c r="S47" s="297"/>
      <c r="T47" s="297"/>
      <c r="U47" s="297"/>
      <c r="V47" s="297"/>
      <c r="W47" s="297"/>
      <c r="X47" s="297"/>
      <c r="Y47" s="413">
        <f>Y46</f>
        <v>0</v>
      </c>
      <c r="Z47" s="413">
        <f>Z46</f>
        <v>0</v>
      </c>
      <c r="AA47" s="413">
        <f t="shared" ref="AA47:AL47" si="8">AA46</f>
        <v>0</v>
      </c>
      <c r="AB47" s="413">
        <f t="shared" si="8"/>
        <v>0</v>
      </c>
      <c r="AC47" s="413">
        <f t="shared" si="8"/>
        <v>0</v>
      </c>
      <c r="AD47" s="413">
        <f t="shared" si="8"/>
        <v>0</v>
      </c>
      <c r="AE47" s="413">
        <f t="shared" si="8"/>
        <v>0</v>
      </c>
      <c r="AF47" s="413">
        <f t="shared" si="8"/>
        <v>0</v>
      </c>
      <c r="AG47" s="413">
        <f t="shared" si="8"/>
        <v>0</v>
      </c>
      <c r="AH47" s="413">
        <f t="shared" si="8"/>
        <v>0</v>
      </c>
      <c r="AI47" s="413">
        <f t="shared" si="8"/>
        <v>0</v>
      </c>
      <c r="AJ47" s="413">
        <f t="shared" si="8"/>
        <v>0</v>
      </c>
      <c r="AK47" s="413">
        <f t="shared" si="8"/>
        <v>0</v>
      </c>
      <c r="AL47" s="413">
        <f t="shared" si="8"/>
        <v>0</v>
      </c>
      <c r="AM47" s="299"/>
    </row>
    <row r="48" spans="1:39" s="285" customFormat="1" ht="15.5" outlineLevel="1">
      <c r="A48" s="511"/>
      <c r="B48" s="309"/>
      <c r="C48" s="310"/>
      <c r="D48" s="293"/>
      <c r="E48" s="293"/>
      <c r="F48" s="293"/>
      <c r="G48" s="293"/>
      <c r="H48" s="293"/>
      <c r="I48" s="293"/>
      <c r="J48" s="293"/>
      <c r="K48" s="293"/>
      <c r="L48" s="293"/>
      <c r="M48" s="293"/>
      <c r="N48" s="293"/>
      <c r="O48" s="293"/>
      <c r="P48" s="293"/>
      <c r="Q48" s="293"/>
      <c r="R48" s="293"/>
      <c r="S48" s="293"/>
      <c r="T48" s="293"/>
      <c r="U48" s="293"/>
      <c r="V48" s="293"/>
      <c r="W48" s="293"/>
      <c r="X48" s="293"/>
      <c r="Y48" s="414"/>
      <c r="Z48" s="414"/>
      <c r="AA48" s="414"/>
      <c r="AB48" s="414"/>
      <c r="AC48" s="414"/>
      <c r="AD48" s="414"/>
      <c r="AE48" s="414"/>
      <c r="AF48" s="414"/>
      <c r="AG48" s="414"/>
      <c r="AH48" s="414"/>
      <c r="AI48" s="414"/>
      <c r="AJ48" s="414"/>
      <c r="AK48" s="414"/>
      <c r="AL48" s="414"/>
      <c r="AM48" s="308"/>
    </row>
    <row r="49" spans="1:42" s="295" customFormat="1" ht="15.5" outlineLevel="1">
      <c r="A49" s="512"/>
      <c r="B49" s="290" t="s">
        <v>8</v>
      </c>
      <c r="C49" s="291"/>
      <c r="D49" s="291"/>
      <c r="E49" s="291"/>
      <c r="F49" s="291"/>
      <c r="G49" s="291"/>
      <c r="H49" s="291"/>
      <c r="I49" s="291"/>
      <c r="J49" s="291"/>
      <c r="K49" s="291"/>
      <c r="L49" s="291"/>
      <c r="M49" s="291"/>
      <c r="N49" s="293"/>
      <c r="O49" s="291"/>
      <c r="P49" s="291"/>
      <c r="Q49" s="291"/>
      <c r="R49" s="291"/>
      <c r="S49" s="291"/>
      <c r="T49" s="291"/>
      <c r="U49" s="291"/>
      <c r="V49" s="291"/>
      <c r="W49" s="291"/>
      <c r="X49" s="291"/>
      <c r="Y49" s="416"/>
      <c r="Z49" s="416"/>
      <c r="AA49" s="416"/>
      <c r="AB49" s="416"/>
      <c r="AC49" s="416"/>
      <c r="AD49" s="416"/>
      <c r="AE49" s="416"/>
      <c r="AF49" s="416"/>
      <c r="AG49" s="416"/>
      <c r="AH49" s="416"/>
      <c r="AI49" s="416"/>
      <c r="AJ49" s="416"/>
      <c r="AK49" s="416"/>
      <c r="AL49" s="416"/>
      <c r="AM49" s="294"/>
      <c r="AO49" s="311"/>
      <c r="AP49" s="311"/>
    </row>
    <row r="50" spans="1:42" s="285" customFormat="1" ht="15.5" outlineLevel="1">
      <c r="A50" s="511">
        <v>10</v>
      </c>
      <c r="B50" s="312" t="s">
        <v>22</v>
      </c>
      <c r="C50" s="293" t="s">
        <v>25</v>
      </c>
      <c r="D50" s="297">
        <v>2232</v>
      </c>
      <c r="E50" s="297">
        <f>D50*1</f>
        <v>2232</v>
      </c>
      <c r="F50" s="297">
        <f>E50*1</f>
        <v>2232</v>
      </c>
      <c r="G50" s="297">
        <f>F50*0.8382</f>
        <v>1870.8624</v>
      </c>
      <c r="H50" s="297"/>
      <c r="I50" s="297"/>
      <c r="J50" s="297"/>
      <c r="K50" s="297"/>
      <c r="L50" s="297"/>
      <c r="M50" s="297"/>
      <c r="N50" s="297">
        <v>12</v>
      </c>
      <c r="O50" s="297">
        <v>1</v>
      </c>
      <c r="P50" s="297">
        <f>O50*1</f>
        <v>1</v>
      </c>
      <c r="Q50" s="297">
        <f>P50*1</f>
        <v>1</v>
      </c>
      <c r="R50" s="297">
        <f>Q50*0.8222</f>
        <v>0.82220000000000004</v>
      </c>
      <c r="S50" s="297"/>
      <c r="T50" s="297"/>
      <c r="U50" s="297"/>
      <c r="V50" s="297"/>
      <c r="W50" s="297"/>
      <c r="X50" s="297"/>
      <c r="Y50" s="417"/>
      <c r="Z50" s="417">
        <v>1</v>
      </c>
      <c r="AA50" s="417"/>
      <c r="AB50" s="417"/>
      <c r="AC50" s="417"/>
      <c r="AD50" s="417"/>
      <c r="AE50" s="417"/>
      <c r="AF50" s="417"/>
      <c r="AG50" s="417"/>
      <c r="AH50" s="417"/>
      <c r="AI50" s="417"/>
      <c r="AJ50" s="417"/>
      <c r="AK50" s="417"/>
      <c r="AL50" s="417"/>
      <c r="AM50" s="298">
        <f>SUM(Y50:AL50)</f>
        <v>1</v>
      </c>
    </row>
    <row r="51" spans="1:42" s="285" customFormat="1" ht="15.5" outlineLevel="1">
      <c r="A51" s="511"/>
      <c r="B51" s="296" t="s">
        <v>212</v>
      </c>
      <c r="C51" s="293" t="s">
        <v>164</v>
      </c>
      <c r="D51" s="297"/>
      <c r="E51" s="297"/>
      <c r="F51" s="297"/>
      <c r="G51" s="297"/>
      <c r="H51" s="297"/>
      <c r="I51" s="297"/>
      <c r="J51" s="297"/>
      <c r="K51" s="297"/>
      <c r="L51" s="297"/>
      <c r="M51" s="297"/>
      <c r="N51" s="297">
        <f>N50</f>
        <v>12</v>
      </c>
      <c r="O51" s="297"/>
      <c r="P51" s="297"/>
      <c r="Q51" s="297"/>
      <c r="R51" s="297"/>
      <c r="S51" s="297"/>
      <c r="T51" s="297"/>
      <c r="U51" s="297"/>
      <c r="V51" s="297"/>
      <c r="W51" s="297"/>
      <c r="X51" s="297"/>
      <c r="Y51" s="413">
        <f>Y50</f>
        <v>0</v>
      </c>
      <c r="Z51" s="413">
        <f>Z50</f>
        <v>1</v>
      </c>
      <c r="AA51" s="413">
        <f t="shared" ref="AA51:AL51" si="9">AA50</f>
        <v>0</v>
      </c>
      <c r="AB51" s="413">
        <f t="shared" si="9"/>
        <v>0</v>
      </c>
      <c r="AC51" s="413">
        <f t="shared" si="9"/>
        <v>0</v>
      </c>
      <c r="AD51" s="413">
        <f t="shared" si="9"/>
        <v>0</v>
      </c>
      <c r="AE51" s="413">
        <f t="shared" si="9"/>
        <v>0</v>
      </c>
      <c r="AF51" s="413">
        <f t="shared" si="9"/>
        <v>0</v>
      </c>
      <c r="AG51" s="413">
        <f t="shared" si="9"/>
        <v>0</v>
      </c>
      <c r="AH51" s="413">
        <f t="shared" si="9"/>
        <v>0</v>
      </c>
      <c r="AI51" s="413">
        <f t="shared" si="9"/>
        <v>0</v>
      </c>
      <c r="AJ51" s="413">
        <f t="shared" si="9"/>
        <v>0</v>
      </c>
      <c r="AK51" s="413">
        <f t="shared" si="9"/>
        <v>0</v>
      </c>
      <c r="AL51" s="413">
        <f t="shared" si="9"/>
        <v>0</v>
      </c>
      <c r="AM51" s="313"/>
    </row>
    <row r="52" spans="1:42" s="285" customFormat="1" ht="15.5" outlineLevel="1">
      <c r="A52" s="511"/>
      <c r="B52" s="312"/>
      <c r="C52" s="314"/>
      <c r="D52" s="293"/>
      <c r="E52" s="293"/>
      <c r="F52" s="293"/>
      <c r="G52" s="293"/>
      <c r="H52" s="293"/>
      <c r="I52" s="293"/>
      <c r="J52" s="293"/>
      <c r="K52" s="293"/>
      <c r="L52" s="293"/>
      <c r="M52" s="293"/>
      <c r="N52" s="293"/>
      <c r="O52" s="293"/>
      <c r="P52" s="293"/>
      <c r="Q52" s="293"/>
      <c r="R52" s="293"/>
      <c r="S52" s="293"/>
      <c r="T52" s="293"/>
      <c r="U52" s="293"/>
      <c r="V52" s="293"/>
      <c r="W52" s="293"/>
      <c r="X52" s="293"/>
      <c r="Y52" s="418"/>
      <c r="Z52" s="418"/>
      <c r="AA52" s="418"/>
      <c r="AB52" s="418"/>
      <c r="AC52" s="418"/>
      <c r="AD52" s="418"/>
      <c r="AE52" s="418"/>
      <c r="AF52" s="418"/>
      <c r="AG52" s="418"/>
      <c r="AH52" s="418"/>
      <c r="AI52" s="418"/>
      <c r="AJ52" s="418"/>
      <c r="AK52" s="418"/>
      <c r="AL52" s="418"/>
      <c r="AM52" s="315"/>
    </row>
    <row r="53" spans="1:42" s="285" customFormat="1" ht="15.5" outlineLevel="1">
      <c r="A53" s="511">
        <v>11</v>
      </c>
      <c r="B53" s="316" t="s">
        <v>21</v>
      </c>
      <c r="C53" s="293" t="s">
        <v>25</v>
      </c>
      <c r="D53" s="297">
        <v>74943</v>
      </c>
      <c r="E53" s="297">
        <f>D53*1</f>
        <v>74943</v>
      </c>
      <c r="F53" s="297">
        <f>E53*1</f>
        <v>74943</v>
      </c>
      <c r="G53" s="297">
        <f>F53*0.8382</f>
        <v>62817.222599999994</v>
      </c>
      <c r="H53" s="297"/>
      <c r="I53" s="297"/>
      <c r="J53" s="297"/>
      <c r="K53" s="297"/>
      <c r="L53" s="297"/>
      <c r="M53" s="297"/>
      <c r="N53" s="297">
        <v>12</v>
      </c>
      <c r="O53" s="297">
        <v>29</v>
      </c>
      <c r="P53" s="297">
        <f>O53*1</f>
        <v>29</v>
      </c>
      <c r="Q53" s="297">
        <f>P53*1</f>
        <v>29</v>
      </c>
      <c r="R53" s="297">
        <f>Q53*0.8222</f>
        <v>23.843800000000002</v>
      </c>
      <c r="S53" s="297"/>
      <c r="T53" s="297"/>
      <c r="U53" s="297"/>
      <c r="V53" s="297"/>
      <c r="W53" s="297"/>
      <c r="X53" s="297"/>
      <c r="Y53" s="417"/>
      <c r="Z53" s="417">
        <v>1</v>
      </c>
      <c r="AA53" s="417"/>
      <c r="AB53" s="417"/>
      <c r="AC53" s="417"/>
      <c r="AD53" s="417"/>
      <c r="AE53" s="417"/>
      <c r="AF53" s="417"/>
      <c r="AG53" s="417"/>
      <c r="AH53" s="417"/>
      <c r="AI53" s="417"/>
      <c r="AJ53" s="417"/>
      <c r="AK53" s="417"/>
      <c r="AL53" s="417"/>
      <c r="AM53" s="298">
        <f>SUM(Y53:AL53)</f>
        <v>1</v>
      </c>
    </row>
    <row r="54" spans="1:42" s="285" customFormat="1" ht="15.5" outlineLevel="1">
      <c r="A54" s="511"/>
      <c r="B54" s="317" t="s">
        <v>212</v>
      </c>
      <c r="C54" s="293" t="s">
        <v>164</v>
      </c>
      <c r="D54" s="297"/>
      <c r="E54" s="297"/>
      <c r="F54" s="297"/>
      <c r="G54" s="297"/>
      <c r="H54" s="297"/>
      <c r="I54" s="297"/>
      <c r="J54" s="297"/>
      <c r="K54" s="297"/>
      <c r="L54" s="297"/>
      <c r="M54" s="297"/>
      <c r="N54" s="297">
        <f>N53</f>
        <v>12</v>
      </c>
      <c r="O54" s="297"/>
      <c r="P54" s="297"/>
      <c r="Q54" s="297"/>
      <c r="R54" s="297"/>
      <c r="S54" s="297"/>
      <c r="T54" s="297"/>
      <c r="U54" s="297"/>
      <c r="V54" s="297"/>
      <c r="W54" s="297"/>
      <c r="X54" s="297"/>
      <c r="Y54" s="413">
        <f>Y53</f>
        <v>0</v>
      </c>
      <c r="Z54" s="413">
        <f>Z53</f>
        <v>1</v>
      </c>
      <c r="AA54" s="413">
        <f t="shared" ref="AA54:AL54" si="10">AA53</f>
        <v>0</v>
      </c>
      <c r="AB54" s="413">
        <f t="shared" si="10"/>
        <v>0</v>
      </c>
      <c r="AC54" s="413">
        <f t="shared" si="10"/>
        <v>0</v>
      </c>
      <c r="AD54" s="413">
        <f t="shared" si="10"/>
        <v>0</v>
      </c>
      <c r="AE54" s="413">
        <f t="shared" si="10"/>
        <v>0</v>
      </c>
      <c r="AF54" s="413">
        <f t="shared" si="10"/>
        <v>0</v>
      </c>
      <c r="AG54" s="413">
        <f t="shared" si="10"/>
        <v>0</v>
      </c>
      <c r="AH54" s="413">
        <f t="shared" si="10"/>
        <v>0</v>
      </c>
      <c r="AI54" s="413">
        <f t="shared" si="10"/>
        <v>0</v>
      </c>
      <c r="AJ54" s="413">
        <f t="shared" si="10"/>
        <v>0</v>
      </c>
      <c r="AK54" s="413">
        <f t="shared" si="10"/>
        <v>0</v>
      </c>
      <c r="AL54" s="413">
        <f t="shared" si="10"/>
        <v>0</v>
      </c>
      <c r="AM54" s="313"/>
    </row>
    <row r="55" spans="1:42" s="285" customFormat="1" ht="15.5" outlineLevel="1">
      <c r="A55" s="511"/>
      <c r="B55" s="316"/>
      <c r="C55" s="314"/>
      <c r="D55" s="293"/>
      <c r="E55" s="293"/>
      <c r="F55" s="293"/>
      <c r="G55" s="293"/>
      <c r="H55" s="293"/>
      <c r="I55" s="293"/>
      <c r="J55" s="293"/>
      <c r="K55" s="293"/>
      <c r="L55" s="293"/>
      <c r="M55" s="293"/>
      <c r="N55" s="293"/>
      <c r="O55" s="293"/>
      <c r="P55" s="293"/>
      <c r="Q55" s="293"/>
      <c r="R55" s="293"/>
      <c r="S55" s="293"/>
      <c r="T55" s="293"/>
      <c r="U55" s="293"/>
      <c r="V55" s="293"/>
      <c r="W55" s="293"/>
      <c r="X55" s="293"/>
      <c r="Y55" s="418"/>
      <c r="Z55" s="419"/>
      <c r="AA55" s="418"/>
      <c r="AB55" s="418"/>
      <c r="AC55" s="418"/>
      <c r="AD55" s="418"/>
      <c r="AE55" s="418"/>
      <c r="AF55" s="418"/>
      <c r="AG55" s="418"/>
      <c r="AH55" s="418"/>
      <c r="AI55" s="418"/>
      <c r="AJ55" s="418"/>
      <c r="AK55" s="418"/>
      <c r="AL55" s="418"/>
      <c r="AM55" s="315"/>
    </row>
    <row r="56" spans="1:42" s="285" customFormat="1" ht="15.5" outlineLevel="1">
      <c r="A56" s="511">
        <v>12</v>
      </c>
      <c r="B56" s="316" t="s">
        <v>23</v>
      </c>
      <c r="C56" s="293" t="s">
        <v>25</v>
      </c>
      <c r="D56" s="297"/>
      <c r="E56" s="297"/>
      <c r="F56" s="297"/>
      <c r="G56" s="297"/>
      <c r="H56" s="297"/>
      <c r="I56" s="297"/>
      <c r="J56" s="297"/>
      <c r="K56" s="297"/>
      <c r="L56" s="297"/>
      <c r="M56" s="297"/>
      <c r="N56" s="297">
        <v>3</v>
      </c>
      <c r="O56" s="297"/>
      <c r="P56" s="297"/>
      <c r="Q56" s="297"/>
      <c r="R56" s="297"/>
      <c r="S56" s="297"/>
      <c r="T56" s="297"/>
      <c r="U56" s="297"/>
      <c r="V56" s="297"/>
      <c r="W56" s="297"/>
      <c r="X56" s="297"/>
      <c r="Y56" s="417"/>
      <c r="Z56" s="417"/>
      <c r="AA56" s="417"/>
      <c r="AB56" s="417"/>
      <c r="AC56" s="417"/>
      <c r="AD56" s="417"/>
      <c r="AE56" s="417"/>
      <c r="AF56" s="417"/>
      <c r="AG56" s="417"/>
      <c r="AH56" s="417"/>
      <c r="AI56" s="417"/>
      <c r="AJ56" s="417"/>
      <c r="AK56" s="417"/>
      <c r="AL56" s="417"/>
      <c r="AM56" s="298">
        <f>SUM(Y56:AL56)</f>
        <v>0</v>
      </c>
    </row>
    <row r="57" spans="1:42" s="285" customFormat="1" ht="15.5" outlineLevel="1">
      <c r="A57" s="511"/>
      <c r="B57" s="317" t="s">
        <v>212</v>
      </c>
      <c r="C57" s="293" t="s">
        <v>164</v>
      </c>
      <c r="D57" s="297"/>
      <c r="E57" s="297"/>
      <c r="F57" s="297"/>
      <c r="G57" s="297"/>
      <c r="H57" s="297"/>
      <c r="I57" s="297"/>
      <c r="J57" s="297"/>
      <c r="K57" s="297"/>
      <c r="L57" s="297"/>
      <c r="M57" s="297"/>
      <c r="N57" s="297">
        <f>N56</f>
        <v>3</v>
      </c>
      <c r="O57" s="297"/>
      <c r="P57" s="297"/>
      <c r="Q57" s="297"/>
      <c r="R57" s="297"/>
      <c r="S57" s="297"/>
      <c r="T57" s="297"/>
      <c r="U57" s="297"/>
      <c r="V57" s="297"/>
      <c r="W57" s="297"/>
      <c r="X57" s="297"/>
      <c r="Y57" s="413">
        <f>Y56</f>
        <v>0</v>
      </c>
      <c r="Z57" s="413">
        <f>Z56</f>
        <v>0</v>
      </c>
      <c r="AA57" s="413">
        <f t="shared" ref="AA57:AL57" si="11">AA56</f>
        <v>0</v>
      </c>
      <c r="AB57" s="413">
        <f t="shared" si="11"/>
        <v>0</v>
      </c>
      <c r="AC57" s="413">
        <f t="shared" si="11"/>
        <v>0</v>
      </c>
      <c r="AD57" s="413">
        <f t="shared" si="11"/>
        <v>0</v>
      </c>
      <c r="AE57" s="413">
        <f t="shared" si="11"/>
        <v>0</v>
      </c>
      <c r="AF57" s="413">
        <f t="shared" si="11"/>
        <v>0</v>
      </c>
      <c r="AG57" s="413">
        <f t="shared" si="11"/>
        <v>0</v>
      </c>
      <c r="AH57" s="413">
        <f t="shared" si="11"/>
        <v>0</v>
      </c>
      <c r="AI57" s="413">
        <f t="shared" si="11"/>
        <v>0</v>
      </c>
      <c r="AJ57" s="413">
        <f t="shared" si="11"/>
        <v>0</v>
      </c>
      <c r="AK57" s="413">
        <f t="shared" si="11"/>
        <v>0</v>
      </c>
      <c r="AL57" s="413">
        <f t="shared" si="11"/>
        <v>0</v>
      </c>
      <c r="AM57" s="313"/>
    </row>
    <row r="58" spans="1:42" s="285" customFormat="1" ht="15.5" outlineLevel="1">
      <c r="A58" s="511"/>
      <c r="B58" s="316"/>
      <c r="C58" s="314"/>
      <c r="D58" s="318"/>
      <c r="E58" s="318"/>
      <c r="F58" s="318"/>
      <c r="G58" s="318"/>
      <c r="H58" s="318"/>
      <c r="I58" s="318"/>
      <c r="J58" s="318"/>
      <c r="K58" s="318"/>
      <c r="L58" s="318"/>
      <c r="M58" s="318"/>
      <c r="N58" s="293"/>
      <c r="O58" s="318"/>
      <c r="P58" s="318"/>
      <c r="Q58" s="318"/>
      <c r="R58" s="318"/>
      <c r="S58" s="318"/>
      <c r="T58" s="318"/>
      <c r="U58" s="318"/>
      <c r="V58" s="318"/>
      <c r="W58" s="318"/>
      <c r="X58" s="318"/>
      <c r="Y58" s="418"/>
      <c r="Z58" s="419"/>
      <c r="AA58" s="418"/>
      <c r="AB58" s="418"/>
      <c r="AC58" s="418"/>
      <c r="AD58" s="418"/>
      <c r="AE58" s="418"/>
      <c r="AF58" s="418"/>
      <c r="AG58" s="418"/>
      <c r="AH58" s="418"/>
      <c r="AI58" s="418"/>
      <c r="AJ58" s="418"/>
      <c r="AK58" s="418"/>
      <c r="AL58" s="418"/>
      <c r="AM58" s="315"/>
    </row>
    <row r="59" spans="1:42" s="285" customFormat="1" ht="15.5" outlineLevel="1">
      <c r="A59" s="511">
        <v>13</v>
      </c>
      <c r="B59" s="316" t="s">
        <v>24</v>
      </c>
      <c r="C59" s="293" t="s">
        <v>25</v>
      </c>
      <c r="D59" s="297">
        <v>277</v>
      </c>
      <c r="E59" s="297"/>
      <c r="F59" s="297"/>
      <c r="G59" s="297"/>
      <c r="H59" s="297"/>
      <c r="I59" s="297"/>
      <c r="J59" s="297"/>
      <c r="K59" s="297"/>
      <c r="L59" s="297"/>
      <c r="M59" s="297"/>
      <c r="N59" s="297">
        <v>12</v>
      </c>
      <c r="O59" s="297"/>
      <c r="P59" s="297"/>
      <c r="Q59" s="297"/>
      <c r="R59" s="297"/>
      <c r="S59" s="297"/>
      <c r="T59" s="297"/>
      <c r="U59" s="297"/>
      <c r="V59" s="297"/>
      <c r="W59" s="297"/>
      <c r="X59" s="297"/>
      <c r="Y59" s="417"/>
      <c r="Z59" s="417"/>
      <c r="AA59" s="417">
        <v>1</v>
      </c>
      <c r="AB59" s="417"/>
      <c r="AC59" s="417"/>
      <c r="AD59" s="417"/>
      <c r="AE59" s="417"/>
      <c r="AF59" s="417"/>
      <c r="AG59" s="417"/>
      <c r="AH59" s="417"/>
      <c r="AI59" s="417"/>
      <c r="AJ59" s="417"/>
      <c r="AK59" s="417"/>
      <c r="AL59" s="417"/>
      <c r="AM59" s="298">
        <f>SUM(Y59:AL59)</f>
        <v>1</v>
      </c>
    </row>
    <row r="60" spans="1:42" s="285" customFormat="1" ht="15.5" outlineLevel="1">
      <c r="A60" s="511"/>
      <c r="B60" s="317" t="s">
        <v>212</v>
      </c>
      <c r="C60" s="293" t="s">
        <v>164</v>
      </c>
      <c r="D60" s="297"/>
      <c r="E60" s="297"/>
      <c r="F60" s="297"/>
      <c r="G60" s="297"/>
      <c r="H60" s="297"/>
      <c r="I60" s="297"/>
      <c r="J60" s="297"/>
      <c r="K60" s="297"/>
      <c r="L60" s="297"/>
      <c r="M60" s="297"/>
      <c r="N60" s="297">
        <f>N59</f>
        <v>12</v>
      </c>
      <c r="O60" s="297"/>
      <c r="P60" s="297"/>
      <c r="Q60" s="297"/>
      <c r="R60" s="297"/>
      <c r="S60" s="297"/>
      <c r="T60" s="297"/>
      <c r="U60" s="297"/>
      <c r="V60" s="297"/>
      <c r="W60" s="297"/>
      <c r="X60" s="297"/>
      <c r="Y60" s="413">
        <f>Y59</f>
        <v>0</v>
      </c>
      <c r="Z60" s="413">
        <f>Z59</f>
        <v>0</v>
      </c>
      <c r="AA60" s="413">
        <f t="shared" ref="AA60:AL60" si="12">AA59</f>
        <v>1</v>
      </c>
      <c r="AB60" s="413">
        <f t="shared" si="12"/>
        <v>0</v>
      </c>
      <c r="AC60" s="413">
        <f t="shared" si="12"/>
        <v>0</v>
      </c>
      <c r="AD60" s="413">
        <f t="shared" si="12"/>
        <v>0</v>
      </c>
      <c r="AE60" s="413">
        <f t="shared" si="12"/>
        <v>0</v>
      </c>
      <c r="AF60" s="413">
        <f t="shared" si="12"/>
        <v>0</v>
      </c>
      <c r="AG60" s="413">
        <f t="shared" si="12"/>
        <v>0</v>
      </c>
      <c r="AH60" s="413">
        <f t="shared" si="12"/>
        <v>0</v>
      </c>
      <c r="AI60" s="413">
        <f t="shared" si="12"/>
        <v>0</v>
      </c>
      <c r="AJ60" s="413">
        <f t="shared" si="12"/>
        <v>0</v>
      </c>
      <c r="AK60" s="413">
        <f t="shared" si="12"/>
        <v>0</v>
      </c>
      <c r="AL60" s="413">
        <f t="shared" si="12"/>
        <v>0</v>
      </c>
      <c r="AM60" s="313"/>
    </row>
    <row r="61" spans="1:42" s="285" customFormat="1" ht="15.5" outlineLevel="1">
      <c r="A61" s="511"/>
      <c r="B61" s="316"/>
      <c r="C61" s="314"/>
      <c r="D61" s="318"/>
      <c r="E61" s="318"/>
      <c r="F61" s="318"/>
      <c r="G61" s="318"/>
      <c r="H61" s="318"/>
      <c r="I61" s="318"/>
      <c r="J61" s="318"/>
      <c r="K61" s="318"/>
      <c r="L61" s="318"/>
      <c r="M61" s="318"/>
      <c r="N61" s="293"/>
      <c r="O61" s="318"/>
      <c r="P61" s="318"/>
      <c r="Q61" s="318"/>
      <c r="R61" s="318"/>
      <c r="S61" s="318"/>
      <c r="T61" s="318"/>
      <c r="U61" s="318"/>
      <c r="V61" s="318"/>
      <c r="W61" s="318"/>
      <c r="X61" s="318"/>
      <c r="Y61" s="418"/>
      <c r="Z61" s="418"/>
      <c r="AA61" s="418"/>
      <c r="AB61" s="418"/>
      <c r="AC61" s="418"/>
      <c r="AD61" s="418"/>
      <c r="AE61" s="418"/>
      <c r="AF61" s="418"/>
      <c r="AG61" s="418"/>
      <c r="AH61" s="418"/>
      <c r="AI61" s="418"/>
      <c r="AJ61" s="418"/>
      <c r="AK61" s="418"/>
      <c r="AL61" s="418"/>
      <c r="AM61" s="315"/>
    </row>
    <row r="62" spans="1:42" s="285" customFormat="1" ht="15.5" outlineLevel="1">
      <c r="A62" s="511">
        <v>14</v>
      </c>
      <c r="B62" s="316" t="s">
        <v>20</v>
      </c>
      <c r="C62" s="293" t="s">
        <v>25</v>
      </c>
      <c r="D62" s="297"/>
      <c r="E62" s="297"/>
      <c r="F62" s="297"/>
      <c r="G62" s="297"/>
      <c r="H62" s="297"/>
      <c r="I62" s="297"/>
      <c r="J62" s="297"/>
      <c r="K62" s="297"/>
      <c r="L62" s="297"/>
      <c r="M62" s="297"/>
      <c r="N62" s="297">
        <v>12</v>
      </c>
      <c r="O62" s="297"/>
      <c r="P62" s="297"/>
      <c r="Q62" s="297"/>
      <c r="R62" s="297"/>
      <c r="S62" s="297"/>
      <c r="T62" s="297"/>
      <c r="U62" s="297"/>
      <c r="V62" s="297"/>
      <c r="W62" s="297"/>
      <c r="X62" s="297"/>
      <c r="Y62" s="417"/>
      <c r="Z62" s="417"/>
      <c r="AA62" s="417"/>
      <c r="AB62" s="417"/>
      <c r="AC62" s="417"/>
      <c r="AD62" s="417"/>
      <c r="AE62" s="417"/>
      <c r="AF62" s="417"/>
      <c r="AG62" s="417"/>
      <c r="AH62" s="417"/>
      <c r="AI62" s="417"/>
      <c r="AJ62" s="417"/>
      <c r="AK62" s="417"/>
      <c r="AL62" s="417"/>
      <c r="AM62" s="298">
        <f>SUM(Y62:AL62)</f>
        <v>0</v>
      </c>
    </row>
    <row r="63" spans="1:42" s="285" customFormat="1" ht="15.5" outlineLevel="1">
      <c r="A63" s="511"/>
      <c r="B63" s="317" t="s">
        <v>212</v>
      </c>
      <c r="C63" s="293" t="s">
        <v>164</v>
      </c>
      <c r="D63" s="297"/>
      <c r="E63" s="297"/>
      <c r="F63" s="297"/>
      <c r="G63" s="297"/>
      <c r="H63" s="297"/>
      <c r="I63" s="297"/>
      <c r="J63" s="297"/>
      <c r="K63" s="297"/>
      <c r="L63" s="297"/>
      <c r="M63" s="297"/>
      <c r="N63" s="297">
        <f>N62</f>
        <v>12</v>
      </c>
      <c r="O63" s="297"/>
      <c r="P63" s="297"/>
      <c r="Q63" s="297"/>
      <c r="R63" s="297"/>
      <c r="S63" s="297"/>
      <c r="T63" s="297"/>
      <c r="U63" s="297"/>
      <c r="V63" s="297"/>
      <c r="W63" s="297"/>
      <c r="X63" s="297"/>
      <c r="Y63" s="413">
        <f>Y62</f>
        <v>0</v>
      </c>
      <c r="Z63" s="413">
        <f>Z62</f>
        <v>0</v>
      </c>
      <c r="AA63" s="413">
        <f t="shared" ref="AA63:AL63" si="13">AA62</f>
        <v>0</v>
      </c>
      <c r="AB63" s="413">
        <f t="shared" si="13"/>
        <v>0</v>
      </c>
      <c r="AC63" s="413">
        <f t="shared" si="13"/>
        <v>0</v>
      </c>
      <c r="AD63" s="413">
        <f t="shared" si="13"/>
        <v>0</v>
      </c>
      <c r="AE63" s="413">
        <f t="shared" si="13"/>
        <v>0</v>
      </c>
      <c r="AF63" s="413">
        <f t="shared" si="13"/>
        <v>0</v>
      </c>
      <c r="AG63" s="413">
        <f t="shared" si="13"/>
        <v>0</v>
      </c>
      <c r="AH63" s="413">
        <f t="shared" si="13"/>
        <v>0</v>
      </c>
      <c r="AI63" s="413">
        <f t="shared" si="13"/>
        <v>0</v>
      </c>
      <c r="AJ63" s="413">
        <f t="shared" si="13"/>
        <v>0</v>
      </c>
      <c r="AK63" s="413">
        <f t="shared" si="13"/>
        <v>0</v>
      </c>
      <c r="AL63" s="413">
        <f t="shared" si="13"/>
        <v>0</v>
      </c>
      <c r="AM63" s="313"/>
    </row>
    <row r="64" spans="1:42" s="285" customFormat="1" ht="15.5" outlineLevel="1">
      <c r="A64" s="511"/>
      <c r="B64" s="316"/>
      <c r="C64" s="314"/>
      <c r="D64" s="318"/>
      <c r="E64" s="318"/>
      <c r="F64" s="318"/>
      <c r="G64" s="318"/>
      <c r="H64" s="318"/>
      <c r="I64" s="318"/>
      <c r="J64" s="318"/>
      <c r="K64" s="318"/>
      <c r="L64" s="318"/>
      <c r="M64" s="318"/>
      <c r="N64" s="293"/>
      <c r="O64" s="318"/>
      <c r="P64" s="318"/>
      <c r="Q64" s="318"/>
      <c r="R64" s="318"/>
      <c r="S64" s="318"/>
      <c r="T64" s="318"/>
      <c r="U64" s="318"/>
      <c r="V64" s="318"/>
      <c r="W64" s="318"/>
      <c r="X64" s="318"/>
      <c r="Y64" s="418"/>
      <c r="Z64" s="419"/>
      <c r="AA64" s="418"/>
      <c r="AB64" s="418"/>
      <c r="AC64" s="418"/>
      <c r="AD64" s="418"/>
      <c r="AE64" s="418"/>
      <c r="AF64" s="418"/>
      <c r="AG64" s="418"/>
      <c r="AH64" s="418"/>
      <c r="AI64" s="418"/>
      <c r="AJ64" s="418"/>
      <c r="AK64" s="418"/>
      <c r="AL64" s="418"/>
      <c r="AM64" s="315"/>
    </row>
    <row r="65" spans="1:39" s="285" customFormat="1" ht="15.5" outlineLevel="1">
      <c r="A65" s="511">
        <v>15</v>
      </c>
      <c r="B65" s="316" t="s">
        <v>484</v>
      </c>
      <c r="C65" s="293" t="s">
        <v>25</v>
      </c>
      <c r="D65" s="297"/>
      <c r="E65" s="297"/>
      <c r="F65" s="297"/>
      <c r="G65" s="297"/>
      <c r="H65" s="297"/>
      <c r="I65" s="297"/>
      <c r="J65" s="297"/>
      <c r="K65" s="297"/>
      <c r="L65" s="297"/>
      <c r="M65" s="297"/>
      <c r="N65" s="293"/>
      <c r="O65" s="297"/>
      <c r="P65" s="297"/>
      <c r="Q65" s="297"/>
      <c r="R65" s="297"/>
      <c r="S65" s="297"/>
      <c r="T65" s="297"/>
      <c r="U65" s="297"/>
      <c r="V65" s="297"/>
      <c r="W65" s="297"/>
      <c r="X65" s="297"/>
      <c r="Y65" s="417"/>
      <c r="Z65" s="417"/>
      <c r="AA65" s="417"/>
      <c r="AB65" s="417"/>
      <c r="AC65" s="417"/>
      <c r="AD65" s="417"/>
      <c r="AE65" s="417"/>
      <c r="AF65" s="417"/>
      <c r="AG65" s="417"/>
      <c r="AH65" s="417"/>
      <c r="AI65" s="417"/>
      <c r="AJ65" s="417"/>
      <c r="AK65" s="417"/>
      <c r="AL65" s="417"/>
      <c r="AM65" s="298">
        <f>SUM(Y65:AL65)</f>
        <v>0</v>
      </c>
    </row>
    <row r="66" spans="1:39" s="285" customFormat="1" ht="15.5" outlineLevel="1">
      <c r="A66" s="511"/>
      <c r="B66" s="317" t="s">
        <v>212</v>
      </c>
      <c r="C66" s="293" t="s">
        <v>164</v>
      </c>
      <c r="D66" s="297"/>
      <c r="E66" s="297"/>
      <c r="F66" s="297"/>
      <c r="G66" s="297"/>
      <c r="H66" s="297"/>
      <c r="I66" s="297"/>
      <c r="J66" s="297"/>
      <c r="K66" s="297"/>
      <c r="L66" s="297"/>
      <c r="M66" s="297"/>
      <c r="N66" s="293"/>
      <c r="O66" s="297"/>
      <c r="P66" s="297"/>
      <c r="Q66" s="297"/>
      <c r="R66" s="297"/>
      <c r="S66" s="297"/>
      <c r="T66" s="297"/>
      <c r="U66" s="297"/>
      <c r="V66" s="297"/>
      <c r="W66" s="297"/>
      <c r="X66" s="297"/>
      <c r="Y66" s="413">
        <f>Y65</f>
        <v>0</v>
      </c>
      <c r="Z66" s="413">
        <f>Z65</f>
        <v>0</v>
      </c>
      <c r="AA66" s="413">
        <f t="shared" ref="AA66:AL66" si="14">AA65</f>
        <v>0</v>
      </c>
      <c r="AB66" s="413">
        <f t="shared" si="14"/>
        <v>0</v>
      </c>
      <c r="AC66" s="413">
        <f t="shared" si="14"/>
        <v>0</v>
      </c>
      <c r="AD66" s="413">
        <f t="shared" si="14"/>
        <v>0</v>
      </c>
      <c r="AE66" s="413">
        <f t="shared" si="14"/>
        <v>0</v>
      </c>
      <c r="AF66" s="413">
        <f t="shared" si="14"/>
        <v>0</v>
      </c>
      <c r="AG66" s="413">
        <f t="shared" si="14"/>
        <v>0</v>
      </c>
      <c r="AH66" s="413">
        <f t="shared" si="14"/>
        <v>0</v>
      </c>
      <c r="AI66" s="413">
        <f t="shared" si="14"/>
        <v>0</v>
      </c>
      <c r="AJ66" s="413">
        <f t="shared" si="14"/>
        <v>0</v>
      </c>
      <c r="AK66" s="413">
        <f t="shared" si="14"/>
        <v>0</v>
      </c>
      <c r="AL66" s="413">
        <f t="shared" si="14"/>
        <v>0</v>
      </c>
      <c r="AM66" s="313"/>
    </row>
    <row r="67" spans="1:39" s="285" customFormat="1" ht="15.5" outlineLevel="1">
      <c r="A67" s="511"/>
      <c r="B67" s="316"/>
      <c r="C67" s="314"/>
      <c r="D67" s="318"/>
      <c r="E67" s="318"/>
      <c r="F67" s="318"/>
      <c r="G67" s="318"/>
      <c r="H67" s="318"/>
      <c r="I67" s="318"/>
      <c r="J67" s="318"/>
      <c r="K67" s="318"/>
      <c r="L67" s="318"/>
      <c r="M67" s="318"/>
      <c r="N67" s="293"/>
      <c r="O67" s="318"/>
      <c r="P67" s="318"/>
      <c r="Q67" s="318"/>
      <c r="R67" s="318"/>
      <c r="S67" s="318"/>
      <c r="T67" s="318"/>
      <c r="U67" s="318"/>
      <c r="V67" s="318"/>
      <c r="W67" s="318"/>
      <c r="X67" s="318"/>
      <c r="Y67" s="420"/>
      <c r="Z67" s="418"/>
      <c r="AA67" s="418"/>
      <c r="AB67" s="418"/>
      <c r="AC67" s="418"/>
      <c r="AD67" s="418"/>
      <c r="AE67" s="418"/>
      <c r="AF67" s="418"/>
      <c r="AG67" s="418"/>
      <c r="AH67" s="418"/>
      <c r="AI67" s="418"/>
      <c r="AJ67" s="418"/>
      <c r="AK67" s="418"/>
      <c r="AL67" s="418"/>
      <c r="AM67" s="315"/>
    </row>
    <row r="68" spans="1:39" s="285" customFormat="1" ht="31" outlineLevel="1">
      <c r="A68" s="511">
        <v>16</v>
      </c>
      <c r="B68" s="316" t="s">
        <v>485</v>
      </c>
      <c r="C68" s="293" t="s">
        <v>25</v>
      </c>
      <c r="D68" s="297"/>
      <c r="E68" s="297"/>
      <c r="F68" s="297"/>
      <c r="G68" s="297"/>
      <c r="H68" s="297"/>
      <c r="I68" s="297"/>
      <c r="J68" s="297"/>
      <c r="K68" s="297"/>
      <c r="L68" s="297"/>
      <c r="M68" s="297"/>
      <c r="N68" s="293"/>
      <c r="O68" s="297"/>
      <c r="P68" s="297"/>
      <c r="Q68" s="297"/>
      <c r="R68" s="297"/>
      <c r="S68" s="297"/>
      <c r="T68" s="297"/>
      <c r="U68" s="297"/>
      <c r="V68" s="297"/>
      <c r="W68" s="297"/>
      <c r="X68" s="297"/>
      <c r="Y68" s="417"/>
      <c r="Z68" s="417"/>
      <c r="AA68" s="417"/>
      <c r="AB68" s="417"/>
      <c r="AC68" s="417"/>
      <c r="AD68" s="417"/>
      <c r="AE68" s="417"/>
      <c r="AF68" s="417"/>
      <c r="AG68" s="417"/>
      <c r="AH68" s="417"/>
      <c r="AI68" s="417"/>
      <c r="AJ68" s="417"/>
      <c r="AK68" s="417"/>
      <c r="AL68" s="417"/>
      <c r="AM68" s="298">
        <f>SUM(Y68:AL68)</f>
        <v>0</v>
      </c>
    </row>
    <row r="69" spans="1:39" s="285" customFormat="1" ht="15.5" outlineLevel="1">
      <c r="A69" s="511"/>
      <c r="B69" s="317" t="s">
        <v>212</v>
      </c>
      <c r="C69" s="293" t="s">
        <v>164</v>
      </c>
      <c r="D69" s="297"/>
      <c r="E69" s="297"/>
      <c r="F69" s="297"/>
      <c r="G69" s="297"/>
      <c r="H69" s="297"/>
      <c r="I69" s="297"/>
      <c r="J69" s="297"/>
      <c r="K69" s="297"/>
      <c r="L69" s="297"/>
      <c r="M69" s="297"/>
      <c r="N69" s="293"/>
      <c r="O69" s="297"/>
      <c r="P69" s="297"/>
      <c r="Q69" s="297"/>
      <c r="R69" s="297"/>
      <c r="S69" s="297"/>
      <c r="T69" s="297"/>
      <c r="U69" s="297"/>
      <c r="V69" s="297"/>
      <c r="W69" s="297"/>
      <c r="X69" s="297"/>
      <c r="Y69" s="413">
        <f>Y68</f>
        <v>0</v>
      </c>
      <c r="Z69" s="413">
        <f>Z68</f>
        <v>0</v>
      </c>
      <c r="AA69" s="413">
        <f t="shared" ref="AA69:AL69" si="15">AA68</f>
        <v>0</v>
      </c>
      <c r="AB69" s="413">
        <f t="shared" si="15"/>
        <v>0</v>
      </c>
      <c r="AC69" s="413">
        <f t="shared" si="15"/>
        <v>0</v>
      </c>
      <c r="AD69" s="413">
        <f t="shared" si="15"/>
        <v>0</v>
      </c>
      <c r="AE69" s="413">
        <f t="shared" si="15"/>
        <v>0</v>
      </c>
      <c r="AF69" s="413">
        <f t="shared" si="15"/>
        <v>0</v>
      </c>
      <c r="AG69" s="413">
        <f t="shared" si="15"/>
        <v>0</v>
      </c>
      <c r="AH69" s="413">
        <f t="shared" si="15"/>
        <v>0</v>
      </c>
      <c r="AI69" s="413">
        <f t="shared" si="15"/>
        <v>0</v>
      </c>
      <c r="AJ69" s="413">
        <f t="shared" si="15"/>
        <v>0</v>
      </c>
      <c r="AK69" s="413">
        <f t="shared" si="15"/>
        <v>0</v>
      </c>
      <c r="AL69" s="413">
        <f t="shared" si="15"/>
        <v>0</v>
      </c>
      <c r="AM69" s="313"/>
    </row>
    <row r="70" spans="1:39" s="285" customFormat="1" ht="15.5" outlineLevel="1">
      <c r="A70" s="511"/>
      <c r="B70" s="316"/>
      <c r="C70" s="314"/>
      <c r="D70" s="318"/>
      <c r="E70" s="318"/>
      <c r="F70" s="318"/>
      <c r="G70" s="318"/>
      <c r="H70" s="318"/>
      <c r="I70" s="318"/>
      <c r="J70" s="318"/>
      <c r="K70" s="318"/>
      <c r="L70" s="318"/>
      <c r="M70" s="318"/>
      <c r="N70" s="293"/>
      <c r="O70" s="318"/>
      <c r="P70" s="318"/>
      <c r="Q70" s="318"/>
      <c r="R70" s="318"/>
      <c r="S70" s="318"/>
      <c r="T70" s="318"/>
      <c r="U70" s="318"/>
      <c r="V70" s="318"/>
      <c r="W70" s="318"/>
      <c r="X70" s="318"/>
      <c r="Y70" s="420"/>
      <c r="Z70" s="418"/>
      <c r="AA70" s="418"/>
      <c r="AB70" s="418"/>
      <c r="AC70" s="418"/>
      <c r="AD70" s="418"/>
      <c r="AE70" s="418"/>
      <c r="AF70" s="418"/>
      <c r="AG70" s="418"/>
      <c r="AH70" s="418"/>
      <c r="AI70" s="418"/>
      <c r="AJ70" s="418"/>
      <c r="AK70" s="418"/>
      <c r="AL70" s="418"/>
      <c r="AM70" s="315"/>
    </row>
    <row r="71" spans="1:39" s="285" customFormat="1" ht="15.5" outlineLevel="1">
      <c r="A71" s="511">
        <v>17</v>
      </c>
      <c r="B71" s="316" t="s">
        <v>9</v>
      </c>
      <c r="C71" s="293" t="s">
        <v>25</v>
      </c>
      <c r="D71" s="297"/>
      <c r="E71" s="297"/>
      <c r="F71" s="297"/>
      <c r="G71" s="297"/>
      <c r="H71" s="297"/>
      <c r="I71" s="297"/>
      <c r="J71" s="297"/>
      <c r="K71" s="297"/>
      <c r="L71" s="297"/>
      <c r="M71" s="297"/>
      <c r="N71" s="293"/>
      <c r="O71" s="297"/>
      <c r="P71" s="297"/>
      <c r="Q71" s="297"/>
      <c r="R71" s="297"/>
      <c r="S71" s="297"/>
      <c r="T71" s="297"/>
      <c r="U71" s="297"/>
      <c r="V71" s="297"/>
      <c r="W71" s="297"/>
      <c r="X71" s="297"/>
      <c r="Y71" s="417"/>
      <c r="Z71" s="417"/>
      <c r="AA71" s="417"/>
      <c r="AB71" s="417"/>
      <c r="AC71" s="417"/>
      <c r="AD71" s="417"/>
      <c r="AE71" s="417"/>
      <c r="AF71" s="417"/>
      <c r="AG71" s="417"/>
      <c r="AH71" s="417"/>
      <c r="AI71" s="417"/>
      <c r="AJ71" s="417"/>
      <c r="AK71" s="417"/>
      <c r="AL71" s="417"/>
      <c r="AM71" s="298">
        <f>SUM(Y71:AL71)</f>
        <v>0</v>
      </c>
    </row>
    <row r="72" spans="1:39" s="285" customFormat="1" ht="15.5" outlineLevel="1">
      <c r="A72" s="511"/>
      <c r="B72" s="317" t="s">
        <v>212</v>
      </c>
      <c r="C72" s="293" t="s">
        <v>164</v>
      </c>
      <c r="D72" s="297"/>
      <c r="E72" s="297"/>
      <c r="F72" s="297"/>
      <c r="G72" s="297"/>
      <c r="H72" s="297"/>
      <c r="I72" s="297"/>
      <c r="J72" s="297"/>
      <c r="K72" s="297"/>
      <c r="L72" s="297"/>
      <c r="M72" s="297"/>
      <c r="N72" s="293"/>
      <c r="O72" s="297"/>
      <c r="P72" s="297"/>
      <c r="Q72" s="297"/>
      <c r="R72" s="297"/>
      <c r="S72" s="297"/>
      <c r="T72" s="297"/>
      <c r="U72" s="297"/>
      <c r="V72" s="297"/>
      <c r="W72" s="297"/>
      <c r="X72" s="297"/>
      <c r="Y72" s="413">
        <f>Y71</f>
        <v>0</v>
      </c>
      <c r="Z72" s="413">
        <f>Z71</f>
        <v>0</v>
      </c>
      <c r="AA72" s="413">
        <f t="shared" ref="AA72:AL72" si="16">AA71</f>
        <v>0</v>
      </c>
      <c r="AB72" s="413">
        <f t="shared" si="16"/>
        <v>0</v>
      </c>
      <c r="AC72" s="413">
        <f t="shared" si="16"/>
        <v>0</v>
      </c>
      <c r="AD72" s="413">
        <f t="shared" si="16"/>
        <v>0</v>
      </c>
      <c r="AE72" s="413">
        <f t="shared" si="16"/>
        <v>0</v>
      </c>
      <c r="AF72" s="413">
        <f t="shared" si="16"/>
        <v>0</v>
      </c>
      <c r="AG72" s="413">
        <f t="shared" si="16"/>
        <v>0</v>
      </c>
      <c r="AH72" s="413">
        <f t="shared" si="16"/>
        <v>0</v>
      </c>
      <c r="AI72" s="413">
        <f t="shared" si="16"/>
        <v>0</v>
      </c>
      <c r="AJ72" s="413">
        <f t="shared" si="16"/>
        <v>0</v>
      </c>
      <c r="AK72" s="413">
        <f t="shared" si="16"/>
        <v>0</v>
      </c>
      <c r="AL72" s="413">
        <f t="shared" si="16"/>
        <v>0</v>
      </c>
      <c r="AM72" s="313"/>
    </row>
    <row r="73" spans="1:39" s="285" customFormat="1" ht="15.5" outlineLevel="1">
      <c r="A73" s="511"/>
      <c r="B73" s="317"/>
      <c r="C73" s="307"/>
      <c r="D73" s="293"/>
      <c r="E73" s="293"/>
      <c r="F73" s="293"/>
      <c r="G73" s="293"/>
      <c r="H73" s="293"/>
      <c r="I73" s="293"/>
      <c r="J73" s="293"/>
      <c r="K73" s="293"/>
      <c r="L73" s="293"/>
      <c r="M73" s="293"/>
      <c r="N73" s="293"/>
      <c r="O73" s="293"/>
      <c r="P73" s="293"/>
      <c r="Q73" s="293"/>
      <c r="R73" s="293"/>
      <c r="S73" s="293"/>
      <c r="T73" s="293"/>
      <c r="U73" s="293"/>
      <c r="V73" s="293"/>
      <c r="W73" s="293"/>
      <c r="X73" s="293"/>
      <c r="Y73" s="421"/>
      <c r="Z73" s="422"/>
      <c r="AA73" s="422"/>
      <c r="AB73" s="422"/>
      <c r="AC73" s="422"/>
      <c r="AD73" s="422"/>
      <c r="AE73" s="422"/>
      <c r="AF73" s="422"/>
      <c r="AG73" s="422"/>
      <c r="AH73" s="422"/>
      <c r="AI73" s="422"/>
      <c r="AJ73" s="422"/>
      <c r="AK73" s="422"/>
      <c r="AL73" s="422"/>
      <c r="AM73" s="319"/>
    </row>
    <row r="74" spans="1:39" s="295" customFormat="1" ht="15.5" outlineLevel="1">
      <c r="A74" s="512"/>
      <c r="B74" s="290" t="s">
        <v>10</v>
      </c>
      <c r="C74" s="291"/>
      <c r="D74" s="291"/>
      <c r="E74" s="291"/>
      <c r="F74" s="291"/>
      <c r="G74" s="291"/>
      <c r="H74" s="291"/>
      <c r="I74" s="291"/>
      <c r="J74" s="291"/>
      <c r="K74" s="291"/>
      <c r="L74" s="291"/>
      <c r="M74" s="291"/>
      <c r="N74" s="292"/>
      <c r="O74" s="291"/>
      <c r="P74" s="291"/>
      <c r="Q74" s="291"/>
      <c r="R74" s="291"/>
      <c r="S74" s="291"/>
      <c r="T74" s="291"/>
      <c r="U74" s="291"/>
      <c r="V74" s="291"/>
      <c r="W74" s="291"/>
      <c r="X74" s="291"/>
      <c r="Y74" s="416"/>
      <c r="Z74" s="416"/>
      <c r="AA74" s="416"/>
      <c r="AB74" s="416"/>
      <c r="AC74" s="416"/>
      <c r="AD74" s="416"/>
      <c r="AE74" s="416"/>
      <c r="AF74" s="416"/>
      <c r="AG74" s="416"/>
      <c r="AH74" s="416"/>
      <c r="AI74" s="416"/>
      <c r="AJ74" s="416"/>
      <c r="AK74" s="416"/>
      <c r="AL74" s="416"/>
      <c r="AM74" s="294"/>
    </row>
    <row r="75" spans="1:39" s="285" customFormat="1" ht="15.5" outlineLevel="1">
      <c r="A75" s="511">
        <v>18</v>
      </c>
      <c r="B75" s="317" t="s">
        <v>11</v>
      </c>
      <c r="C75" s="293" t="s">
        <v>25</v>
      </c>
      <c r="D75" s="297"/>
      <c r="E75" s="297"/>
      <c r="F75" s="297"/>
      <c r="G75" s="297"/>
      <c r="H75" s="297"/>
      <c r="I75" s="297"/>
      <c r="J75" s="297"/>
      <c r="K75" s="297"/>
      <c r="L75" s="297"/>
      <c r="M75" s="297"/>
      <c r="N75" s="297">
        <v>12</v>
      </c>
      <c r="O75" s="297"/>
      <c r="P75" s="297"/>
      <c r="Q75" s="297"/>
      <c r="R75" s="297"/>
      <c r="S75" s="297"/>
      <c r="T75" s="297"/>
      <c r="U75" s="297"/>
      <c r="V75" s="297"/>
      <c r="W75" s="297"/>
      <c r="X75" s="297"/>
      <c r="Y75" s="417"/>
      <c r="Z75" s="417"/>
      <c r="AA75" s="417"/>
      <c r="AB75" s="417"/>
      <c r="AC75" s="417"/>
      <c r="AD75" s="417"/>
      <c r="AE75" s="417"/>
      <c r="AF75" s="417"/>
      <c r="AG75" s="417"/>
      <c r="AH75" s="417"/>
      <c r="AI75" s="417"/>
      <c r="AJ75" s="417"/>
      <c r="AK75" s="417"/>
      <c r="AL75" s="417"/>
      <c r="AM75" s="298">
        <f>SUM(Y75:AL75)</f>
        <v>0</v>
      </c>
    </row>
    <row r="76" spans="1:39" s="285" customFormat="1" ht="15.5" outlineLevel="1">
      <c r="A76" s="511"/>
      <c r="B76" s="317" t="s">
        <v>212</v>
      </c>
      <c r="C76" s="293" t="s">
        <v>164</v>
      </c>
      <c r="D76" s="297"/>
      <c r="E76" s="297"/>
      <c r="F76" s="297"/>
      <c r="G76" s="297"/>
      <c r="H76" s="297"/>
      <c r="I76" s="297"/>
      <c r="J76" s="297"/>
      <c r="K76" s="297"/>
      <c r="L76" s="297"/>
      <c r="M76" s="297"/>
      <c r="N76" s="297">
        <f>N75</f>
        <v>12</v>
      </c>
      <c r="O76" s="297"/>
      <c r="P76" s="297"/>
      <c r="Q76" s="297"/>
      <c r="R76" s="297"/>
      <c r="S76" s="297"/>
      <c r="T76" s="297"/>
      <c r="U76" s="297"/>
      <c r="V76" s="297"/>
      <c r="W76" s="297"/>
      <c r="X76" s="297"/>
      <c r="Y76" s="413">
        <f>Y75</f>
        <v>0</v>
      </c>
      <c r="Z76" s="413">
        <f>Z75</f>
        <v>0</v>
      </c>
      <c r="AA76" s="413">
        <f t="shared" ref="AA76:AL76" si="17">AA75</f>
        <v>0</v>
      </c>
      <c r="AB76" s="413">
        <f t="shared" si="17"/>
        <v>0</v>
      </c>
      <c r="AC76" s="413">
        <f t="shared" si="17"/>
        <v>0</v>
      </c>
      <c r="AD76" s="413">
        <f t="shared" si="17"/>
        <v>0</v>
      </c>
      <c r="AE76" s="413">
        <f t="shared" si="17"/>
        <v>0</v>
      </c>
      <c r="AF76" s="413">
        <f t="shared" si="17"/>
        <v>0</v>
      </c>
      <c r="AG76" s="413">
        <f t="shared" si="17"/>
        <v>0</v>
      </c>
      <c r="AH76" s="413">
        <f t="shared" si="17"/>
        <v>0</v>
      </c>
      <c r="AI76" s="413">
        <f t="shared" si="17"/>
        <v>0</v>
      </c>
      <c r="AJ76" s="413">
        <f t="shared" si="17"/>
        <v>0</v>
      </c>
      <c r="AK76" s="413">
        <f t="shared" si="17"/>
        <v>0</v>
      </c>
      <c r="AL76" s="413">
        <f t="shared" si="17"/>
        <v>0</v>
      </c>
      <c r="AM76" s="299"/>
    </row>
    <row r="77" spans="1:39" s="311" customFormat="1" ht="15.5" outlineLevel="1">
      <c r="A77" s="514"/>
      <c r="B77" s="317"/>
      <c r="C77" s="307"/>
      <c r="D77" s="293"/>
      <c r="E77" s="293"/>
      <c r="F77" s="293"/>
      <c r="G77" s="293"/>
      <c r="H77" s="293"/>
      <c r="I77" s="293"/>
      <c r="J77" s="293"/>
      <c r="K77" s="293"/>
      <c r="L77" s="293"/>
      <c r="M77" s="293"/>
      <c r="N77" s="293"/>
      <c r="O77" s="293"/>
      <c r="P77" s="293"/>
      <c r="Q77" s="293"/>
      <c r="R77" s="293"/>
      <c r="S77" s="293"/>
      <c r="T77" s="293"/>
      <c r="U77" s="293"/>
      <c r="V77" s="293"/>
      <c r="W77" s="293"/>
      <c r="X77" s="293"/>
      <c r="Y77" s="414"/>
      <c r="Z77" s="423"/>
      <c r="AA77" s="423"/>
      <c r="AB77" s="423"/>
      <c r="AC77" s="423"/>
      <c r="AD77" s="423"/>
      <c r="AE77" s="423"/>
      <c r="AF77" s="423"/>
      <c r="AG77" s="423"/>
      <c r="AH77" s="423"/>
      <c r="AI77" s="423"/>
      <c r="AJ77" s="423"/>
      <c r="AK77" s="423"/>
      <c r="AL77" s="423"/>
      <c r="AM77" s="308"/>
    </row>
    <row r="78" spans="1:39" s="285" customFormat="1" ht="15.5" outlineLevel="1">
      <c r="A78" s="511">
        <v>19</v>
      </c>
      <c r="B78" s="317" t="s">
        <v>12</v>
      </c>
      <c r="C78" s="293" t="s">
        <v>25</v>
      </c>
      <c r="D78" s="297"/>
      <c r="E78" s="297"/>
      <c r="F78" s="297"/>
      <c r="G78" s="297"/>
      <c r="H78" s="297"/>
      <c r="I78" s="297"/>
      <c r="J78" s="297"/>
      <c r="K78" s="297"/>
      <c r="L78" s="297"/>
      <c r="M78" s="297"/>
      <c r="N78" s="297">
        <v>12</v>
      </c>
      <c r="O78" s="297"/>
      <c r="P78" s="297"/>
      <c r="Q78" s="297"/>
      <c r="R78" s="297"/>
      <c r="S78" s="297"/>
      <c r="T78" s="297"/>
      <c r="U78" s="297"/>
      <c r="V78" s="297"/>
      <c r="W78" s="297"/>
      <c r="X78" s="297"/>
      <c r="Y78" s="412"/>
      <c r="Z78" s="417"/>
      <c r="AA78" s="417"/>
      <c r="AB78" s="417"/>
      <c r="AC78" s="417"/>
      <c r="AD78" s="417"/>
      <c r="AE78" s="417"/>
      <c r="AF78" s="417"/>
      <c r="AG78" s="417"/>
      <c r="AH78" s="417"/>
      <c r="AI78" s="417"/>
      <c r="AJ78" s="417"/>
      <c r="AK78" s="417"/>
      <c r="AL78" s="417"/>
      <c r="AM78" s="298">
        <f>SUM(Y78:AL78)</f>
        <v>0</v>
      </c>
    </row>
    <row r="79" spans="1:39" s="285" customFormat="1" ht="15.5" outlineLevel="1">
      <c r="A79" s="511"/>
      <c r="B79" s="317" t="s">
        <v>212</v>
      </c>
      <c r="C79" s="293" t="s">
        <v>164</v>
      </c>
      <c r="D79" s="297"/>
      <c r="E79" s="297"/>
      <c r="F79" s="297"/>
      <c r="G79" s="297"/>
      <c r="H79" s="297"/>
      <c r="I79" s="297"/>
      <c r="J79" s="297"/>
      <c r="K79" s="297"/>
      <c r="L79" s="297"/>
      <c r="M79" s="297"/>
      <c r="N79" s="297">
        <f>N78</f>
        <v>12</v>
      </c>
      <c r="O79" s="297"/>
      <c r="P79" s="297"/>
      <c r="Q79" s="297"/>
      <c r="R79" s="297"/>
      <c r="S79" s="297"/>
      <c r="T79" s="297"/>
      <c r="U79" s="297"/>
      <c r="V79" s="297"/>
      <c r="W79" s="297"/>
      <c r="X79" s="297"/>
      <c r="Y79" s="413">
        <f>Y78</f>
        <v>0</v>
      </c>
      <c r="Z79" s="413">
        <f>Z78</f>
        <v>0</v>
      </c>
      <c r="AA79" s="413">
        <f t="shared" ref="AA79:AL79" si="18">AA78</f>
        <v>0</v>
      </c>
      <c r="AB79" s="413">
        <f t="shared" si="18"/>
        <v>0</v>
      </c>
      <c r="AC79" s="413">
        <f t="shared" si="18"/>
        <v>0</v>
      </c>
      <c r="AD79" s="413">
        <f t="shared" si="18"/>
        <v>0</v>
      </c>
      <c r="AE79" s="413">
        <f t="shared" si="18"/>
        <v>0</v>
      </c>
      <c r="AF79" s="413">
        <f t="shared" si="18"/>
        <v>0</v>
      </c>
      <c r="AG79" s="413">
        <f t="shared" si="18"/>
        <v>0</v>
      </c>
      <c r="AH79" s="413">
        <f t="shared" si="18"/>
        <v>0</v>
      </c>
      <c r="AI79" s="413">
        <f t="shared" si="18"/>
        <v>0</v>
      </c>
      <c r="AJ79" s="413">
        <f t="shared" si="18"/>
        <v>0</v>
      </c>
      <c r="AK79" s="413">
        <f t="shared" si="18"/>
        <v>0</v>
      </c>
      <c r="AL79" s="413">
        <f t="shared" si="18"/>
        <v>0</v>
      </c>
      <c r="AM79" s="299"/>
    </row>
    <row r="80" spans="1:39" s="285" customFormat="1" ht="15.5" outlineLevel="1">
      <c r="A80" s="511"/>
      <c r="B80" s="317"/>
      <c r="C80" s="307"/>
      <c r="D80" s="293"/>
      <c r="E80" s="293"/>
      <c r="F80" s="293"/>
      <c r="G80" s="293"/>
      <c r="H80" s="293"/>
      <c r="I80" s="293"/>
      <c r="J80" s="293"/>
      <c r="K80" s="293"/>
      <c r="L80" s="293"/>
      <c r="M80" s="293"/>
      <c r="N80" s="293"/>
      <c r="O80" s="293"/>
      <c r="P80" s="293"/>
      <c r="Q80" s="293"/>
      <c r="R80" s="293"/>
      <c r="S80" s="293"/>
      <c r="T80" s="293"/>
      <c r="U80" s="293"/>
      <c r="V80" s="293"/>
      <c r="W80" s="293"/>
      <c r="X80" s="293"/>
      <c r="Y80" s="424"/>
      <c r="Z80" s="424"/>
      <c r="AA80" s="414"/>
      <c r="AB80" s="414"/>
      <c r="AC80" s="414"/>
      <c r="AD80" s="414"/>
      <c r="AE80" s="414"/>
      <c r="AF80" s="414"/>
      <c r="AG80" s="414"/>
      <c r="AH80" s="414"/>
      <c r="AI80" s="414"/>
      <c r="AJ80" s="414"/>
      <c r="AK80" s="414"/>
      <c r="AL80" s="414"/>
      <c r="AM80" s="308"/>
    </row>
    <row r="81" spans="1:39" s="285" customFormat="1" ht="15.5" outlineLevel="1">
      <c r="A81" s="511">
        <v>20</v>
      </c>
      <c r="B81" s="317" t="s">
        <v>13</v>
      </c>
      <c r="C81" s="293" t="s">
        <v>25</v>
      </c>
      <c r="D81" s="297"/>
      <c r="E81" s="297"/>
      <c r="F81" s="297"/>
      <c r="G81" s="297"/>
      <c r="H81" s="297"/>
      <c r="I81" s="297"/>
      <c r="J81" s="297"/>
      <c r="K81" s="297"/>
      <c r="L81" s="297"/>
      <c r="M81" s="297"/>
      <c r="N81" s="297">
        <v>12</v>
      </c>
      <c r="O81" s="297"/>
      <c r="P81" s="297"/>
      <c r="Q81" s="297"/>
      <c r="R81" s="297"/>
      <c r="S81" s="297"/>
      <c r="T81" s="297"/>
      <c r="U81" s="297"/>
      <c r="V81" s="297"/>
      <c r="W81" s="297"/>
      <c r="X81" s="297"/>
      <c r="Y81" s="412"/>
      <c r="Z81" s="417"/>
      <c r="AA81" s="417"/>
      <c r="AB81" s="417"/>
      <c r="AC81" s="417"/>
      <c r="AD81" s="417"/>
      <c r="AE81" s="417"/>
      <c r="AF81" s="417"/>
      <c r="AG81" s="417"/>
      <c r="AH81" s="417"/>
      <c r="AI81" s="417"/>
      <c r="AJ81" s="417"/>
      <c r="AK81" s="417"/>
      <c r="AL81" s="417"/>
      <c r="AM81" s="298">
        <f>SUM(Y81:AL81)</f>
        <v>0</v>
      </c>
    </row>
    <row r="82" spans="1:39" s="285" customFormat="1" ht="15.5" outlineLevel="1">
      <c r="A82" s="511"/>
      <c r="B82" s="317" t="s">
        <v>212</v>
      </c>
      <c r="C82" s="293" t="s">
        <v>164</v>
      </c>
      <c r="D82" s="297"/>
      <c r="E82" s="297"/>
      <c r="F82" s="297"/>
      <c r="G82" s="297"/>
      <c r="H82" s="297"/>
      <c r="I82" s="297"/>
      <c r="J82" s="297"/>
      <c r="K82" s="297"/>
      <c r="L82" s="297"/>
      <c r="M82" s="297"/>
      <c r="N82" s="297">
        <f>N81</f>
        <v>12</v>
      </c>
      <c r="O82" s="297"/>
      <c r="P82" s="297"/>
      <c r="Q82" s="297"/>
      <c r="R82" s="297"/>
      <c r="S82" s="297"/>
      <c r="T82" s="297"/>
      <c r="U82" s="297"/>
      <c r="V82" s="297"/>
      <c r="W82" s="297"/>
      <c r="X82" s="297"/>
      <c r="Y82" s="413">
        <f>Y81</f>
        <v>0</v>
      </c>
      <c r="Z82" s="413">
        <f>Z81</f>
        <v>0</v>
      </c>
      <c r="AA82" s="413">
        <f t="shared" ref="AA82:AL82" si="19">AA81</f>
        <v>0</v>
      </c>
      <c r="AB82" s="413">
        <f t="shared" si="19"/>
        <v>0</v>
      </c>
      <c r="AC82" s="413">
        <f t="shared" si="19"/>
        <v>0</v>
      </c>
      <c r="AD82" s="413">
        <f t="shared" si="19"/>
        <v>0</v>
      </c>
      <c r="AE82" s="413">
        <f t="shared" si="19"/>
        <v>0</v>
      </c>
      <c r="AF82" s="413">
        <f t="shared" si="19"/>
        <v>0</v>
      </c>
      <c r="AG82" s="413">
        <f t="shared" si="19"/>
        <v>0</v>
      </c>
      <c r="AH82" s="413">
        <f t="shared" si="19"/>
        <v>0</v>
      </c>
      <c r="AI82" s="413">
        <f t="shared" si="19"/>
        <v>0</v>
      </c>
      <c r="AJ82" s="413">
        <f t="shared" si="19"/>
        <v>0</v>
      </c>
      <c r="AK82" s="413">
        <f t="shared" si="19"/>
        <v>0</v>
      </c>
      <c r="AL82" s="413">
        <f t="shared" si="19"/>
        <v>0</v>
      </c>
      <c r="AM82" s="308"/>
    </row>
    <row r="83" spans="1:39" s="285" customFormat="1" ht="15.5" outlineLevel="1">
      <c r="A83" s="511"/>
      <c r="B83" s="317"/>
      <c r="C83" s="307"/>
      <c r="D83" s="293"/>
      <c r="E83" s="293"/>
      <c r="F83" s="293"/>
      <c r="G83" s="293"/>
      <c r="H83" s="293"/>
      <c r="I83" s="293"/>
      <c r="J83" s="293"/>
      <c r="K83" s="293"/>
      <c r="L83" s="293"/>
      <c r="M83" s="293"/>
      <c r="N83" s="320"/>
      <c r="O83" s="293"/>
      <c r="P83" s="293"/>
      <c r="Q83" s="293"/>
      <c r="R83" s="293"/>
      <c r="S83" s="293"/>
      <c r="T83" s="293"/>
      <c r="U83" s="293"/>
      <c r="V83" s="293"/>
      <c r="W83" s="293"/>
      <c r="X83" s="293"/>
      <c r="Y83" s="414"/>
      <c r="Z83" s="414"/>
      <c r="AA83" s="414"/>
      <c r="AB83" s="414"/>
      <c r="AC83" s="414"/>
      <c r="AD83" s="414"/>
      <c r="AE83" s="414"/>
      <c r="AF83" s="414"/>
      <c r="AG83" s="414"/>
      <c r="AH83" s="414"/>
      <c r="AI83" s="414"/>
      <c r="AJ83" s="414"/>
      <c r="AK83" s="414"/>
      <c r="AL83" s="414"/>
      <c r="AM83" s="308"/>
    </row>
    <row r="84" spans="1:39" s="285" customFormat="1" ht="15.5" outlineLevel="1">
      <c r="A84" s="511">
        <v>21</v>
      </c>
      <c r="B84" s="317" t="s">
        <v>22</v>
      </c>
      <c r="C84" s="293" t="s">
        <v>25</v>
      </c>
      <c r="D84" s="297"/>
      <c r="E84" s="297"/>
      <c r="F84" s="297"/>
      <c r="G84" s="297"/>
      <c r="H84" s="297"/>
      <c r="I84" s="297"/>
      <c r="J84" s="297"/>
      <c r="K84" s="297"/>
      <c r="L84" s="297"/>
      <c r="M84" s="297"/>
      <c r="N84" s="297">
        <v>12</v>
      </c>
      <c r="O84" s="297"/>
      <c r="P84" s="297"/>
      <c r="Q84" s="297"/>
      <c r="R84" s="297"/>
      <c r="S84" s="297"/>
      <c r="T84" s="297"/>
      <c r="U84" s="297"/>
      <c r="V84" s="297"/>
      <c r="W84" s="297"/>
      <c r="X84" s="297"/>
      <c r="Y84" s="412"/>
      <c r="Z84" s="417"/>
      <c r="AA84" s="417"/>
      <c r="AB84" s="417"/>
      <c r="AC84" s="417"/>
      <c r="AD84" s="417"/>
      <c r="AE84" s="417"/>
      <c r="AF84" s="417"/>
      <c r="AG84" s="417"/>
      <c r="AH84" s="417"/>
      <c r="AI84" s="417"/>
      <c r="AJ84" s="417"/>
      <c r="AK84" s="417"/>
      <c r="AL84" s="417"/>
      <c r="AM84" s="298">
        <f>SUM(Y84:AL84)</f>
        <v>0</v>
      </c>
    </row>
    <row r="85" spans="1:39" s="285" customFormat="1" ht="15.5" outlineLevel="1">
      <c r="A85" s="511"/>
      <c r="B85" s="317" t="s">
        <v>212</v>
      </c>
      <c r="C85" s="293" t="s">
        <v>164</v>
      </c>
      <c r="D85" s="297"/>
      <c r="E85" s="297"/>
      <c r="F85" s="297"/>
      <c r="G85" s="297"/>
      <c r="H85" s="297"/>
      <c r="I85" s="297"/>
      <c r="J85" s="297"/>
      <c r="K85" s="297"/>
      <c r="L85" s="297"/>
      <c r="M85" s="297"/>
      <c r="N85" s="297">
        <f>N84</f>
        <v>12</v>
      </c>
      <c r="O85" s="297"/>
      <c r="P85" s="297"/>
      <c r="Q85" s="297"/>
      <c r="R85" s="297"/>
      <c r="S85" s="297"/>
      <c r="T85" s="297"/>
      <c r="U85" s="297"/>
      <c r="V85" s="297"/>
      <c r="W85" s="297"/>
      <c r="X85" s="297"/>
      <c r="Y85" s="413">
        <f>Y84</f>
        <v>0</v>
      </c>
      <c r="Z85" s="413">
        <f>Z84</f>
        <v>0</v>
      </c>
      <c r="AA85" s="413">
        <f t="shared" ref="AA85:AL85" si="20">AA84</f>
        <v>0</v>
      </c>
      <c r="AB85" s="413">
        <f t="shared" si="20"/>
        <v>0</v>
      </c>
      <c r="AC85" s="413">
        <f t="shared" si="20"/>
        <v>0</v>
      </c>
      <c r="AD85" s="413">
        <f t="shared" si="20"/>
        <v>0</v>
      </c>
      <c r="AE85" s="413">
        <f t="shared" si="20"/>
        <v>0</v>
      </c>
      <c r="AF85" s="413">
        <f t="shared" si="20"/>
        <v>0</v>
      </c>
      <c r="AG85" s="413">
        <f t="shared" si="20"/>
        <v>0</v>
      </c>
      <c r="AH85" s="413">
        <f t="shared" si="20"/>
        <v>0</v>
      </c>
      <c r="AI85" s="413">
        <f t="shared" si="20"/>
        <v>0</v>
      </c>
      <c r="AJ85" s="413">
        <f t="shared" si="20"/>
        <v>0</v>
      </c>
      <c r="AK85" s="413">
        <f t="shared" si="20"/>
        <v>0</v>
      </c>
      <c r="AL85" s="413">
        <f t="shared" si="20"/>
        <v>0</v>
      </c>
      <c r="AM85" s="299"/>
    </row>
    <row r="86" spans="1:39" s="285" customFormat="1" ht="15.5" outlineLevel="1">
      <c r="A86" s="511"/>
      <c r="B86" s="317"/>
      <c r="C86" s="307"/>
      <c r="D86" s="293"/>
      <c r="E86" s="293"/>
      <c r="F86" s="293"/>
      <c r="G86" s="293"/>
      <c r="H86" s="293"/>
      <c r="I86" s="293"/>
      <c r="J86" s="293"/>
      <c r="K86" s="293"/>
      <c r="L86" s="293"/>
      <c r="M86" s="293"/>
      <c r="N86" s="293"/>
      <c r="O86" s="293"/>
      <c r="P86" s="293"/>
      <c r="Q86" s="293"/>
      <c r="R86" s="293"/>
      <c r="S86" s="293"/>
      <c r="T86" s="293"/>
      <c r="U86" s="293"/>
      <c r="V86" s="293"/>
      <c r="W86" s="293"/>
      <c r="X86" s="293"/>
      <c r="Y86" s="424"/>
      <c r="Z86" s="414"/>
      <c r="AA86" s="414"/>
      <c r="AB86" s="414"/>
      <c r="AC86" s="414"/>
      <c r="AD86" s="414"/>
      <c r="AE86" s="414"/>
      <c r="AF86" s="414"/>
      <c r="AG86" s="414"/>
      <c r="AH86" s="414"/>
      <c r="AI86" s="414"/>
      <c r="AJ86" s="414"/>
      <c r="AK86" s="414"/>
      <c r="AL86" s="414"/>
      <c r="AM86" s="308"/>
    </row>
    <row r="87" spans="1:39" s="285" customFormat="1" ht="15.5" outlineLevel="1">
      <c r="A87" s="511">
        <v>22</v>
      </c>
      <c r="B87" s="317" t="s">
        <v>9</v>
      </c>
      <c r="C87" s="293" t="s">
        <v>25</v>
      </c>
      <c r="D87" s="297"/>
      <c r="E87" s="297"/>
      <c r="F87" s="297"/>
      <c r="G87" s="297"/>
      <c r="H87" s="297"/>
      <c r="I87" s="297"/>
      <c r="J87" s="297"/>
      <c r="K87" s="297"/>
      <c r="L87" s="297"/>
      <c r="M87" s="297"/>
      <c r="N87" s="293"/>
      <c r="O87" s="297"/>
      <c r="P87" s="297"/>
      <c r="Q87" s="297"/>
      <c r="R87" s="297"/>
      <c r="S87" s="297"/>
      <c r="T87" s="297"/>
      <c r="U87" s="297"/>
      <c r="V87" s="297"/>
      <c r="W87" s="297"/>
      <c r="X87" s="297"/>
      <c r="Y87" s="412"/>
      <c r="Z87" s="417"/>
      <c r="AA87" s="417"/>
      <c r="AB87" s="417"/>
      <c r="AC87" s="417"/>
      <c r="AD87" s="417"/>
      <c r="AE87" s="417"/>
      <c r="AF87" s="417"/>
      <c r="AG87" s="417"/>
      <c r="AH87" s="417"/>
      <c r="AI87" s="417"/>
      <c r="AJ87" s="417"/>
      <c r="AK87" s="417"/>
      <c r="AL87" s="417"/>
      <c r="AM87" s="298">
        <f>SUM(Y87:AL87)</f>
        <v>0</v>
      </c>
    </row>
    <row r="88" spans="1:39" s="285" customFormat="1" ht="15.5" outlineLevel="1">
      <c r="A88" s="511"/>
      <c r="B88" s="317" t="s">
        <v>212</v>
      </c>
      <c r="C88" s="293" t="s">
        <v>164</v>
      </c>
      <c r="D88" s="297"/>
      <c r="E88" s="297"/>
      <c r="F88" s="297"/>
      <c r="G88" s="297"/>
      <c r="H88" s="297"/>
      <c r="I88" s="297"/>
      <c r="J88" s="297"/>
      <c r="K88" s="297"/>
      <c r="L88" s="297"/>
      <c r="M88" s="297"/>
      <c r="N88" s="293"/>
      <c r="O88" s="297"/>
      <c r="P88" s="297"/>
      <c r="Q88" s="297"/>
      <c r="R88" s="297"/>
      <c r="S88" s="297"/>
      <c r="T88" s="297"/>
      <c r="U88" s="297"/>
      <c r="V88" s="297"/>
      <c r="W88" s="297"/>
      <c r="X88" s="297"/>
      <c r="Y88" s="413">
        <f>Y87</f>
        <v>0</v>
      </c>
      <c r="Z88" s="413">
        <f>Z87</f>
        <v>0</v>
      </c>
      <c r="AA88" s="413">
        <f t="shared" ref="AA88:AL88" si="21">AA87</f>
        <v>0</v>
      </c>
      <c r="AB88" s="413">
        <f t="shared" si="21"/>
        <v>0</v>
      </c>
      <c r="AC88" s="413">
        <f t="shared" si="21"/>
        <v>0</v>
      </c>
      <c r="AD88" s="413">
        <f t="shared" si="21"/>
        <v>0</v>
      </c>
      <c r="AE88" s="413">
        <f t="shared" si="21"/>
        <v>0</v>
      </c>
      <c r="AF88" s="413">
        <f t="shared" si="21"/>
        <v>0</v>
      </c>
      <c r="AG88" s="413">
        <f t="shared" si="21"/>
        <v>0</v>
      </c>
      <c r="AH88" s="413">
        <f t="shared" si="21"/>
        <v>0</v>
      </c>
      <c r="AI88" s="413">
        <f t="shared" si="21"/>
        <v>0</v>
      </c>
      <c r="AJ88" s="413">
        <f t="shared" si="21"/>
        <v>0</v>
      </c>
      <c r="AK88" s="413">
        <f t="shared" si="21"/>
        <v>0</v>
      </c>
      <c r="AL88" s="413">
        <f t="shared" si="21"/>
        <v>0</v>
      </c>
      <c r="AM88" s="308"/>
    </row>
    <row r="89" spans="1:39" s="285" customFormat="1" ht="15.5" outlineLevel="1">
      <c r="A89" s="511"/>
      <c r="B89" s="317"/>
      <c r="C89" s="307"/>
      <c r="D89" s="293"/>
      <c r="E89" s="293"/>
      <c r="F89" s="293"/>
      <c r="G89" s="293"/>
      <c r="H89" s="293"/>
      <c r="I89" s="293"/>
      <c r="J89" s="293"/>
      <c r="K89" s="293"/>
      <c r="L89" s="293"/>
      <c r="M89" s="293"/>
      <c r="N89" s="293"/>
      <c r="O89" s="293"/>
      <c r="P89" s="293"/>
      <c r="Q89" s="293"/>
      <c r="R89" s="293"/>
      <c r="S89" s="293"/>
      <c r="T89" s="293"/>
      <c r="U89" s="293"/>
      <c r="V89" s="293"/>
      <c r="W89" s="293"/>
      <c r="X89" s="293"/>
      <c r="Y89" s="414"/>
      <c r="Z89" s="414"/>
      <c r="AA89" s="414"/>
      <c r="AB89" s="414"/>
      <c r="AC89" s="414"/>
      <c r="AD89" s="414"/>
      <c r="AE89" s="414"/>
      <c r="AF89" s="414"/>
      <c r="AG89" s="414"/>
      <c r="AH89" s="414"/>
      <c r="AI89" s="414"/>
      <c r="AJ89" s="414"/>
      <c r="AK89" s="414"/>
      <c r="AL89" s="414"/>
      <c r="AM89" s="308"/>
    </row>
    <row r="90" spans="1:39" s="295" customFormat="1" ht="15.5" outlineLevel="1">
      <c r="A90" s="512"/>
      <c r="B90" s="290" t="s">
        <v>14</v>
      </c>
      <c r="C90" s="291"/>
      <c r="D90" s="292"/>
      <c r="E90" s="292"/>
      <c r="F90" s="292"/>
      <c r="G90" s="292"/>
      <c r="H90" s="292"/>
      <c r="I90" s="292"/>
      <c r="J90" s="292"/>
      <c r="K90" s="292"/>
      <c r="L90" s="292"/>
      <c r="M90" s="292"/>
      <c r="N90" s="292"/>
      <c r="O90" s="292"/>
      <c r="P90" s="291"/>
      <c r="Q90" s="291"/>
      <c r="R90" s="291"/>
      <c r="S90" s="291"/>
      <c r="T90" s="291"/>
      <c r="U90" s="291"/>
      <c r="V90" s="291"/>
      <c r="W90" s="291"/>
      <c r="X90" s="291"/>
      <c r="Y90" s="416"/>
      <c r="Z90" s="416"/>
      <c r="AA90" s="416"/>
      <c r="AB90" s="416"/>
      <c r="AC90" s="416"/>
      <c r="AD90" s="416"/>
      <c r="AE90" s="416"/>
      <c r="AF90" s="416"/>
      <c r="AG90" s="416"/>
      <c r="AH90" s="416"/>
      <c r="AI90" s="416"/>
      <c r="AJ90" s="416"/>
      <c r="AK90" s="416"/>
      <c r="AL90" s="416"/>
      <c r="AM90" s="294"/>
    </row>
    <row r="91" spans="1:39" s="285" customFormat="1" ht="15.5" outlineLevel="1">
      <c r="A91" s="511">
        <v>23</v>
      </c>
      <c r="B91" s="317" t="s">
        <v>14</v>
      </c>
      <c r="C91" s="293" t="s">
        <v>25</v>
      </c>
      <c r="D91" s="297"/>
      <c r="E91" s="297"/>
      <c r="F91" s="297"/>
      <c r="G91" s="297"/>
      <c r="H91" s="297"/>
      <c r="I91" s="297"/>
      <c r="J91" s="297"/>
      <c r="K91" s="297"/>
      <c r="L91" s="297"/>
      <c r="M91" s="297"/>
      <c r="N91" s="293"/>
      <c r="O91" s="297"/>
      <c r="P91" s="297"/>
      <c r="Q91" s="297"/>
      <c r="R91" s="297"/>
      <c r="S91" s="297"/>
      <c r="T91" s="297"/>
      <c r="U91" s="297"/>
      <c r="V91" s="297"/>
      <c r="W91" s="297"/>
      <c r="X91" s="297"/>
      <c r="Y91" s="412"/>
      <c r="Z91" s="412"/>
      <c r="AA91" s="412"/>
      <c r="AB91" s="412"/>
      <c r="AC91" s="412"/>
      <c r="AD91" s="412"/>
      <c r="AE91" s="412"/>
      <c r="AF91" s="412"/>
      <c r="AG91" s="412"/>
      <c r="AH91" s="412"/>
      <c r="AI91" s="412"/>
      <c r="AJ91" s="412"/>
      <c r="AK91" s="412"/>
      <c r="AL91" s="412"/>
      <c r="AM91" s="298">
        <f>SUM(Y91:AL91)</f>
        <v>0</v>
      </c>
    </row>
    <row r="92" spans="1:39" s="285" customFormat="1" ht="15.5" outlineLevel="1">
      <c r="A92" s="511"/>
      <c r="B92" s="317" t="s">
        <v>212</v>
      </c>
      <c r="C92" s="293" t="s">
        <v>164</v>
      </c>
      <c r="D92" s="297"/>
      <c r="E92" s="297"/>
      <c r="F92" s="297"/>
      <c r="G92" s="297"/>
      <c r="H92" s="297"/>
      <c r="I92" s="297"/>
      <c r="J92" s="297"/>
      <c r="K92" s="297"/>
      <c r="L92" s="297"/>
      <c r="M92" s="297"/>
      <c r="N92" s="470"/>
      <c r="O92" s="297"/>
      <c r="P92" s="297"/>
      <c r="Q92" s="297"/>
      <c r="R92" s="297"/>
      <c r="S92" s="297"/>
      <c r="T92" s="297"/>
      <c r="U92" s="297"/>
      <c r="V92" s="297"/>
      <c r="W92" s="297"/>
      <c r="X92" s="297"/>
      <c r="Y92" s="413">
        <f>Y91</f>
        <v>0</v>
      </c>
      <c r="Z92" s="413">
        <f>Z91</f>
        <v>0</v>
      </c>
      <c r="AA92" s="413">
        <f t="shared" ref="AA92:AL92" si="22">AA91</f>
        <v>0</v>
      </c>
      <c r="AB92" s="413">
        <f t="shared" si="22"/>
        <v>0</v>
      </c>
      <c r="AC92" s="413">
        <f t="shared" si="22"/>
        <v>0</v>
      </c>
      <c r="AD92" s="413">
        <f t="shared" si="22"/>
        <v>0</v>
      </c>
      <c r="AE92" s="413">
        <f t="shared" si="22"/>
        <v>0</v>
      </c>
      <c r="AF92" s="413">
        <f t="shared" si="22"/>
        <v>0</v>
      </c>
      <c r="AG92" s="413">
        <f t="shared" si="22"/>
        <v>0</v>
      </c>
      <c r="AH92" s="413">
        <f t="shared" si="22"/>
        <v>0</v>
      </c>
      <c r="AI92" s="413">
        <f t="shared" si="22"/>
        <v>0</v>
      </c>
      <c r="AJ92" s="413">
        <f t="shared" si="22"/>
        <v>0</v>
      </c>
      <c r="AK92" s="413">
        <f t="shared" si="22"/>
        <v>0</v>
      </c>
      <c r="AL92" s="413">
        <f t="shared" si="22"/>
        <v>0</v>
      </c>
      <c r="AM92" s="299"/>
    </row>
    <row r="93" spans="1:39" s="285" customFormat="1" ht="15.5" outlineLevel="1">
      <c r="A93" s="511"/>
      <c r="B93" s="317"/>
      <c r="C93" s="307"/>
      <c r="D93" s="293"/>
      <c r="E93" s="293"/>
      <c r="F93" s="293"/>
      <c r="G93" s="293"/>
      <c r="H93" s="293"/>
      <c r="I93" s="293"/>
      <c r="J93" s="293"/>
      <c r="K93" s="293"/>
      <c r="L93" s="293"/>
      <c r="M93" s="293"/>
      <c r="N93" s="293"/>
      <c r="O93" s="293"/>
      <c r="P93" s="293"/>
      <c r="Q93" s="293"/>
      <c r="R93" s="293"/>
      <c r="S93" s="293"/>
      <c r="T93" s="293"/>
      <c r="U93" s="293"/>
      <c r="V93" s="293"/>
      <c r="W93" s="293"/>
      <c r="X93" s="293"/>
      <c r="Y93" s="414"/>
      <c r="Z93" s="414"/>
      <c r="AA93" s="414"/>
      <c r="AB93" s="414"/>
      <c r="AC93" s="414"/>
      <c r="AD93" s="414"/>
      <c r="AE93" s="414"/>
      <c r="AF93" s="414"/>
      <c r="AG93" s="414"/>
      <c r="AH93" s="414"/>
      <c r="AI93" s="414"/>
      <c r="AJ93" s="414"/>
      <c r="AK93" s="414"/>
      <c r="AL93" s="414"/>
      <c r="AM93" s="308"/>
    </row>
    <row r="94" spans="1:39" s="295" customFormat="1" ht="15.5" outlineLevel="1">
      <c r="A94" s="512"/>
      <c r="B94" s="290" t="s">
        <v>486</v>
      </c>
      <c r="C94" s="291"/>
      <c r="D94" s="292"/>
      <c r="E94" s="292"/>
      <c r="F94" s="292"/>
      <c r="G94" s="292"/>
      <c r="H94" s="292"/>
      <c r="I94" s="292"/>
      <c r="J94" s="292"/>
      <c r="K94" s="292"/>
      <c r="L94" s="292"/>
      <c r="M94" s="292"/>
      <c r="N94" s="292"/>
      <c r="O94" s="292"/>
      <c r="P94" s="291"/>
      <c r="Q94" s="291"/>
      <c r="R94" s="291"/>
      <c r="S94" s="291"/>
      <c r="T94" s="291"/>
      <c r="U94" s="291"/>
      <c r="V94" s="291"/>
      <c r="W94" s="291"/>
      <c r="X94" s="291"/>
      <c r="Y94" s="416"/>
      <c r="Z94" s="416"/>
      <c r="AA94" s="416"/>
      <c r="AB94" s="416"/>
      <c r="AC94" s="416"/>
      <c r="AD94" s="416"/>
      <c r="AE94" s="416"/>
      <c r="AF94" s="416"/>
      <c r="AG94" s="416"/>
      <c r="AH94" s="416"/>
      <c r="AI94" s="416"/>
      <c r="AJ94" s="416"/>
      <c r="AK94" s="416"/>
      <c r="AL94" s="416"/>
      <c r="AM94" s="294"/>
    </row>
    <row r="95" spans="1:39" s="285" customFormat="1" ht="15.5" outlineLevel="1">
      <c r="A95" s="511">
        <v>24</v>
      </c>
      <c r="B95" s="317" t="s">
        <v>14</v>
      </c>
      <c r="C95" s="293" t="s">
        <v>25</v>
      </c>
      <c r="D95" s="297"/>
      <c r="E95" s="297"/>
      <c r="F95" s="297"/>
      <c r="G95" s="297"/>
      <c r="H95" s="297"/>
      <c r="I95" s="297"/>
      <c r="J95" s="297"/>
      <c r="K95" s="297"/>
      <c r="L95" s="297"/>
      <c r="M95" s="297"/>
      <c r="N95" s="293"/>
      <c r="O95" s="297"/>
      <c r="P95" s="297"/>
      <c r="Q95" s="297"/>
      <c r="R95" s="297"/>
      <c r="S95" s="297"/>
      <c r="T95" s="297"/>
      <c r="U95" s="297"/>
      <c r="V95" s="297"/>
      <c r="W95" s="297"/>
      <c r="X95" s="297"/>
      <c r="Y95" s="412"/>
      <c r="Z95" s="412"/>
      <c r="AA95" s="412"/>
      <c r="AB95" s="412"/>
      <c r="AC95" s="412"/>
      <c r="AD95" s="412"/>
      <c r="AE95" s="412"/>
      <c r="AF95" s="412"/>
      <c r="AG95" s="412"/>
      <c r="AH95" s="412"/>
      <c r="AI95" s="412"/>
      <c r="AJ95" s="412"/>
      <c r="AK95" s="412"/>
      <c r="AL95" s="412"/>
      <c r="AM95" s="298">
        <f>SUM(Y95:AL95)</f>
        <v>0</v>
      </c>
    </row>
    <row r="96" spans="1:39" s="285" customFormat="1" ht="15.5" outlineLevel="1">
      <c r="A96" s="511"/>
      <c r="B96" s="317" t="s">
        <v>212</v>
      </c>
      <c r="C96" s="293" t="s">
        <v>164</v>
      </c>
      <c r="D96" s="297"/>
      <c r="E96" s="297"/>
      <c r="F96" s="297"/>
      <c r="G96" s="297"/>
      <c r="H96" s="297"/>
      <c r="I96" s="297"/>
      <c r="J96" s="297"/>
      <c r="K96" s="297"/>
      <c r="L96" s="297"/>
      <c r="M96" s="297"/>
      <c r="N96" s="470"/>
      <c r="O96" s="297"/>
      <c r="P96" s="297"/>
      <c r="Q96" s="297"/>
      <c r="R96" s="297"/>
      <c r="S96" s="297"/>
      <c r="T96" s="297"/>
      <c r="U96" s="297"/>
      <c r="V96" s="297"/>
      <c r="W96" s="297"/>
      <c r="X96" s="297"/>
      <c r="Y96" s="413">
        <f>Y95</f>
        <v>0</v>
      </c>
      <c r="Z96" s="413">
        <f>Z95</f>
        <v>0</v>
      </c>
      <c r="AA96" s="413">
        <f t="shared" ref="AA96:AL96" si="23">AA95</f>
        <v>0</v>
      </c>
      <c r="AB96" s="413">
        <f t="shared" si="23"/>
        <v>0</v>
      </c>
      <c r="AC96" s="413">
        <f t="shared" si="23"/>
        <v>0</v>
      </c>
      <c r="AD96" s="413">
        <f t="shared" si="23"/>
        <v>0</v>
      </c>
      <c r="AE96" s="413">
        <f t="shared" si="23"/>
        <v>0</v>
      </c>
      <c r="AF96" s="413">
        <f t="shared" si="23"/>
        <v>0</v>
      </c>
      <c r="AG96" s="413">
        <f t="shared" si="23"/>
        <v>0</v>
      </c>
      <c r="AH96" s="413">
        <f t="shared" si="23"/>
        <v>0</v>
      </c>
      <c r="AI96" s="413">
        <f t="shared" si="23"/>
        <v>0</v>
      </c>
      <c r="AJ96" s="413">
        <f t="shared" si="23"/>
        <v>0</v>
      </c>
      <c r="AK96" s="413">
        <f t="shared" si="23"/>
        <v>0</v>
      </c>
      <c r="AL96" s="413">
        <f t="shared" si="23"/>
        <v>0</v>
      </c>
      <c r="AM96" s="299"/>
    </row>
    <row r="97" spans="1:39" s="285" customFormat="1" ht="15.5" outlineLevel="1">
      <c r="A97" s="511"/>
      <c r="B97" s="317"/>
      <c r="C97" s="307"/>
      <c r="D97" s="293"/>
      <c r="E97" s="293"/>
      <c r="F97" s="293"/>
      <c r="G97" s="293"/>
      <c r="H97" s="293"/>
      <c r="I97" s="293"/>
      <c r="J97" s="293"/>
      <c r="K97" s="293"/>
      <c r="L97" s="293"/>
      <c r="M97" s="293"/>
      <c r="N97" s="293"/>
      <c r="O97" s="293"/>
      <c r="P97" s="293"/>
      <c r="Q97" s="293"/>
      <c r="R97" s="293"/>
      <c r="S97" s="293"/>
      <c r="T97" s="293"/>
      <c r="U97" s="293"/>
      <c r="V97" s="293"/>
      <c r="W97" s="293"/>
      <c r="X97" s="293"/>
      <c r="Y97" s="414"/>
      <c r="Z97" s="414"/>
      <c r="AA97" s="414"/>
      <c r="AB97" s="414"/>
      <c r="AC97" s="414"/>
      <c r="AD97" s="414"/>
      <c r="AE97" s="414"/>
      <c r="AF97" s="414"/>
      <c r="AG97" s="414"/>
      <c r="AH97" s="414"/>
      <c r="AI97" s="414"/>
      <c r="AJ97" s="414"/>
      <c r="AK97" s="414"/>
      <c r="AL97" s="414"/>
      <c r="AM97" s="308"/>
    </row>
    <row r="98" spans="1:39" s="285" customFormat="1" ht="15.5" outlineLevel="1">
      <c r="A98" s="511">
        <v>25</v>
      </c>
      <c r="B98" s="316" t="s">
        <v>21</v>
      </c>
      <c r="C98" s="293" t="s">
        <v>25</v>
      </c>
      <c r="D98" s="297"/>
      <c r="E98" s="297"/>
      <c r="F98" s="297"/>
      <c r="G98" s="297"/>
      <c r="H98" s="297"/>
      <c r="I98" s="297"/>
      <c r="J98" s="297"/>
      <c r="K98" s="297"/>
      <c r="L98" s="297"/>
      <c r="M98" s="297"/>
      <c r="N98" s="297">
        <v>0</v>
      </c>
      <c r="O98" s="297"/>
      <c r="P98" s="297"/>
      <c r="Q98" s="297"/>
      <c r="R98" s="297"/>
      <c r="S98" s="297"/>
      <c r="T98" s="297"/>
      <c r="U98" s="297"/>
      <c r="V98" s="297"/>
      <c r="W98" s="297"/>
      <c r="X98" s="297"/>
      <c r="Y98" s="417"/>
      <c r="Z98" s="417"/>
      <c r="AA98" s="417"/>
      <c r="AB98" s="417"/>
      <c r="AC98" s="417"/>
      <c r="AD98" s="417"/>
      <c r="AE98" s="417"/>
      <c r="AF98" s="417"/>
      <c r="AG98" s="417"/>
      <c r="AH98" s="417"/>
      <c r="AI98" s="417"/>
      <c r="AJ98" s="417"/>
      <c r="AK98" s="417"/>
      <c r="AL98" s="417"/>
      <c r="AM98" s="298">
        <f>SUM(Y98:AL98)</f>
        <v>0</v>
      </c>
    </row>
    <row r="99" spans="1:39" s="285" customFormat="1" ht="15.5" outlineLevel="1">
      <c r="A99" s="511"/>
      <c r="B99" s="317" t="s">
        <v>212</v>
      </c>
      <c r="C99" s="293" t="s">
        <v>164</v>
      </c>
      <c r="D99" s="297"/>
      <c r="E99" s="297"/>
      <c r="F99" s="297"/>
      <c r="G99" s="297"/>
      <c r="H99" s="297"/>
      <c r="I99" s="297"/>
      <c r="J99" s="297"/>
      <c r="K99" s="297"/>
      <c r="L99" s="297"/>
      <c r="M99" s="297"/>
      <c r="N99" s="297">
        <f>N98</f>
        <v>0</v>
      </c>
      <c r="O99" s="297"/>
      <c r="P99" s="297"/>
      <c r="Q99" s="297"/>
      <c r="R99" s="297"/>
      <c r="S99" s="297"/>
      <c r="T99" s="297"/>
      <c r="U99" s="297"/>
      <c r="V99" s="297"/>
      <c r="W99" s="297"/>
      <c r="X99" s="297"/>
      <c r="Y99" s="413">
        <f>Y98</f>
        <v>0</v>
      </c>
      <c r="Z99" s="413">
        <f>Z98</f>
        <v>0</v>
      </c>
      <c r="AA99" s="413">
        <f t="shared" ref="AA99:AL99" si="24">AA98</f>
        <v>0</v>
      </c>
      <c r="AB99" s="413">
        <f t="shared" si="24"/>
        <v>0</v>
      </c>
      <c r="AC99" s="413">
        <f t="shared" si="24"/>
        <v>0</v>
      </c>
      <c r="AD99" s="413">
        <f t="shared" si="24"/>
        <v>0</v>
      </c>
      <c r="AE99" s="413">
        <f t="shared" si="24"/>
        <v>0</v>
      </c>
      <c r="AF99" s="413">
        <f t="shared" si="24"/>
        <v>0</v>
      </c>
      <c r="AG99" s="413">
        <f t="shared" si="24"/>
        <v>0</v>
      </c>
      <c r="AH99" s="413">
        <f t="shared" si="24"/>
        <v>0</v>
      </c>
      <c r="AI99" s="413">
        <f t="shared" si="24"/>
        <v>0</v>
      </c>
      <c r="AJ99" s="413">
        <f t="shared" si="24"/>
        <v>0</v>
      </c>
      <c r="AK99" s="413">
        <f t="shared" si="24"/>
        <v>0</v>
      </c>
      <c r="AL99" s="413">
        <f t="shared" si="24"/>
        <v>0</v>
      </c>
      <c r="AM99" s="313"/>
    </row>
    <row r="100" spans="1:39" s="285" customFormat="1" ht="15.5" outlineLevel="1">
      <c r="A100" s="511"/>
      <c r="B100" s="316"/>
      <c r="C100" s="314"/>
      <c r="D100" s="293"/>
      <c r="E100" s="293"/>
      <c r="F100" s="293"/>
      <c r="G100" s="293"/>
      <c r="H100" s="293"/>
      <c r="I100" s="293"/>
      <c r="J100" s="293"/>
      <c r="K100" s="293"/>
      <c r="L100" s="293"/>
      <c r="M100" s="293"/>
      <c r="N100" s="293"/>
      <c r="O100" s="293"/>
      <c r="P100" s="293"/>
      <c r="Q100" s="293"/>
      <c r="R100" s="293"/>
      <c r="S100" s="293"/>
      <c r="T100" s="293"/>
      <c r="U100" s="293"/>
      <c r="V100" s="293"/>
      <c r="W100" s="293"/>
      <c r="X100" s="293"/>
      <c r="Y100" s="418"/>
      <c r="Z100" s="419"/>
      <c r="AA100" s="418"/>
      <c r="AB100" s="418"/>
      <c r="AC100" s="418"/>
      <c r="AD100" s="418"/>
      <c r="AE100" s="418"/>
      <c r="AF100" s="418"/>
      <c r="AG100" s="418"/>
      <c r="AH100" s="418"/>
      <c r="AI100" s="418"/>
      <c r="AJ100" s="418"/>
      <c r="AK100" s="418"/>
      <c r="AL100" s="418"/>
      <c r="AM100" s="315"/>
    </row>
    <row r="101" spans="1:39" s="295" customFormat="1" ht="15.5" outlineLevel="1">
      <c r="A101" s="512"/>
      <c r="B101" s="290" t="s">
        <v>15</v>
      </c>
      <c r="C101" s="322"/>
      <c r="D101" s="292"/>
      <c r="E101" s="291"/>
      <c r="F101" s="291"/>
      <c r="G101" s="291"/>
      <c r="H101" s="291"/>
      <c r="I101" s="291"/>
      <c r="J101" s="291"/>
      <c r="K101" s="291"/>
      <c r="L101" s="291"/>
      <c r="M101" s="291"/>
      <c r="N101" s="293"/>
      <c r="O101" s="291"/>
      <c r="P101" s="291"/>
      <c r="Q101" s="291"/>
      <c r="R101" s="291"/>
      <c r="S101" s="291"/>
      <c r="T101" s="291"/>
      <c r="U101" s="291"/>
      <c r="V101" s="291"/>
      <c r="W101" s="291"/>
      <c r="X101" s="291"/>
      <c r="Y101" s="416"/>
      <c r="Z101" s="416"/>
      <c r="AA101" s="416"/>
      <c r="AB101" s="416"/>
      <c r="AC101" s="416"/>
      <c r="AD101" s="416"/>
      <c r="AE101" s="416"/>
      <c r="AF101" s="416"/>
      <c r="AG101" s="416"/>
      <c r="AH101" s="416"/>
      <c r="AI101" s="416"/>
      <c r="AJ101" s="416"/>
      <c r="AK101" s="416"/>
      <c r="AL101" s="416"/>
      <c r="AM101" s="294"/>
    </row>
    <row r="102" spans="1:39" s="285" customFormat="1" ht="15.5" outlineLevel="1">
      <c r="A102" s="511">
        <v>26</v>
      </c>
      <c r="B102" s="323" t="s">
        <v>16</v>
      </c>
      <c r="C102" s="293" t="s">
        <v>25</v>
      </c>
      <c r="D102" s="297"/>
      <c r="E102" s="297"/>
      <c r="F102" s="297"/>
      <c r="G102" s="297"/>
      <c r="H102" s="297"/>
      <c r="I102" s="297"/>
      <c r="J102" s="297"/>
      <c r="K102" s="297"/>
      <c r="L102" s="297"/>
      <c r="M102" s="297"/>
      <c r="N102" s="297">
        <v>12</v>
      </c>
      <c r="O102" s="297"/>
      <c r="P102" s="297"/>
      <c r="Q102" s="297"/>
      <c r="R102" s="297"/>
      <c r="S102" s="297"/>
      <c r="T102" s="297"/>
      <c r="U102" s="297"/>
      <c r="V102" s="297"/>
      <c r="W102" s="297"/>
      <c r="X102" s="297"/>
      <c r="Y102" s="412"/>
      <c r="Z102" s="412"/>
      <c r="AA102" s="412"/>
      <c r="AB102" s="412"/>
      <c r="AC102" s="412"/>
      <c r="AD102" s="412"/>
      <c r="AE102" s="417"/>
      <c r="AF102" s="417"/>
      <c r="AG102" s="417"/>
      <c r="AH102" s="417"/>
      <c r="AI102" s="417"/>
      <c r="AJ102" s="417"/>
      <c r="AK102" s="417"/>
      <c r="AL102" s="417"/>
      <c r="AM102" s="298">
        <f>SUM(Y102:AL102)</f>
        <v>0</v>
      </c>
    </row>
    <row r="103" spans="1:39" s="285" customFormat="1" ht="15.5" outlineLevel="1">
      <c r="A103" s="511"/>
      <c r="B103" s="317" t="s">
        <v>212</v>
      </c>
      <c r="C103" s="293" t="s">
        <v>164</v>
      </c>
      <c r="D103" s="297"/>
      <c r="E103" s="297"/>
      <c r="F103" s="297"/>
      <c r="G103" s="297"/>
      <c r="H103" s="297"/>
      <c r="I103" s="297"/>
      <c r="J103" s="297"/>
      <c r="K103" s="297"/>
      <c r="L103" s="297"/>
      <c r="M103" s="297"/>
      <c r="N103" s="297">
        <f>N102</f>
        <v>12</v>
      </c>
      <c r="O103" s="297"/>
      <c r="P103" s="297"/>
      <c r="Q103" s="297"/>
      <c r="R103" s="297"/>
      <c r="S103" s="297"/>
      <c r="T103" s="297"/>
      <c r="U103" s="297"/>
      <c r="V103" s="297"/>
      <c r="W103" s="297"/>
      <c r="X103" s="297"/>
      <c r="Y103" s="413">
        <f>Y102</f>
        <v>0</v>
      </c>
      <c r="Z103" s="413">
        <f>Z102</f>
        <v>0</v>
      </c>
      <c r="AA103" s="413">
        <f t="shared" ref="AA103:AL103" si="25">AA102</f>
        <v>0</v>
      </c>
      <c r="AB103" s="413">
        <f t="shared" si="25"/>
        <v>0</v>
      </c>
      <c r="AC103" s="413">
        <f t="shared" si="25"/>
        <v>0</v>
      </c>
      <c r="AD103" s="413">
        <f t="shared" si="25"/>
        <v>0</v>
      </c>
      <c r="AE103" s="413">
        <f t="shared" si="25"/>
        <v>0</v>
      </c>
      <c r="AF103" s="413">
        <f t="shared" si="25"/>
        <v>0</v>
      </c>
      <c r="AG103" s="413">
        <f t="shared" si="25"/>
        <v>0</v>
      </c>
      <c r="AH103" s="413">
        <f t="shared" si="25"/>
        <v>0</v>
      </c>
      <c r="AI103" s="413">
        <f t="shared" si="25"/>
        <v>0</v>
      </c>
      <c r="AJ103" s="413">
        <f t="shared" si="25"/>
        <v>0</v>
      </c>
      <c r="AK103" s="413">
        <f t="shared" si="25"/>
        <v>0</v>
      </c>
      <c r="AL103" s="413">
        <f t="shared" si="25"/>
        <v>0</v>
      </c>
      <c r="AM103" s="308"/>
    </row>
    <row r="104" spans="1:39" s="311" customFormat="1" ht="15.5" outlineLevel="1">
      <c r="A104" s="514"/>
      <c r="B104" s="324"/>
      <c r="C104" s="293"/>
      <c r="D104" s="293"/>
      <c r="E104" s="293"/>
      <c r="F104" s="293"/>
      <c r="G104" s="293"/>
      <c r="H104" s="293"/>
      <c r="I104" s="293"/>
      <c r="J104" s="293"/>
      <c r="K104" s="293"/>
      <c r="L104" s="293"/>
      <c r="M104" s="293"/>
      <c r="N104" s="293"/>
      <c r="O104" s="293"/>
      <c r="P104" s="293"/>
      <c r="Q104" s="293"/>
      <c r="R104" s="293"/>
      <c r="S104" s="293"/>
      <c r="T104" s="293"/>
      <c r="U104" s="293"/>
      <c r="V104" s="293"/>
      <c r="W104" s="293"/>
      <c r="X104" s="293"/>
      <c r="Y104" s="425"/>
      <c r="Z104" s="426"/>
      <c r="AA104" s="426"/>
      <c r="AB104" s="426"/>
      <c r="AC104" s="426"/>
      <c r="AD104" s="426"/>
      <c r="AE104" s="426"/>
      <c r="AF104" s="426"/>
      <c r="AG104" s="426"/>
      <c r="AH104" s="426"/>
      <c r="AI104" s="426"/>
      <c r="AJ104" s="426"/>
      <c r="AK104" s="426"/>
      <c r="AL104" s="426"/>
      <c r="AM104" s="299"/>
    </row>
    <row r="105" spans="1:39" s="285" customFormat="1" ht="15.5" outlineLevel="1">
      <c r="A105" s="511">
        <v>27</v>
      </c>
      <c r="B105" s="323" t="s">
        <v>17</v>
      </c>
      <c r="C105" s="293" t="s">
        <v>25</v>
      </c>
      <c r="D105" s="297"/>
      <c r="E105" s="297"/>
      <c r="F105" s="297"/>
      <c r="G105" s="297"/>
      <c r="H105" s="297"/>
      <c r="I105" s="297"/>
      <c r="J105" s="297"/>
      <c r="K105" s="297"/>
      <c r="L105" s="297"/>
      <c r="M105" s="297"/>
      <c r="N105" s="297">
        <v>12</v>
      </c>
      <c r="O105" s="297"/>
      <c r="P105" s="297"/>
      <c r="Q105" s="297"/>
      <c r="R105" s="297"/>
      <c r="S105" s="297"/>
      <c r="T105" s="297"/>
      <c r="U105" s="297"/>
      <c r="V105" s="297"/>
      <c r="W105" s="297"/>
      <c r="X105" s="297"/>
      <c r="Y105" s="412"/>
      <c r="Z105" s="412"/>
      <c r="AA105" s="412"/>
      <c r="AB105" s="412"/>
      <c r="AC105" s="412"/>
      <c r="AD105" s="412"/>
      <c r="AE105" s="417"/>
      <c r="AF105" s="417"/>
      <c r="AG105" s="417"/>
      <c r="AH105" s="417"/>
      <c r="AI105" s="417"/>
      <c r="AJ105" s="417"/>
      <c r="AK105" s="417"/>
      <c r="AL105" s="417"/>
      <c r="AM105" s="298">
        <f>SUM(Y105:AL105)</f>
        <v>0</v>
      </c>
    </row>
    <row r="106" spans="1:39" s="285" customFormat="1" ht="15.5" outlineLevel="1">
      <c r="A106" s="511"/>
      <c r="B106" s="317" t="s">
        <v>212</v>
      </c>
      <c r="C106" s="293" t="s">
        <v>164</v>
      </c>
      <c r="D106" s="297"/>
      <c r="E106" s="297"/>
      <c r="F106" s="297"/>
      <c r="G106" s="297"/>
      <c r="H106" s="297"/>
      <c r="I106" s="297"/>
      <c r="J106" s="297"/>
      <c r="K106" s="297"/>
      <c r="L106" s="297"/>
      <c r="M106" s="297"/>
      <c r="N106" s="297">
        <f>N105</f>
        <v>12</v>
      </c>
      <c r="O106" s="297"/>
      <c r="P106" s="297"/>
      <c r="Q106" s="297"/>
      <c r="R106" s="297"/>
      <c r="S106" s="297"/>
      <c r="T106" s="297"/>
      <c r="U106" s="297"/>
      <c r="V106" s="297"/>
      <c r="W106" s="297"/>
      <c r="X106" s="297"/>
      <c r="Y106" s="413">
        <f>Y105</f>
        <v>0</v>
      </c>
      <c r="Z106" s="413">
        <f>Z105</f>
        <v>0</v>
      </c>
      <c r="AA106" s="413">
        <f>AA105</f>
        <v>0</v>
      </c>
      <c r="AB106" s="413">
        <f>AB105</f>
        <v>0</v>
      </c>
      <c r="AC106" s="413">
        <f t="shared" ref="AC106:AL106" si="26">AC105</f>
        <v>0</v>
      </c>
      <c r="AD106" s="413">
        <f t="shared" si="26"/>
        <v>0</v>
      </c>
      <c r="AE106" s="413">
        <f t="shared" si="26"/>
        <v>0</v>
      </c>
      <c r="AF106" s="413">
        <f t="shared" si="26"/>
        <v>0</v>
      </c>
      <c r="AG106" s="413">
        <f t="shared" si="26"/>
        <v>0</v>
      </c>
      <c r="AH106" s="413">
        <f t="shared" si="26"/>
        <v>0</v>
      </c>
      <c r="AI106" s="413">
        <f t="shared" si="26"/>
        <v>0</v>
      </c>
      <c r="AJ106" s="413">
        <f t="shared" si="26"/>
        <v>0</v>
      </c>
      <c r="AK106" s="413">
        <f t="shared" si="26"/>
        <v>0</v>
      </c>
      <c r="AL106" s="413">
        <f t="shared" si="26"/>
        <v>0</v>
      </c>
      <c r="AM106" s="308"/>
    </row>
    <row r="107" spans="1:39" s="311" customFormat="1" ht="15.5" outlineLevel="1">
      <c r="A107" s="514"/>
      <c r="B107" s="325"/>
      <c r="C107" s="302"/>
      <c r="D107" s="293"/>
      <c r="E107" s="293"/>
      <c r="F107" s="293"/>
      <c r="G107" s="293"/>
      <c r="H107" s="293"/>
      <c r="I107" s="293"/>
      <c r="J107" s="293"/>
      <c r="K107" s="293"/>
      <c r="L107" s="293"/>
      <c r="M107" s="293"/>
      <c r="N107" s="302"/>
      <c r="O107" s="293"/>
      <c r="P107" s="293"/>
      <c r="Q107" s="293"/>
      <c r="R107" s="293"/>
      <c r="S107" s="293"/>
      <c r="T107" s="293"/>
      <c r="U107" s="293"/>
      <c r="V107" s="293"/>
      <c r="W107" s="293"/>
      <c r="X107" s="293"/>
      <c r="Y107" s="414"/>
      <c r="Z107" s="414"/>
      <c r="AA107" s="414"/>
      <c r="AB107" s="414"/>
      <c r="AC107" s="414"/>
      <c r="AD107" s="414"/>
      <c r="AE107" s="414"/>
      <c r="AF107" s="414"/>
      <c r="AG107" s="414"/>
      <c r="AH107" s="414"/>
      <c r="AI107" s="414"/>
      <c r="AJ107" s="414"/>
      <c r="AK107" s="414"/>
      <c r="AL107" s="414"/>
      <c r="AM107" s="308"/>
    </row>
    <row r="108" spans="1:39" s="285" customFormat="1" ht="15.5" outlineLevel="1">
      <c r="A108" s="511">
        <v>28</v>
      </c>
      <c r="B108" s="323" t="s">
        <v>18</v>
      </c>
      <c r="C108" s="293" t="s">
        <v>25</v>
      </c>
      <c r="D108" s="297"/>
      <c r="E108" s="297"/>
      <c r="F108" s="297"/>
      <c r="G108" s="297"/>
      <c r="H108" s="297"/>
      <c r="I108" s="297"/>
      <c r="J108" s="297"/>
      <c r="K108" s="297"/>
      <c r="L108" s="297"/>
      <c r="M108" s="297"/>
      <c r="N108" s="297">
        <v>0</v>
      </c>
      <c r="O108" s="297"/>
      <c r="P108" s="297"/>
      <c r="Q108" s="297"/>
      <c r="R108" s="297"/>
      <c r="S108" s="297"/>
      <c r="T108" s="297"/>
      <c r="U108" s="297"/>
      <c r="V108" s="297"/>
      <c r="W108" s="297"/>
      <c r="X108" s="297"/>
      <c r="Y108" s="412"/>
      <c r="Z108" s="412"/>
      <c r="AA108" s="412"/>
      <c r="AB108" s="412"/>
      <c r="AC108" s="412"/>
      <c r="AD108" s="412"/>
      <c r="AE108" s="417"/>
      <c r="AF108" s="417"/>
      <c r="AG108" s="417"/>
      <c r="AH108" s="417"/>
      <c r="AI108" s="417"/>
      <c r="AJ108" s="417"/>
      <c r="AK108" s="417"/>
      <c r="AL108" s="417"/>
      <c r="AM108" s="298">
        <f>SUM(Y108:AL108)</f>
        <v>0</v>
      </c>
    </row>
    <row r="109" spans="1:39" s="285" customFormat="1" ht="15.5" outlineLevel="1">
      <c r="A109" s="511"/>
      <c r="B109" s="317" t="s">
        <v>212</v>
      </c>
      <c r="C109" s="293" t="s">
        <v>164</v>
      </c>
      <c r="D109" s="297"/>
      <c r="E109" s="297"/>
      <c r="F109" s="297"/>
      <c r="G109" s="297"/>
      <c r="H109" s="297"/>
      <c r="I109" s="297"/>
      <c r="J109" s="297"/>
      <c r="K109" s="297"/>
      <c r="L109" s="297"/>
      <c r="M109" s="297"/>
      <c r="N109" s="297">
        <f>N108</f>
        <v>0</v>
      </c>
      <c r="O109" s="297"/>
      <c r="P109" s="297"/>
      <c r="Q109" s="297"/>
      <c r="R109" s="297"/>
      <c r="S109" s="297"/>
      <c r="T109" s="297"/>
      <c r="U109" s="297"/>
      <c r="V109" s="297"/>
      <c r="W109" s="297"/>
      <c r="X109" s="297"/>
      <c r="Y109" s="413">
        <f>Y108</f>
        <v>0</v>
      </c>
      <c r="Z109" s="413">
        <f>Z108</f>
        <v>0</v>
      </c>
      <c r="AA109" s="413">
        <f t="shared" ref="AA109:AK109" si="27">AA108</f>
        <v>0</v>
      </c>
      <c r="AB109" s="413">
        <f t="shared" si="27"/>
        <v>0</v>
      </c>
      <c r="AC109" s="413">
        <f t="shared" si="27"/>
        <v>0</v>
      </c>
      <c r="AD109" s="413">
        <f t="shared" si="27"/>
        <v>0</v>
      </c>
      <c r="AE109" s="413">
        <f t="shared" si="27"/>
        <v>0</v>
      </c>
      <c r="AF109" s="413">
        <f t="shared" si="27"/>
        <v>0</v>
      </c>
      <c r="AG109" s="413">
        <f t="shared" si="27"/>
        <v>0</v>
      </c>
      <c r="AH109" s="413">
        <f t="shared" si="27"/>
        <v>0</v>
      </c>
      <c r="AI109" s="413">
        <f t="shared" si="27"/>
        <v>0</v>
      </c>
      <c r="AJ109" s="413">
        <f t="shared" si="27"/>
        <v>0</v>
      </c>
      <c r="AK109" s="413">
        <f t="shared" si="27"/>
        <v>0</v>
      </c>
      <c r="AL109" s="413">
        <f>AL108</f>
        <v>0</v>
      </c>
      <c r="AM109" s="299"/>
    </row>
    <row r="110" spans="1:39" s="311" customFormat="1" ht="15.5" outlineLevel="1">
      <c r="A110" s="514"/>
      <c r="B110" s="324"/>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414"/>
      <c r="Z110" s="414"/>
      <c r="AA110" s="414"/>
      <c r="AB110" s="414"/>
      <c r="AC110" s="414"/>
      <c r="AD110" s="414"/>
      <c r="AE110" s="414"/>
      <c r="AF110" s="414"/>
      <c r="AG110" s="414"/>
      <c r="AH110" s="414"/>
      <c r="AI110" s="414"/>
      <c r="AJ110" s="414"/>
      <c r="AK110" s="414"/>
      <c r="AL110" s="414"/>
      <c r="AM110" s="308"/>
    </row>
    <row r="111" spans="1:39" s="285" customFormat="1" ht="15.5" outlineLevel="1">
      <c r="A111" s="511">
        <v>29</v>
      </c>
      <c r="B111" s="326" t="s">
        <v>19</v>
      </c>
      <c r="C111" s="293" t="s">
        <v>25</v>
      </c>
      <c r="D111" s="297"/>
      <c r="E111" s="297"/>
      <c r="F111" s="297"/>
      <c r="G111" s="297"/>
      <c r="H111" s="297"/>
      <c r="I111" s="297"/>
      <c r="J111" s="297"/>
      <c r="K111" s="297"/>
      <c r="L111" s="297"/>
      <c r="M111" s="297"/>
      <c r="N111" s="297">
        <v>0</v>
      </c>
      <c r="O111" s="297"/>
      <c r="P111" s="297"/>
      <c r="Q111" s="297"/>
      <c r="R111" s="297"/>
      <c r="S111" s="297"/>
      <c r="T111" s="297"/>
      <c r="U111" s="297"/>
      <c r="V111" s="297"/>
      <c r="W111" s="297"/>
      <c r="X111" s="297"/>
      <c r="Y111" s="412"/>
      <c r="Z111" s="412"/>
      <c r="AA111" s="412"/>
      <c r="AB111" s="412"/>
      <c r="AC111" s="412"/>
      <c r="AD111" s="412"/>
      <c r="AE111" s="417"/>
      <c r="AF111" s="417"/>
      <c r="AG111" s="417"/>
      <c r="AH111" s="417"/>
      <c r="AI111" s="417"/>
      <c r="AJ111" s="417"/>
      <c r="AK111" s="417"/>
      <c r="AL111" s="417"/>
      <c r="AM111" s="298">
        <f>SUM(Y111:AL111)</f>
        <v>0</v>
      </c>
    </row>
    <row r="112" spans="1:39" s="285" customFormat="1" ht="15.5" outlineLevel="1">
      <c r="A112" s="511"/>
      <c r="B112" s="326" t="s">
        <v>212</v>
      </c>
      <c r="C112" s="293" t="s">
        <v>164</v>
      </c>
      <c r="D112" s="297"/>
      <c r="E112" s="297"/>
      <c r="F112" s="297"/>
      <c r="G112" s="297"/>
      <c r="H112" s="297"/>
      <c r="I112" s="297"/>
      <c r="J112" s="297"/>
      <c r="K112" s="297"/>
      <c r="L112" s="297"/>
      <c r="M112" s="297"/>
      <c r="N112" s="297">
        <f>N111</f>
        <v>0</v>
      </c>
      <c r="O112" s="297"/>
      <c r="P112" s="297"/>
      <c r="Q112" s="297"/>
      <c r="R112" s="297"/>
      <c r="S112" s="297"/>
      <c r="T112" s="297"/>
      <c r="U112" s="297"/>
      <c r="V112" s="297"/>
      <c r="W112" s="297"/>
      <c r="X112" s="297"/>
      <c r="Y112" s="413">
        <f>Y111</f>
        <v>0</v>
      </c>
      <c r="Z112" s="413">
        <f t="shared" ref="Z112:AK112" si="28">Z111</f>
        <v>0</v>
      </c>
      <c r="AA112" s="413">
        <f t="shared" si="28"/>
        <v>0</v>
      </c>
      <c r="AB112" s="413">
        <f t="shared" si="28"/>
        <v>0</v>
      </c>
      <c r="AC112" s="413">
        <f t="shared" si="28"/>
        <v>0</v>
      </c>
      <c r="AD112" s="413">
        <f t="shared" si="28"/>
        <v>0</v>
      </c>
      <c r="AE112" s="413">
        <f t="shared" si="28"/>
        <v>0</v>
      </c>
      <c r="AF112" s="413">
        <f t="shared" si="28"/>
        <v>0</v>
      </c>
      <c r="AG112" s="413">
        <f t="shared" si="28"/>
        <v>0</v>
      </c>
      <c r="AH112" s="413">
        <f t="shared" si="28"/>
        <v>0</v>
      </c>
      <c r="AI112" s="413">
        <f t="shared" si="28"/>
        <v>0</v>
      </c>
      <c r="AJ112" s="413">
        <f t="shared" si="28"/>
        <v>0</v>
      </c>
      <c r="AK112" s="413">
        <f t="shared" si="28"/>
        <v>0</v>
      </c>
      <c r="AL112" s="413">
        <f>AL111</f>
        <v>0</v>
      </c>
      <c r="AM112" s="507"/>
    </row>
    <row r="113" spans="1:39" s="285" customFormat="1" ht="15.5" outlineLevel="1">
      <c r="A113" s="511"/>
      <c r="B113" s="326"/>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293"/>
      <c r="Z113" s="414"/>
      <c r="AA113" s="414"/>
      <c r="AB113" s="414"/>
      <c r="AC113" s="414"/>
      <c r="AD113" s="414"/>
      <c r="AE113" s="418"/>
      <c r="AF113" s="418"/>
      <c r="AG113" s="418"/>
      <c r="AH113" s="418"/>
      <c r="AI113" s="418"/>
      <c r="AJ113" s="418"/>
      <c r="AK113" s="418"/>
      <c r="AL113" s="418"/>
      <c r="AM113" s="315"/>
    </row>
    <row r="114" spans="1:39" s="285" customFormat="1" ht="15.5" outlineLevel="1">
      <c r="A114" s="511">
        <v>30</v>
      </c>
      <c r="B114" s="326" t="s">
        <v>487</v>
      </c>
      <c r="C114" s="293" t="s">
        <v>25</v>
      </c>
      <c r="D114" s="297"/>
      <c r="E114" s="297"/>
      <c r="F114" s="297"/>
      <c r="G114" s="297"/>
      <c r="H114" s="297"/>
      <c r="I114" s="297"/>
      <c r="J114" s="297"/>
      <c r="K114" s="297"/>
      <c r="L114" s="297"/>
      <c r="M114" s="297"/>
      <c r="N114" s="297">
        <v>0</v>
      </c>
      <c r="O114" s="297"/>
      <c r="P114" s="297"/>
      <c r="Q114" s="297"/>
      <c r="R114" s="297"/>
      <c r="S114" s="297"/>
      <c r="T114" s="297"/>
      <c r="U114" s="297"/>
      <c r="V114" s="297"/>
      <c r="W114" s="297"/>
      <c r="X114" s="297"/>
      <c r="Y114" s="412"/>
      <c r="Z114" s="412"/>
      <c r="AA114" s="412"/>
      <c r="AB114" s="412"/>
      <c r="AC114" s="412"/>
      <c r="AD114" s="412"/>
      <c r="AE114" s="417"/>
      <c r="AF114" s="417"/>
      <c r="AG114" s="417"/>
      <c r="AH114" s="417"/>
      <c r="AI114" s="417"/>
      <c r="AJ114" s="417"/>
      <c r="AK114" s="417"/>
      <c r="AL114" s="417"/>
      <c r="AM114" s="298">
        <f>SUM(Y114:AL114)</f>
        <v>0</v>
      </c>
    </row>
    <row r="115" spans="1:39" s="285" customFormat="1" ht="15.5" outlineLevel="1">
      <c r="A115" s="511"/>
      <c r="B115" s="326" t="s">
        <v>212</v>
      </c>
      <c r="C115" s="293" t="s">
        <v>164</v>
      </c>
      <c r="D115" s="297"/>
      <c r="E115" s="297"/>
      <c r="F115" s="297"/>
      <c r="G115" s="297"/>
      <c r="H115" s="297"/>
      <c r="I115" s="297"/>
      <c r="J115" s="297"/>
      <c r="K115" s="297"/>
      <c r="L115" s="297"/>
      <c r="M115" s="297"/>
      <c r="N115" s="297">
        <f>N114</f>
        <v>0</v>
      </c>
      <c r="O115" s="297"/>
      <c r="P115" s="297"/>
      <c r="Q115" s="297"/>
      <c r="R115" s="297"/>
      <c r="S115" s="297"/>
      <c r="T115" s="297"/>
      <c r="U115" s="297"/>
      <c r="V115" s="297"/>
      <c r="W115" s="297"/>
      <c r="X115" s="297"/>
      <c r="Y115" s="413">
        <f>Y114</f>
        <v>0</v>
      </c>
      <c r="Z115" s="413">
        <f t="shared" ref="Z115:AL115" si="29">Z114</f>
        <v>0</v>
      </c>
      <c r="AA115" s="413">
        <f t="shared" si="29"/>
        <v>0</v>
      </c>
      <c r="AB115" s="413">
        <f t="shared" si="29"/>
        <v>0</v>
      </c>
      <c r="AC115" s="413">
        <f t="shared" si="29"/>
        <v>0</v>
      </c>
      <c r="AD115" s="413">
        <f t="shared" si="29"/>
        <v>0</v>
      </c>
      <c r="AE115" s="413">
        <f t="shared" si="29"/>
        <v>0</v>
      </c>
      <c r="AF115" s="413">
        <f t="shared" si="29"/>
        <v>0</v>
      </c>
      <c r="AG115" s="413">
        <f t="shared" si="29"/>
        <v>0</v>
      </c>
      <c r="AH115" s="413">
        <f t="shared" si="29"/>
        <v>0</v>
      </c>
      <c r="AI115" s="413">
        <f t="shared" si="29"/>
        <v>0</v>
      </c>
      <c r="AJ115" s="413">
        <f t="shared" si="29"/>
        <v>0</v>
      </c>
      <c r="AK115" s="413">
        <f t="shared" si="29"/>
        <v>0</v>
      </c>
      <c r="AL115" s="413">
        <f t="shared" si="29"/>
        <v>0</v>
      </c>
      <c r="AM115" s="507"/>
    </row>
    <row r="116" spans="1:39" s="285" customFormat="1" ht="15.5" outlineLevel="1">
      <c r="A116" s="511"/>
      <c r="B116" s="326"/>
      <c r="C116" s="293"/>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293"/>
      <c r="Z116" s="414"/>
      <c r="AA116" s="414"/>
      <c r="AB116" s="414"/>
      <c r="AC116" s="414"/>
      <c r="AD116" s="414"/>
      <c r="AE116" s="418"/>
      <c r="AF116" s="418"/>
      <c r="AG116" s="418"/>
      <c r="AH116" s="418"/>
      <c r="AI116" s="418"/>
      <c r="AJ116" s="418"/>
      <c r="AK116" s="418"/>
      <c r="AL116" s="418"/>
      <c r="AM116" s="315"/>
    </row>
    <row r="117" spans="1:39" s="285" customFormat="1" ht="15.5" outlineLevel="1">
      <c r="A117" s="511"/>
      <c r="B117" s="290" t="s">
        <v>488</v>
      </c>
      <c r="C117" s="293"/>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414"/>
      <c r="AA117" s="414"/>
      <c r="AB117" s="414"/>
      <c r="AC117" s="414"/>
      <c r="AD117" s="414"/>
      <c r="AE117" s="418"/>
      <c r="AF117" s="418"/>
      <c r="AG117" s="418"/>
      <c r="AH117" s="418"/>
      <c r="AI117" s="418"/>
      <c r="AJ117" s="418"/>
      <c r="AK117" s="418"/>
      <c r="AL117" s="418"/>
      <c r="AM117" s="315"/>
    </row>
    <row r="118" spans="1:39" s="285" customFormat="1" ht="15.5" outlineLevel="1">
      <c r="A118" s="511">
        <v>31</v>
      </c>
      <c r="B118" s="326" t="s">
        <v>489</v>
      </c>
      <c r="C118" s="293" t="s">
        <v>25</v>
      </c>
      <c r="D118" s="297"/>
      <c r="E118" s="297"/>
      <c r="F118" s="297"/>
      <c r="G118" s="297"/>
      <c r="H118" s="297"/>
      <c r="I118" s="297"/>
      <c r="J118" s="297"/>
      <c r="K118" s="297"/>
      <c r="L118" s="297"/>
      <c r="M118" s="297"/>
      <c r="N118" s="297">
        <v>0</v>
      </c>
      <c r="O118" s="297"/>
      <c r="P118" s="297"/>
      <c r="Q118" s="297"/>
      <c r="R118" s="297"/>
      <c r="S118" s="297"/>
      <c r="T118" s="297"/>
      <c r="U118" s="297"/>
      <c r="V118" s="297"/>
      <c r="W118" s="297"/>
      <c r="X118" s="297"/>
      <c r="Y118" s="412"/>
      <c r="Z118" s="412"/>
      <c r="AA118" s="412"/>
      <c r="AB118" s="412"/>
      <c r="AC118" s="412"/>
      <c r="AD118" s="412"/>
      <c r="AE118" s="417"/>
      <c r="AF118" s="417"/>
      <c r="AG118" s="417"/>
      <c r="AH118" s="417"/>
      <c r="AI118" s="417"/>
      <c r="AJ118" s="417"/>
      <c r="AK118" s="417"/>
      <c r="AL118" s="417"/>
      <c r="AM118" s="298">
        <f>SUM(Y118:AL118)</f>
        <v>0</v>
      </c>
    </row>
    <row r="119" spans="1:39" s="285" customFormat="1" ht="15.5" outlineLevel="1">
      <c r="A119" s="511"/>
      <c r="B119" s="326" t="s">
        <v>212</v>
      </c>
      <c r="C119" s="293" t="s">
        <v>164</v>
      </c>
      <c r="D119" s="297"/>
      <c r="E119" s="297"/>
      <c r="F119" s="297"/>
      <c r="G119" s="297"/>
      <c r="H119" s="297"/>
      <c r="I119" s="297"/>
      <c r="J119" s="297"/>
      <c r="K119" s="297"/>
      <c r="L119" s="297"/>
      <c r="M119" s="297"/>
      <c r="N119" s="297">
        <f>N118</f>
        <v>0</v>
      </c>
      <c r="O119" s="297"/>
      <c r="P119" s="297"/>
      <c r="Q119" s="297"/>
      <c r="R119" s="297"/>
      <c r="S119" s="297"/>
      <c r="T119" s="297"/>
      <c r="U119" s="297"/>
      <c r="V119" s="297"/>
      <c r="W119" s="297"/>
      <c r="X119" s="297"/>
      <c r="Y119" s="413">
        <f>Y118</f>
        <v>0</v>
      </c>
      <c r="Z119" s="413">
        <f t="shared" ref="Z119:AL119" si="30">Z118</f>
        <v>0</v>
      </c>
      <c r="AA119" s="413">
        <f t="shared" si="30"/>
        <v>0</v>
      </c>
      <c r="AB119" s="413">
        <f t="shared" si="30"/>
        <v>0</v>
      </c>
      <c r="AC119" s="413">
        <f t="shared" si="30"/>
        <v>0</v>
      </c>
      <c r="AD119" s="413">
        <f t="shared" si="30"/>
        <v>0</v>
      </c>
      <c r="AE119" s="413">
        <f t="shared" si="30"/>
        <v>0</v>
      </c>
      <c r="AF119" s="413">
        <f t="shared" si="30"/>
        <v>0</v>
      </c>
      <c r="AG119" s="413">
        <f t="shared" si="30"/>
        <v>0</v>
      </c>
      <c r="AH119" s="413">
        <f t="shared" si="30"/>
        <v>0</v>
      </c>
      <c r="AI119" s="413">
        <f t="shared" si="30"/>
        <v>0</v>
      </c>
      <c r="AJ119" s="413">
        <f t="shared" si="30"/>
        <v>0</v>
      </c>
      <c r="AK119" s="413">
        <f t="shared" si="30"/>
        <v>0</v>
      </c>
      <c r="AL119" s="413">
        <f t="shared" si="30"/>
        <v>0</v>
      </c>
      <c r="AM119" s="507"/>
    </row>
    <row r="120" spans="1:39" s="285" customFormat="1" ht="15.5" outlineLevel="1">
      <c r="A120" s="511"/>
      <c r="B120" s="326"/>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414"/>
      <c r="Z120" s="414"/>
      <c r="AA120" s="414"/>
      <c r="AB120" s="414"/>
      <c r="AC120" s="414"/>
      <c r="AD120" s="414"/>
      <c r="AE120" s="418"/>
      <c r="AF120" s="418"/>
      <c r="AG120" s="418"/>
      <c r="AH120" s="418"/>
      <c r="AI120" s="418"/>
      <c r="AJ120" s="418"/>
      <c r="AK120" s="418"/>
      <c r="AL120" s="418"/>
      <c r="AM120" s="315"/>
    </row>
    <row r="121" spans="1:39" s="285" customFormat="1" ht="15.5" outlineLevel="1">
      <c r="A121" s="511">
        <v>32</v>
      </c>
      <c r="B121" s="326" t="s">
        <v>490</v>
      </c>
      <c r="C121" s="293" t="s">
        <v>25</v>
      </c>
      <c r="D121" s="297"/>
      <c r="E121" s="297"/>
      <c r="F121" s="297"/>
      <c r="G121" s="297"/>
      <c r="H121" s="297"/>
      <c r="I121" s="297"/>
      <c r="J121" s="297"/>
      <c r="K121" s="297"/>
      <c r="L121" s="297"/>
      <c r="M121" s="297"/>
      <c r="N121" s="297">
        <v>0</v>
      </c>
      <c r="O121" s="297"/>
      <c r="P121" s="297"/>
      <c r="Q121" s="297"/>
      <c r="R121" s="297"/>
      <c r="S121" s="297"/>
      <c r="T121" s="297"/>
      <c r="U121" s="297"/>
      <c r="V121" s="297"/>
      <c r="W121" s="297"/>
      <c r="X121" s="297"/>
      <c r="Y121" s="412"/>
      <c r="Z121" s="412"/>
      <c r="AA121" s="412"/>
      <c r="AB121" s="412"/>
      <c r="AC121" s="412"/>
      <c r="AD121" s="412"/>
      <c r="AE121" s="417"/>
      <c r="AF121" s="417"/>
      <c r="AG121" s="417"/>
      <c r="AH121" s="417"/>
      <c r="AI121" s="417"/>
      <c r="AJ121" s="417"/>
      <c r="AK121" s="417"/>
      <c r="AL121" s="417"/>
      <c r="AM121" s="298">
        <f>SUM(Y121:AL121)</f>
        <v>0</v>
      </c>
    </row>
    <row r="122" spans="1:39" s="285" customFormat="1" ht="15.5" outlineLevel="1">
      <c r="A122" s="511"/>
      <c r="B122" s="326" t="s">
        <v>212</v>
      </c>
      <c r="C122" s="293" t="s">
        <v>164</v>
      </c>
      <c r="D122" s="297"/>
      <c r="E122" s="297"/>
      <c r="F122" s="297"/>
      <c r="G122" s="297"/>
      <c r="H122" s="297"/>
      <c r="I122" s="297"/>
      <c r="J122" s="297"/>
      <c r="K122" s="297"/>
      <c r="L122" s="297"/>
      <c r="M122" s="297"/>
      <c r="N122" s="297">
        <f>N121</f>
        <v>0</v>
      </c>
      <c r="O122" s="297"/>
      <c r="P122" s="297"/>
      <c r="Q122" s="297"/>
      <c r="R122" s="297"/>
      <c r="S122" s="297"/>
      <c r="T122" s="297"/>
      <c r="U122" s="297"/>
      <c r="V122" s="297"/>
      <c r="W122" s="297"/>
      <c r="X122" s="297"/>
      <c r="Y122" s="413">
        <f>Y121</f>
        <v>0</v>
      </c>
      <c r="Z122" s="413">
        <f t="shared" ref="Z122:AL122" si="31">Z121</f>
        <v>0</v>
      </c>
      <c r="AA122" s="413">
        <f t="shared" si="31"/>
        <v>0</v>
      </c>
      <c r="AB122" s="413">
        <f t="shared" si="31"/>
        <v>0</v>
      </c>
      <c r="AC122" s="413">
        <f t="shared" si="31"/>
        <v>0</v>
      </c>
      <c r="AD122" s="413">
        <f t="shared" si="31"/>
        <v>0</v>
      </c>
      <c r="AE122" s="413">
        <f t="shared" si="31"/>
        <v>0</v>
      </c>
      <c r="AF122" s="413">
        <f t="shared" si="31"/>
        <v>0</v>
      </c>
      <c r="AG122" s="413">
        <f t="shared" si="31"/>
        <v>0</v>
      </c>
      <c r="AH122" s="413">
        <f t="shared" si="31"/>
        <v>0</v>
      </c>
      <c r="AI122" s="413">
        <f t="shared" si="31"/>
        <v>0</v>
      </c>
      <c r="AJ122" s="413">
        <f t="shared" si="31"/>
        <v>0</v>
      </c>
      <c r="AK122" s="413">
        <f t="shared" si="31"/>
        <v>0</v>
      </c>
      <c r="AL122" s="413">
        <f t="shared" si="31"/>
        <v>0</v>
      </c>
      <c r="AM122" s="507"/>
    </row>
    <row r="123" spans="1:39" s="285" customFormat="1" ht="15.5" outlineLevel="1">
      <c r="A123" s="511"/>
      <c r="B123" s="326"/>
      <c r="C123" s="293"/>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414"/>
      <c r="Z123" s="414"/>
      <c r="AA123" s="414"/>
      <c r="AB123" s="414"/>
      <c r="AC123" s="414"/>
      <c r="AD123" s="414"/>
      <c r="AE123" s="418"/>
      <c r="AF123" s="418"/>
      <c r="AG123" s="418"/>
      <c r="AH123" s="418"/>
      <c r="AI123" s="418"/>
      <c r="AJ123" s="418"/>
      <c r="AK123" s="418"/>
      <c r="AL123" s="418"/>
      <c r="AM123" s="315"/>
    </row>
    <row r="124" spans="1:39" s="285" customFormat="1" ht="15.5" outlineLevel="1">
      <c r="A124" s="511">
        <v>33</v>
      </c>
      <c r="B124" s="326" t="s">
        <v>491</v>
      </c>
      <c r="C124" s="293" t="s">
        <v>25</v>
      </c>
      <c r="D124" s="297"/>
      <c r="E124" s="297"/>
      <c r="F124" s="297"/>
      <c r="G124" s="297"/>
      <c r="H124" s="297"/>
      <c r="I124" s="297"/>
      <c r="J124" s="297"/>
      <c r="K124" s="297"/>
      <c r="L124" s="297"/>
      <c r="M124" s="297"/>
      <c r="N124" s="297">
        <v>0</v>
      </c>
      <c r="O124" s="297"/>
      <c r="P124" s="297"/>
      <c r="Q124" s="297"/>
      <c r="R124" s="297"/>
      <c r="S124" s="297"/>
      <c r="T124" s="297"/>
      <c r="U124" s="297"/>
      <c r="V124" s="297"/>
      <c r="W124" s="297"/>
      <c r="X124" s="297"/>
      <c r="Y124" s="412"/>
      <c r="Z124" s="412"/>
      <c r="AA124" s="412"/>
      <c r="AB124" s="412"/>
      <c r="AC124" s="412"/>
      <c r="AD124" s="412"/>
      <c r="AE124" s="417"/>
      <c r="AF124" s="417"/>
      <c r="AG124" s="417"/>
      <c r="AH124" s="417"/>
      <c r="AI124" s="417"/>
      <c r="AJ124" s="417"/>
      <c r="AK124" s="417"/>
      <c r="AL124" s="417"/>
      <c r="AM124" s="298">
        <f>SUM(Y124:AL124)</f>
        <v>0</v>
      </c>
    </row>
    <row r="125" spans="1:39" s="285" customFormat="1" ht="15.5" outlineLevel="1">
      <c r="A125" s="511"/>
      <c r="B125" s="326" t="s">
        <v>212</v>
      </c>
      <c r="C125" s="293" t="s">
        <v>164</v>
      </c>
      <c r="D125" s="297"/>
      <c r="E125" s="297"/>
      <c r="F125" s="297"/>
      <c r="G125" s="297"/>
      <c r="H125" s="297"/>
      <c r="I125" s="297"/>
      <c r="J125" s="297"/>
      <c r="K125" s="297"/>
      <c r="L125" s="297"/>
      <c r="M125" s="297"/>
      <c r="N125" s="297">
        <f>N124</f>
        <v>0</v>
      </c>
      <c r="O125" s="297"/>
      <c r="P125" s="297"/>
      <c r="Q125" s="297"/>
      <c r="R125" s="297"/>
      <c r="S125" s="297"/>
      <c r="T125" s="297"/>
      <c r="U125" s="297"/>
      <c r="V125" s="297"/>
      <c r="W125" s="297"/>
      <c r="X125" s="297"/>
      <c r="Y125" s="413">
        <f>Y124</f>
        <v>0</v>
      </c>
      <c r="Z125" s="413">
        <f t="shared" ref="Z125:AL125" si="32">Z124</f>
        <v>0</v>
      </c>
      <c r="AA125" s="413">
        <f t="shared" si="32"/>
        <v>0</v>
      </c>
      <c r="AB125" s="413">
        <f t="shared" si="32"/>
        <v>0</v>
      </c>
      <c r="AC125" s="413">
        <f t="shared" si="32"/>
        <v>0</v>
      </c>
      <c r="AD125" s="413">
        <f t="shared" si="32"/>
        <v>0</v>
      </c>
      <c r="AE125" s="413">
        <f t="shared" si="32"/>
        <v>0</v>
      </c>
      <c r="AF125" s="413">
        <f t="shared" si="32"/>
        <v>0</v>
      </c>
      <c r="AG125" s="413">
        <f t="shared" si="32"/>
        <v>0</v>
      </c>
      <c r="AH125" s="413">
        <f t="shared" si="32"/>
        <v>0</v>
      </c>
      <c r="AI125" s="413">
        <f t="shared" si="32"/>
        <v>0</v>
      </c>
      <c r="AJ125" s="413">
        <f t="shared" si="32"/>
        <v>0</v>
      </c>
      <c r="AK125" s="413">
        <f t="shared" si="32"/>
        <v>0</v>
      </c>
      <c r="AL125" s="413">
        <f t="shared" si="32"/>
        <v>0</v>
      </c>
      <c r="AM125" s="507"/>
    </row>
    <row r="126" spans="1:39" s="285" customFormat="1" ht="15.5" outlineLevel="1">
      <c r="A126" s="511"/>
      <c r="B126" s="317"/>
      <c r="C126" s="327"/>
      <c r="D126" s="328"/>
      <c r="E126" s="328"/>
      <c r="F126" s="328"/>
      <c r="G126" s="328"/>
      <c r="H126" s="328"/>
      <c r="I126" s="328"/>
      <c r="J126" s="328"/>
      <c r="K126" s="328"/>
      <c r="L126" s="328"/>
      <c r="M126" s="328"/>
      <c r="N126" s="328"/>
      <c r="O126" s="328"/>
      <c r="P126" s="328"/>
      <c r="Q126" s="328"/>
      <c r="R126" s="328"/>
      <c r="S126" s="328"/>
      <c r="T126" s="328"/>
      <c r="U126" s="328"/>
      <c r="V126" s="328"/>
      <c r="W126" s="328"/>
      <c r="X126" s="328"/>
      <c r="Y126" s="414"/>
      <c r="Z126" s="414"/>
      <c r="AA126" s="414"/>
      <c r="AB126" s="414"/>
      <c r="AC126" s="414"/>
      <c r="AD126" s="414"/>
      <c r="AE126" s="414"/>
      <c r="AF126" s="414"/>
      <c r="AG126" s="414"/>
      <c r="AH126" s="414"/>
      <c r="AI126" s="414"/>
      <c r="AJ126" s="414"/>
      <c r="AK126" s="414"/>
      <c r="AL126" s="414"/>
      <c r="AM126" s="308"/>
    </row>
    <row r="127" spans="1:39" s="285" customFormat="1" ht="15.5">
      <c r="A127" s="511"/>
      <c r="B127" s="329" t="s">
        <v>235</v>
      </c>
      <c r="C127" s="330"/>
      <c r="D127" s="330">
        <f>SUM(D22:D125)</f>
        <v>153518</v>
      </c>
      <c r="E127" s="330"/>
      <c r="F127" s="330"/>
      <c r="G127" s="330"/>
      <c r="H127" s="330"/>
      <c r="I127" s="330"/>
      <c r="J127" s="330"/>
      <c r="K127" s="330"/>
      <c r="L127" s="330"/>
      <c r="M127" s="330"/>
      <c r="N127" s="330"/>
      <c r="O127" s="330">
        <f>SUM(O22:O125)</f>
        <v>45</v>
      </c>
      <c r="P127" s="330"/>
      <c r="Q127" s="330"/>
      <c r="R127" s="330"/>
      <c r="S127" s="330"/>
      <c r="T127" s="330"/>
      <c r="U127" s="330"/>
      <c r="V127" s="330"/>
      <c r="W127" s="330"/>
      <c r="X127" s="330"/>
      <c r="Y127" s="331">
        <f>IF(Y21="kWh",SUMPRODUCT(D22:D125,Y22:Y125))</f>
        <v>76066</v>
      </c>
      <c r="Z127" s="331">
        <f>IF(Z21="kWh",SUMPRODUCT(D22:D125,Z22:Z125))</f>
        <v>77175</v>
      </c>
      <c r="AA127" s="331">
        <f>IF(AA21="kW",SUMPRODUCT(N22:N125,O22:O125,AA22:AA125),SUMPRODUCT(D22:D125,AA22:AA125))</f>
        <v>0</v>
      </c>
      <c r="AB127" s="331">
        <f>IF(AB21="kW",SUMPRODUCT(N22:N125,O22:O125,AB22:AB125),SUMPRODUCT(D22:D125,AB22:AB125))</f>
        <v>0</v>
      </c>
      <c r="AC127" s="331">
        <f>IF(AC21="kW",SUMPRODUCT(N22:N125,O22:O125,AC22:AC125),SUMPRODUCT(D22:D125,AC22:AC125))</f>
        <v>0</v>
      </c>
      <c r="AD127" s="331">
        <f>IF(AD21="kW",SUMPRODUCT(N22:N125,O22:O125,AD22:AD125),SUMPRODUCT(D22:D125,AD22:AD125))</f>
        <v>0</v>
      </c>
      <c r="AE127" s="331">
        <f>IF(AE21="kW",SUMPRODUCT(N22:N125,O22:O125,AE22:AE125),SUMPRODUCT(D22:D125,AE22:AE125))</f>
        <v>0</v>
      </c>
      <c r="AF127" s="331">
        <f>IF(AF21="kW",SUMPRODUCT(N22:N125,O22:O125,AF22:AF125),SUMPRODUCT(D22:D125,AF22:AF125))</f>
        <v>0</v>
      </c>
      <c r="AG127" s="331">
        <f>IF(AG21="kW",SUMPRODUCT(N22:N125,O22:O125,AG22:AG125),SUMPRODUCT(D22:D125,AG22:AG125))</f>
        <v>0</v>
      </c>
      <c r="AH127" s="331">
        <f>IF(AH21="kW",SUMPRODUCT(N22:N125,O22:O125,AH22:AH125),SUMPRODUCT(D22:D125,AH22:AH125))</f>
        <v>0</v>
      </c>
      <c r="AI127" s="331">
        <f>IF(AI21="kW",SUMPRODUCT(N22:N125,O22:O125,AI22:AI125),SUMPRODUCT(D22:D125,AI22:AI125))</f>
        <v>0</v>
      </c>
      <c r="AJ127" s="331">
        <f>IF(AJ21="kW",SUMPRODUCT(N22:N125,O22:O125,AJ22:AJ125),SUMPRODUCT(D22:D125,AJ22:AJ125))</f>
        <v>0</v>
      </c>
      <c r="AK127" s="331">
        <f>IF(AK21="kW",SUMPRODUCT(N22:N125,O22:O125,AK22:AK125),SUMPRODUCT(D22:D125,AK22:AK125))</f>
        <v>0</v>
      </c>
      <c r="AL127" s="331">
        <f>IF(AL21="kW",SUMPRODUCT(N22:N125,O22:O125,AL22:AL125),SUMPRODUCT(D22:D125,AL22:AL125))</f>
        <v>0</v>
      </c>
      <c r="AM127" s="332"/>
    </row>
    <row r="128" spans="1:39" s="285" customFormat="1" ht="15.5">
      <c r="A128" s="511"/>
      <c r="B128" s="333" t="s">
        <v>236</v>
      </c>
      <c r="C128" s="330"/>
      <c r="D128" s="330"/>
      <c r="E128" s="330"/>
      <c r="F128" s="330"/>
      <c r="G128" s="330"/>
      <c r="H128" s="330"/>
      <c r="I128" s="330"/>
      <c r="J128" s="330"/>
      <c r="K128" s="330"/>
      <c r="L128" s="330"/>
      <c r="M128" s="330"/>
      <c r="N128" s="330"/>
      <c r="O128" s="330"/>
      <c r="P128" s="330"/>
      <c r="Q128" s="330"/>
      <c r="R128" s="330"/>
      <c r="S128" s="330"/>
      <c r="T128" s="330"/>
      <c r="U128" s="330"/>
      <c r="V128" s="330"/>
      <c r="W128" s="330"/>
      <c r="X128" s="330"/>
      <c r="Y128" s="330">
        <f>HLOOKUP(Y20,'2. LRAMVA Threshold'!$B$42:$Q$53,3,FALSE)</f>
        <v>0</v>
      </c>
      <c r="Z128" s="330">
        <f>HLOOKUP(Z20,'2. LRAMVA Threshold'!$B$42:$Q$53,3,FALSE)</f>
        <v>0</v>
      </c>
      <c r="AA128" s="330">
        <f>HLOOKUP(AA20,'2. LRAMVA Threshold'!$B$42:$Q$53,3,FALSE)</f>
        <v>0</v>
      </c>
      <c r="AB128" s="330">
        <f>HLOOKUP(AB20,'2. LRAMVA Threshold'!$B$42:$Q$53,3,FALSE)</f>
        <v>0</v>
      </c>
      <c r="AC128" s="330">
        <f>HLOOKUP(AC20,'2. LRAMVA Threshold'!$B$42:$Q$53,3,FALSE)</f>
        <v>0</v>
      </c>
      <c r="AD128" s="330">
        <f>HLOOKUP(AD20,'2. LRAMVA Threshold'!$B$42:$Q$53,3,FALSE)</f>
        <v>0</v>
      </c>
      <c r="AE128" s="330">
        <f>HLOOKUP(AE20,'2. LRAMVA Threshold'!$B$42:$Q$53,3,FALSE)</f>
        <v>0</v>
      </c>
      <c r="AF128" s="330">
        <f>HLOOKUP(AF20,'2. LRAMVA Threshold'!$B$42:$Q$53,3,FALSE)</f>
        <v>0</v>
      </c>
      <c r="AG128" s="330">
        <f>HLOOKUP(AG20,'2. LRAMVA Threshold'!$B$42:$Q$53,3,FALSE)</f>
        <v>0</v>
      </c>
      <c r="AH128" s="330">
        <f>HLOOKUP(AH20,'2. LRAMVA Threshold'!$B$42:$Q$53,3,FALSE)</f>
        <v>0</v>
      </c>
      <c r="AI128" s="330">
        <f>HLOOKUP(AI20,'2. LRAMVA Threshold'!$B$42:$Q$53,3,FALSE)</f>
        <v>0</v>
      </c>
      <c r="AJ128" s="330">
        <f>HLOOKUP(AJ20,'2. LRAMVA Threshold'!$B$42:$Q$53,3,FALSE)</f>
        <v>0</v>
      </c>
      <c r="AK128" s="330">
        <f>HLOOKUP(AK20,'2. LRAMVA Threshold'!$B$42:$Q$53,3,FALSE)</f>
        <v>0</v>
      </c>
      <c r="AL128" s="330">
        <f>HLOOKUP(AL20,'2. LRAMVA Threshold'!$B$42:$Q$53,3,FALSE)</f>
        <v>0</v>
      </c>
      <c r="AM128" s="334"/>
    </row>
    <row r="129" spans="1:40" s="305" customFormat="1" ht="15.5">
      <c r="A129" s="513"/>
      <c r="B129" s="326"/>
      <c r="C129" s="335"/>
      <c r="D129" s="336"/>
      <c r="E129" s="336"/>
      <c r="F129" s="336"/>
      <c r="G129" s="336"/>
      <c r="H129" s="336"/>
      <c r="I129" s="336"/>
      <c r="J129" s="336"/>
      <c r="K129" s="336"/>
      <c r="L129" s="336"/>
      <c r="M129" s="336"/>
      <c r="N129" s="336"/>
      <c r="O129" s="337"/>
      <c r="P129" s="336"/>
      <c r="Q129" s="336"/>
      <c r="R129" s="336"/>
      <c r="S129" s="338"/>
      <c r="T129" s="338"/>
      <c r="U129" s="338"/>
      <c r="V129" s="338"/>
      <c r="W129" s="336"/>
      <c r="X129" s="336"/>
      <c r="Y129" s="302"/>
      <c r="Z129" s="302"/>
      <c r="AA129" s="302"/>
      <c r="AB129" s="302"/>
      <c r="AC129" s="302"/>
      <c r="AD129" s="302"/>
      <c r="AE129" s="302"/>
      <c r="AF129" s="302"/>
      <c r="AG129" s="302"/>
      <c r="AH129" s="302"/>
      <c r="AI129" s="302"/>
      <c r="AJ129" s="302"/>
      <c r="AK129" s="302"/>
      <c r="AL129" s="302"/>
      <c r="AM129" s="339"/>
    </row>
    <row r="130" spans="1:40" s="346" customFormat="1" ht="15.5">
      <c r="A130" s="510"/>
      <c r="B130" s="326" t="s">
        <v>165</v>
      </c>
      <c r="C130" s="340"/>
      <c r="D130" s="340"/>
      <c r="E130" s="340"/>
      <c r="F130" s="340"/>
      <c r="G130" s="340"/>
      <c r="H130" s="340"/>
      <c r="I130" s="340"/>
      <c r="J130" s="340"/>
      <c r="K130" s="340"/>
      <c r="L130" s="340"/>
      <c r="M130" s="340"/>
      <c r="N130" s="340"/>
      <c r="O130" s="340"/>
      <c r="P130" s="340"/>
      <c r="Q130" s="340"/>
      <c r="R130" s="340"/>
      <c r="S130" s="340"/>
      <c r="T130" s="341"/>
      <c r="U130" s="341"/>
      <c r="V130" s="341"/>
      <c r="W130" s="342"/>
      <c r="X130" s="342"/>
      <c r="Y130" s="343">
        <f>HLOOKUP(Y$20,'3.  Distribution Rates'!$C$122:$P$133,3,FALSE)</f>
        <v>1.3899999999999999E-2</v>
      </c>
      <c r="Z130" s="343">
        <f>HLOOKUP(Z$20,'3.  Distribution Rates'!$C$122:$P$133,3,FALSE)</f>
        <v>1.2E-2</v>
      </c>
      <c r="AA130" s="343">
        <f>HLOOKUP(AA$20,'3.  Distribution Rates'!$C$122:$P$133,3,FALSE)</f>
        <v>3.2601</v>
      </c>
      <c r="AB130" s="343">
        <f>HLOOKUP(AB$20,'3.  Distribution Rates'!$C$122:$P$133,3,FALSE)</f>
        <v>1.2504999999999999</v>
      </c>
      <c r="AC130" s="343">
        <f>HLOOKUP(AC$20,'3.  Distribution Rates'!$C$122:$P$133,3,FALSE)</f>
        <v>8.3000000000000001E-3</v>
      </c>
      <c r="AD130" s="343">
        <f>HLOOKUP(AD$20,'3.  Distribution Rates'!$C$122:$P$133,3,FALSE)</f>
        <v>59.4861</v>
      </c>
      <c r="AE130" s="343">
        <f>HLOOKUP(AE$20,'3.  Distribution Rates'!$C$122:$P$133,3,FALSE)</f>
        <v>5.7207999999999997</v>
      </c>
      <c r="AF130" s="343">
        <f>HLOOKUP(AF$20,'3.  Distribution Rates'!$C$122:$P$133,3,FALSE)</f>
        <v>0</v>
      </c>
      <c r="AG130" s="343">
        <f>HLOOKUP(AG$20,'3.  Distribution Rates'!$C$122:$P$133,3,FALSE)</f>
        <v>0</v>
      </c>
      <c r="AH130" s="343">
        <f>HLOOKUP(AH$20,'3.  Distribution Rates'!$C$122:$P$133,3,FALSE)</f>
        <v>0</v>
      </c>
      <c r="AI130" s="343">
        <f>HLOOKUP(AI$20,'3.  Distribution Rates'!$C$122:$P$133,3,FALSE)</f>
        <v>0</v>
      </c>
      <c r="AJ130" s="343">
        <f>HLOOKUP(AJ$20,'3.  Distribution Rates'!$C$122:$P$133,3,FALSE)</f>
        <v>0</v>
      </c>
      <c r="AK130" s="343">
        <f>HLOOKUP(AK$20,'3.  Distribution Rates'!$C$122:$P$133,3,FALSE)</f>
        <v>0</v>
      </c>
      <c r="AL130" s="343">
        <f>HLOOKUP(AL$20,'3.  Distribution Rates'!$C$122:$P$133,3,FALSE)</f>
        <v>0</v>
      </c>
      <c r="AM130" s="344"/>
      <c r="AN130" s="345"/>
    </row>
    <row r="131" spans="1:40" s="305" customFormat="1" ht="15.5">
      <c r="A131" s="513"/>
      <c r="B131" s="300" t="s">
        <v>251</v>
      </c>
      <c r="C131" s="347"/>
      <c r="D131" s="338"/>
      <c r="E131" s="336"/>
      <c r="F131" s="336"/>
      <c r="G131" s="336"/>
      <c r="H131" s="336"/>
      <c r="I131" s="336"/>
      <c r="J131" s="336"/>
      <c r="K131" s="336"/>
      <c r="L131" s="336"/>
      <c r="M131" s="336"/>
      <c r="N131" s="336"/>
      <c r="O131" s="302"/>
      <c r="P131" s="336"/>
      <c r="Q131" s="336"/>
      <c r="R131" s="336"/>
      <c r="S131" s="338"/>
      <c r="T131" s="338"/>
      <c r="U131" s="338"/>
      <c r="V131" s="338"/>
      <c r="W131" s="336"/>
      <c r="X131" s="336"/>
      <c r="Y131" s="348">
        <f t="shared" ref="Y131:AD131" si="33">Y127*Y130</f>
        <v>1057.3173999999999</v>
      </c>
      <c r="Z131" s="348">
        <f t="shared" si="33"/>
        <v>926.1</v>
      </c>
      <c r="AA131" s="349">
        <f t="shared" si="33"/>
        <v>0</v>
      </c>
      <c r="AB131" s="349">
        <f t="shared" si="33"/>
        <v>0</v>
      </c>
      <c r="AC131" s="349">
        <f t="shared" si="33"/>
        <v>0</v>
      </c>
      <c r="AD131" s="349">
        <f t="shared" si="33"/>
        <v>0</v>
      </c>
      <c r="AE131" s="349">
        <f>AE127*AE130</f>
        <v>0</v>
      </c>
      <c r="AF131" s="349">
        <f t="shared" ref="AF131:AL131" si="34">AF127*AF130</f>
        <v>0</v>
      </c>
      <c r="AG131" s="349">
        <f t="shared" si="34"/>
        <v>0</v>
      </c>
      <c r="AH131" s="349">
        <f t="shared" si="34"/>
        <v>0</v>
      </c>
      <c r="AI131" s="349">
        <f t="shared" si="34"/>
        <v>0</v>
      </c>
      <c r="AJ131" s="349">
        <f t="shared" si="34"/>
        <v>0</v>
      </c>
      <c r="AK131" s="349">
        <f t="shared" si="34"/>
        <v>0</v>
      </c>
      <c r="AL131" s="349">
        <f t="shared" si="34"/>
        <v>0</v>
      </c>
      <c r="AM131" s="409">
        <f>SUM(Y131:AL131)</f>
        <v>1983.4173999999998</v>
      </c>
    </row>
    <row r="132" spans="1:40" s="305" customFormat="1" ht="15.5">
      <c r="A132" s="513"/>
      <c r="B132" s="351" t="s">
        <v>208</v>
      </c>
      <c r="C132" s="347"/>
      <c r="D132" s="352"/>
      <c r="E132" s="336"/>
      <c r="F132" s="336"/>
      <c r="G132" s="336"/>
      <c r="H132" s="336"/>
      <c r="I132" s="336"/>
      <c r="J132" s="336"/>
      <c r="K132" s="336"/>
      <c r="L132" s="336"/>
      <c r="M132" s="336"/>
      <c r="N132" s="336"/>
      <c r="O132" s="302"/>
      <c r="P132" s="336"/>
      <c r="Q132" s="336"/>
      <c r="R132" s="336"/>
      <c r="S132" s="338"/>
      <c r="T132" s="338"/>
      <c r="U132" s="338"/>
      <c r="V132" s="338"/>
      <c r="W132" s="336"/>
      <c r="X132" s="336"/>
      <c r="Y132" s="349">
        <f t="shared" ref="Y132:AD132" si="35">Y128*Y130</f>
        <v>0</v>
      </c>
      <c r="Z132" s="349">
        <f t="shared" si="35"/>
        <v>0</v>
      </c>
      <c r="AA132" s="349">
        <f t="shared" si="35"/>
        <v>0</v>
      </c>
      <c r="AB132" s="349">
        <f t="shared" si="35"/>
        <v>0</v>
      </c>
      <c r="AC132" s="349">
        <f t="shared" si="35"/>
        <v>0</v>
      </c>
      <c r="AD132" s="349">
        <f t="shared" si="35"/>
        <v>0</v>
      </c>
      <c r="AE132" s="349">
        <f>AE128*AE130</f>
        <v>0</v>
      </c>
      <c r="AF132" s="349">
        <f t="shared" ref="AF132:AL132" si="36">AF128*AF130</f>
        <v>0</v>
      </c>
      <c r="AG132" s="349">
        <f t="shared" si="36"/>
        <v>0</v>
      </c>
      <c r="AH132" s="349">
        <f t="shared" si="36"/>
        <v>0</v>
      </c>
      <c r="AI132" s="349">
        <f t="shared" si="36"/>
        <v>0</v>
      </c>
      <c r="AJ132" s="349">
        <f t="shared" si="36"/>
        <v>0</v>
      </c>
      <c r="AK132" s="349">
        <f t="shared" si="36"/>
        <v>0</v>
      </c>
      <c r="AL132" s="349">
        <f t="shared" si="36"/>
        <v>0</v>
      </c>
      <c r="AM132" s="409">
        <f>SUM(Y132:AL132)</f>
        <v>0</v>
      </c>
    </row>
    <row r="133" spans="1:40" s="352" customFormat="1" ht="17.25" customHeight="1">
      <c r="A133" s="515"/>
      <c r="B133" s="351" t="s">
        <v>254</v>
      </c>
      <c r="C133" s="347"/>
      <c r="E133" s="336"/>
      <c r="F133" s="336"/>
      <c r="G133" s="336"/>
      <c r="H133" s="336"/>
      <c r="I133" s="336"/>
      <c r="J133" s="336"/>
      <c r="K133" s="336"/>
      <c r="L133" s="336"/>
      <c r="M133" s="336"/>
      <c r="N133" s="336"/>
      <c r="O133" s="302"/>
      <c r="P133" s="336"/>
      <c r="Q133" s="336"/>
      <c r="R133" s="336"/>
      <c r="W133" s="336"/>
      <c r="X133" s="336"/>
      <c r="Y133" s="353"/>
      <c r="Z133" s="353"/>
      <c r="AA133" s="353"/>
      <c r="AB133" s="353"/>
      <c r="AC133" s="353"/>
      <c r="AD133" s="353"/>
      <c r="AE133" s="353"/>
      <c r="AF133" s="353"/>
      <c r="AG133" s="353"/>
      <c r="AH133" s="353"/>
      <c r="AI133" s="353"/>
      <c r="AJ133" s="353"/>
      <c r="AK133" s="353"/>
      <c r="AL133" s="353"/>
      <c r="AM133" s="409">
        <f>AM131-AM132</f>
        <v>1983.4173999999998</v>
      </c>
    </row>
    <row r="134" spans="1:40" s="356" customFormat="1" ht="19.5" customHeight="1">
      <c r="A134" s="510"/>
      <c r="B134" s="326"/>
      <c r="C134" s="352"/>
      <c r="D134" s="352"/>
      <c r="E134" s="336"/>
      <c r="F134" s="336"/>
      <c r="G134" s="336"/>
      <c r="H134" s="336"/>
      <c r="I134" s="336"/>
      <c r="J134" s="336"/>
      <c r="K134" s="336"/>
      <c r="L134" s="336"/>
      <c r="M134" s="336"/>
      <c r="N134" s="336"/>
      <c r="O134" s="302"/>
      <c r="P134" s="336"/>
      <c r="Q134" s="336"/>
      <c r="R134" s="336"/>
      <c r="S134" s="352"/>
      <c r="T134" s="347"/>
      <c r="U134" s="352"/>
      <c r="V134" s="352"/>
      <c r="W134" s="336"/>
      <c r="X134" s="336"/>
      <c r="Y134" s="354"/>
      <c r="Z134" s="354"/>
      <c r="AA134" s="354"/>
      <c r="AB134" s="354"/>
      <c r="AC134" s="354"/>
      <c r="AD134" s="354"/>
      <c r="AE134" s="354"/>
      <c r="AF134" s="354"/>
      <c r="AG134" s="354"/>
      <c r="AH134" s="354"/>
      <c r="AI134" s="354"/>
      <c r="AJ134" s="354"/>
      <c r="AK134" s="354"/>
      <c r="AL134" s="354"/>
      <c r="AM134" s="355"/>
    </row>
    <row r="135" spans="1:40" s="285" customFormat="1" ht="15.5">
      <c r="A135" s="511"/>
      <c r="B135" s="357" t="s">
        <v>213</v>
      </c>
      <c r="C135" s="358"/>
      <c r="D135" s="281"/>
      <c r="E135" s="281"/>
      <c r="F135" s="281"/>
      <c r="G135" s="281"/>
      <c r="H135" s="281"/>
      <c r="I135" s="281"/>
      <c r="J135" s="281"/>
      <c r="K135" s="281"/>
      <c r="L135" s="281"/>
      <c r="M135" s="281"/>
      <c r="N135" s="281"/>
      <c r="O135" s="359"/>
      <c r="P135" s="281"/>
      <c r="Q135" s="281"/>
      <c r="R135" s="281"/>
      <c r="S135" s="306"/>
      <c r="T135" s="311"/>
      <c r="U135" s="311"/>
      <c r="V135" s="281"/>
      <c r="W135" s="281"/>
      <c r="X135" s="311"/>
      <c r="Y135" s="293">
        <f>SUMPRODUCT(E22:E125,Y22:Y125)</f>
        <v>76066</v>
      </c>
      <c r="Z135" s="293">
        <f>SUMPRODUCT(E22:E125,Z22:Z125)</f>
        <v>77175</v>
      </c>
      <c r="AA135" s="293">
        <f>IF(AA21="kW",SUMPRODUCT(N22:N125,P22:P125,AA22:AA125),SUMPRODUCT(E22:E125,AA22:AA125))</f>
        <v>0</v>
      </c>
      <c r="AB135" s="293">
        <f>IF(AB21="kW",SUMPRODUCT(N22:N125,P22:P125,AB22:AB125),SUMPRODUCT(E22:E125,AB22:AB125))</f>
        <v>0</v>
      </c>
      <c r="AC135" s="293">
        <f>IF(AC21="kW",SUMPRODUCT(N22:N125,P22:P125,AC22:AC125),SUMPRODUCT(E22:E125,AC22:AC125))</f>
        <v>0</v>
      </c>
      <c r="AD135" s="293">
        <f>IF(AD21="kW",SUMPRODUCT(N22:N125,P22:P125,AD22:AD125),SUMPRODUCT(E22:E125, AD22:AD125))</f>
        <v>0</v>
      </c>
      <c r="AE135" s="293">
        <f>IF(AE21="kW",SUMPRODUCT(N22:N125,P22:P125,AE22:AE125),SUMPRODUCT(E22:E125,AE22:AE125))</f>
        <v>0</v>
      </c>
      <c r="AF135" s="293">
        <f>IF(AF21="kW",SUMPRODUCT(N22:N125,P22:P125,AF22:AF125),SUMPRODUCT(E22:E125,AF22:AF125))</f>
        <v>0</v>
      </c>
      <c r="AG135" s="293">
        <f>IF(AG21="kW",SUMPRODUCT(N22:N125,P22:P125,AG22:AG125),SUMPRODUCT(E22:E125,AG22:AG125))</f>
        <v>0</v>
      </c>
      <c r="AH135" s="293">
        <f>IF(AH21="kW",SUMPRODUCT(N22:N125,P22:P125,AH22:AH125),SUMPRODUCT(E22:E125,AH22:AH125))</f>
        <v>0</v>
      </c>
      <c r="AI135" s="293">
        <f>IF(AI21="kW",SUMPRODUCT(N22:N125,P22:P125,AI22:AI125),SUMPRODUCT(E22:E125,AI22:AI125))</f>
        <v>0</v>
      </c>
      <c r="AJ135" s="293">
        <f>IF(AJ21="kW",SUMPRODUCT(N22:N125,P22:P125,AJ22:AJ125),SUMPRODUCT(E22:E125,AJ22:AJ125))</f>
        <v>0</v>
      </c>
      <c r="AK135" s="293">
        <f>IF(AK21="kW",SUMPRODUCT(N22:N125,P22:P125,AK22:AK125),SUMPRODUCT(E22:E125,AK22:AK125))</f>
        <v>0</v>
      </c>
      <c r="AL135" s="293">
        <f>IF(AL21="kW",SUMPRODUCT(N22:N125,P22:P125,AL22:AL125),SUMPRODUCT(E22:E125,AL22:AL125))</f>
        <v>0</v>
      </c>
      <c r="AM135" s="339"/>
    </row>
    <row r="136" spans="1:40" s="285" customFormat="1" ht="15.5">
      <c r="A136" s="511"/>
      <c r="B136" s="357" t="s">
        <v>214</v>
      </c>
      <c r="C136" s="358"/>
      <c r="D136" s="281"/>
      <c r="E136" s="281"/>
      <c r="F136" s="281"/>
      <c r="G136" s="281"/>
      <c r="H136" s="281"/>
      <c r="I136" s="281"/>
      <c r="J136" s="281"/>
      <c r="K136" s="281"/>
      <c r="L136" s="281"/>
      <c r="M136" s="281"/>
      <c r="N136" s="281"/>
      <c r="O136" s="359"/>
      <c r="P136" s="281"/>
      <c r="Q136" s="281"/>
      <c r="R136" s="281"/>
      <c r="S136" s="306"/>
      <c r="T136" s="311"/>
      <c r="U136" s="311"/>
      <c r="V136" s="281"/>
      <c r="W136" s="281"/>
      <c r="X136" s="311"/>
      <c r="Y136" s="293">
        <f>SUMPRODUCT(F22:F125,Y22:Y125)</f>
        <v>76066</v>
      </c>
      <c r="Z136" s="293">
        <f>SUMPRODUCT(F22:F125,Z22:Z125)</f>
        <v>77175</v>
      </c>
      <c r="AA136" s="293">
        <f>IF(AA21="kW",SUMPRODUCT(N22:N125,Q22:Q125,AA22:AA125),SUMPRODUCT(F22:F125,AA22:AA125))</f>
        <v>0</v>
      </c>
      <c r="AB136" s="293">
        <f>IF(AB21="kW",SUMPRODUCT(N22:N125,Q22:Q125,AB22:AB125),SUMPRODUCT(F22:F125,AB22:AB125))</f>
        <v>0</v>
      </c>
      <c r="AC136" s="293">
        <f>IF(AC21="kW",SUMPRODUCT(N22:N125,Q22:Q125,AC22:AC125),SUMPRODUCT(F22:F125, AC22:AC125))</f>
        <v>0</v>
      </c>
      <c r="AD136" s="293">
        <f>IF(AD21="kW",SUMPRODUCT(N22:N125,Q22:Q125,AD22:AD125),SUMPRODUCT(F22:F125, AD22:AD125))</f>
        <v>0</v>
      </c>
      <c r="AE136" s="293">
        <f>IF(AE21="kW",SUMPRODUCT(N22:N125,Q22:Q125,AE22:AE125),SUMPRODUCT(F22:F125,AE22:AE125))</f>
        <v>0</v>
      </c>
      <c r="AF136" s="293">
        <f>IF(AF21="kW",SUMPRODUCT(N22:N125,Q22:Q125,AF22:AF125),SUMPRODUCT(F22:F125,AF22:AF125))</f>
        <v>0</v>
      </c>
      <c r="AG136" s="293">
        <f>IF(AG21="kW",SUMPRODUCT(N22:N125,Q22:Q125,AG22:AG125),SUMPRODUCT(F22:F125,AG22:AG125))</f>
        <v>0</v>
      </c>
      <c r="AH136" s="293">
        <f>IF(AH21="kW",SUMPRODUCT(N22:N125,Q22:Q125,AH22:AH125),SUMPRODUCT(F22:F125,AH22:AH125))</f>
        <v>0</v>
      </c>
      <c r="AI136" s="293">
        <f>IF(AI21="kW",SUMPRODUCT(N22:N125,Q22:Q125,AI22:AI125),SUMPRODUCT(F22:F125,AI22:AI125))</f>
        <v>0</v>
      </c>
      <c r="AJ136" s="293">
        <f>IF(AJ21="kW",SUMPRODUCT(N22:N125,Q22:Q125,AJ22:AJ125),SUMPRODUCT(F22:F125,AJ22:AJ125))</f>
        <v>0</v>
      </c>
      <c r="AK136" s="293">
        <f>IF(AK21="kW",SUMPRODUCT(N22:N125,Q22:Q125,AK22:AK125),SUMPRODUCT(F22:F125,AK22:AK125))</f>
        <v>0</v>
      </c>
      <c r="AL136" s="293">
        <f>IF(AL21="kW",SUMPRODUCT(N22:N125,Q22:Q125,AL22:AL125),SUMPRODUCT(F22:F125,AL22:AL125))</f>
        <v>0</v>
      </c>
      <c r="AM136" s="339"/>
    </row>
    <row r="137" spans="1:40" s="285" customFormat="1" ht="15.5">
      <c r="A137" s="511"/>
      <c r="B137" s="357" t="s">
        <v>215</v>
      </c>
      <c r="C137" s="358"/>
      <c r="D137" s="281"/>
      <c r="E137" s="281"/>
      <c r="F137" s="281"/>
      <c r="G137" s="281"/>
      <c r="H137" s="281"/>
      <c r="I137" s="281"/>
      <c r="J137" s="281"/>
      <c r="K137" s="281"/>
      <c r="L137" s="281"/>
      <c r="M137" s="281"/>
      <c r="N137" s="281"/>
      <c r="O137" s="359"/>
      <c r="P137" s="281"/>
      <c r="Q137" s="281"/>
      <c r="R137" s="281"/>
      <c r="S137" s="306"/>
      <c r="T137" s="311"/>
      <c r="U137" s="311"/>
      <c r="V137" s="281"/>
      <c r="W137" s="281"/>
      <c r="X137" s="311"/>
      <c r="Y137" s="293">
        <f>SUMPRODUCT(G22:G125,Y22:Y125)</f>
        <v>63758.521199999988</v>
      </c>
      <c r="Z137" s="293">
        <f>SUMPRODUCT(G22:G125,Z22:Z125)</f>
        <v>64688.084999999992</v>
      </c>
      <c r="AA137" s="293">
        <f>IF(AA21="kW",SUMPRODUCT(N22:N125,R22:R125,AA22:AA125),SUMPRODUCT(G22:G125,AA22:AA125))</f>
        <v>0</v>
      </c>
      <c r="AB137" s="293">
        <f>IF(AB21="kW",SUMPRODUCT(N22:N125,R22:R125,AB22:AB125),SUMPRODUCT(G22:G125,AB22:AB125))</f>
        <v>0</v>
      </c>
      <c r="AC137" s="293">
        <f>IF(AC21="kW",SUMPRODUCT(N22:N125,R22:R125,AC22:AC125),SUMPRODUCT(G22:G125, AC22:AC125))</f>
        <v>0</v>
      </c>
      <c r="AD137" s="293">
        <f>IF(AD21="kW",SUMPRODUCT(N22:N125,R22:R125,AD22:AD125),SUMPRODUCT(G22:G125, AD22:AD125))</f>
        <v>0</v>
      </c>
      <c r="AE137" s="293">
        <f>IF(AE21="kW",SUMPRODUCT(N22:N125,R22:R125,AE22:AE125),SUMPRODUCT(G22:G125,AE22:AE125))</f>
        <v>0</v>
      </c>
      <c r="AF137" s="293">
        <f>IF(AF21="kW",SUMPRODUCT(N22:N125,R22:R125,AF22:AF125),SUMPRODUCT(G22:G125,AF22:AF125))</f>
        <v>0</v>
      </c>
      <c r="AG137" s="293">
        <f>IF(AG21="kW",SUMPRODUCT(N22:N125,R22:R125,AG22:AG125),SUMPRODUCT(G22:G125,AG22:AG125))</f>
        <v>0</v>
      </c>
      <c r="AH137" s="293">
        <f>IF(AH21="kW",SUMPRODUCT(N22:N125,R22:R125,AH22:AH125),SUMPRODUCT(G22:G125,AH22:AH125))</f>
        <v>0</v>
      </c>
      <c r="AI137" s="293">
        <f>IF(AI21="kW",SUMPRODUCT(N22:N125,R22:R125,AI22:AI125),SUMPRODUCT(G22:G125,AI22:AI125))</f>
        <v>0</v>
      </c>
      <c r="AJ137" s="293">
        <f>IF(AJ21="kW",SUMPRODUCT(N22:N125,R22:R125,AJ22:AJ125),SUMPRODUCT(G22:G125,AJ22:AJ125))</f>
        <v>0</v>
      </c>
      <c r="AK137" s="293">
        <f>IF(AK21="kW",SUMPRODUCT(N22:N125,R22:R125,AK22:AK125),SUMPRODUCT(G22:G125,AK22:AK125))</f>
        <v>0</v>
      </c>
      <c r="AL137" s="293">
        <f>IF(AL21="kW",SUMPRODUCT(N22:N125,R22:R125,AL22:AL125),SUMPRODUCT(G22:G125,AL22:AL125))</f>
        <v>0</v>
      </c>
      <c r="AM137" s="339"/>
    </row>
    <row r="138" spans="1:40" s="285" customFormat="1" ht="15.5">
      <c r="A138" s="511"/>
      <c r="B138" s="357" t="s">
        <v>216</v>
      </c>
      <c r="C138" s="358"/>
      <c r="D138" s="281"/>
      <c r="E138" s="281"/>
      <c r="F138" s="281"/>
      <c r="G138" s="281"/>
      <c r="H138" s="281"/>
      <c r="I138" s="281"/>
      <c r="J138" s="281"/>
      <c r="K138" s="281"/>
      <c r="L138" s="281"/>
      <c r="M138" s="281"/>
      <c r="N138" s="281"/>
      <c r="O138" s="359"/>
      <c r="P138" s="281"/>
      <c r="Q138" s="281"/>
      <c r="R138" s="281"/>
      <c r="S138" s="306"/>
      <c r="T138" s="311"/>
      <c r="U138" s="311"/>
      <c r="V138" s="281"/>
      <c r="W138" s="281"/>
      <c r="X138" s="311"/>
      <c r="Y138" s="293">
        <f>SUMPRODUCT(H22:H125,Y22:Y125)</f>
        <v>0</v>
      </c>
      <c r="Z138" s="293">
        <f>SUMPRODUCT(H22:H125,Z22:Z125)</f>
        <v>0</v>
      </c>
      <c r="AA138" s="293">
        <f>IF(AA21="kW",SUMPRODUCT(N22:N125,S22:S125,AA22:AA125),SUMPRODUCT(H22:H125,AA22:AA125))</f>
        <v>0</v>
      </c>
      <c r="AB138" s="293">
        <f>IF(AB21="kW",SUMPRODUCT(N22:N125,S22:S125,AB22:AB125),SUMPRODUCT(H22:H125,AB22:AB125))</f>
        <v>0</v>
      </c>
      <c r="AC138" s="293">
        <f>IF(AC21="kW",SUMPRODUCT(N22:N125,S22:S125,AC22:AC125),SUMPRODUCT(H22:H125, AC22:AC125))</f>
        <v>0</v>
      </c>
      <c r="AD138" s="293">
        <f>IF(AD21="kW",SUMPRODUCT(N22:N125,S22:S125,AD22:AD125),SUMPRODUCT(H22:H125, AD22:AD125))</f>
        <v>0</v>
      </c>
      <c r="AE138" s="293">
        <f>IF(AE21="kW",SUMPRODUCT(N22:N125,S22:S125,AE22:AE125),SUMPRODUCT(H22:H125,AE22:AE125))</f>
        <v>0</v>
      </c>
      <c r="AF138" s="293">
        <f>IF(AF21="kW",SUMPRODUCT(N22:N125,S22:S125,AF22:AF125),SUMPRODUCT(H22:H125,AF22:AF125))</f>
        <v>0</v>
      </c>
      <c r="AG138" s="293">
        <f>IF(AG21="kW",SUMPRODUCT(N22:N125,S22:S125,AG22:AG125),SUMPRODUCT(H22:H125,AG22:AG125))</f>
        <v>0</v>
      </c>
      <c r="AH138" s="293">
        <f>IF(AH21="kW",SUMPRODUCT(N22:N125,S22:S125,AH22:AH125),SUMPRODUCT(H22:H125,AH22:AH125))</f>
        <v>0</v>
      </c>
      <c r="AI138" s="293">
        <f>IF(AI21="kW",SUMPRODUCT(N22:N125,S22:S125,AI22:AI125),SUMPRODUCT(H22:H125,AI22:AI125))</f>
        <v>0</v>
      </c>
      <c r="AJ138" s="293">
        <f>IF(AJ21="kW",SUMPRODUCT(N22:N125,S22:S125,AJ22:AJ125),SUMPRODUCT(H22:H125,AJ22:AJ125))</f>
        <v>0</v>
      </c>
      <c r="AK138" s="293">
        <f>IF(AK21="kW",SUMPRODUCT(N22:N125,S22:S125,AK22:AK125),SUMPRODUCT(H22:H125,AK22:AK125))</f>
        <v>0</v>
      </c>
      <c r="AL138" s="293">
        <f>IF(AL21="kW",SUMPRODUCT(N22:N125,S22:S125,AL22:AL125),SUMPRODUCT(H22:H125,AL22:AL125))</f>
        <v>0</v>
      </c>
      <c r="AM138" s="339"/>
    </row>
    <row r="139" spans="1:40" s="285" customFormat="1" ht="15.5">
      <c r="A139" s="511"/>
      <c r="B139" s="357" t="s">
        <v>217</v>
      </c>
      <c r="C139" s="358"/>
      <c r="D139" s="281"/>
      <c r="E139" s="281"/>
      <c r="F139" s="281"/>
      <c r="G139" s="281"/>
      <c r="H139" s="281"/>
      <c r="I139" s="281"/>
      <c r="J139" s="281"/>
      <c r="K139" s="281"/>
      <c r="L139" s="281"/>
      <c r="M139" s="281"/>
      <c r="N139" s="281"/>
      <c r="O139" s="359"/>
      <c r="P139" s="281"/>
      <c r="Q139" s="281"/>
      <c r="R139" s="281"/>
      <c r="S139" s="306"/>
      <c r="T139" s="311"/>
      <c r="U139" s="311"/>
      <c r="V139" s="281"/>
      <c r="W139" s="281"/>
      <c r="X139" s="311"/>
      <c r="Y139" s="293">
        <f>SUMPRODUCT(I22:I125,Y22:Y125)</f>
        <v>0</v>
      </c>
      <c r="Z139" s="293">
        <f>SUMPRODUCT(I22:I125,Z22:Z125)</f>
        <v>0</v>
      </c>
      <c r="AA139" s="293">
        <f>IF(AA21="kW",SUMPRODUCT(N22:N125,T22:T125,AA22:AA125),SUMPRODUCT(I22:I125,AA22:AA125))</f>
        <v>0</v>
      </c>
      <c r="AB139" s="293">
        <f>IF(AB21="kW",SUMPRODUCT(N22:N125,T22:T125,AB22:AB125),SUMPRODUCT(I22:I125,AB22:AB125))</f>
        <v>0</v>
      </c>
      <c r="AC139" s="293">
        <f>IF(AC21="kW",SUMPRODUCT(N22:N125,T22:T125,AC22:AC125),SUMPRODUCT(I22:I125, AC22:AC125))</f>
        <v>0</v>
      </c>
      <c r="AD139" s="293">
        <f>IF(AD21="kW",SUMPRODUCT(N22:N125,T22:T125,AD22:AD125),SUMPRODUCT(I22:I125, AD22:AD125))</f>
        <v>0</v>
      </c>
      <c r="AE139" s="293">
        <f>IF(AE21="kW",SUMPRODUCT(N22:N125,T22:T125,AE22:AE125),SUMPRODUCT(I22:I125,AE22:AE125))</f>
        <v>0</v>
      </c>
      <c r="AF139" s="293">
        <f>IF(AF21="kW",SUMPRODUCT(N22:N125,T22:T125,AF22:AF125),SUMPRODUCT(I22:I125,AF22:AF125))</f>
        <v>0</v>
      </c>
      <c r="AG139" s="293">
        <f>IF(AG21="kW",SUMPRODUCT(N22:N125,T22:T125,AG22:AG125),SUMPRODUCT(I22:I125,AG22:AG125))</f>
        <v>0</v>
      </c>
      <c r="AH139" s="293">
        <f>IF(AH21="kW",SUMPRODUCT(N22:N125,T22:T125,AH22:AH125),SUMPRODUCT(I22:I125,AH22:AH125))</f>
        <v>0</v>
      </c>
      <c r="AI139" s="293">
        <f>IF(AI21="kW",SUMPRODUCT(N22:N125,T22:T125,AI22:AI125),SUMPRODUCT(I22:I125,AI22:AI125))</f>
        <v>0</v>
      </c>
      <c r="AJ139" s="293">
        <f>IF(AJ21="kW",SUMPRODUCT(N22:N125,T22:T125,AJ22:AJ125),SUMPRODUCT(I22:I125,AJ22:AJ125))</f>
        <v>0</v>
      </c>
      <c r="AK139" s="293">
        <f>IF(AK21="kW",SUMPRODUCT(N22:N125,T22:T125,AK22:AK125),SUMPRODUCT(I22:I125,AK22:AK125))</f>
        <v>0</v>
      </c>
      <c r="AL139" s="293">
        <f>IF(AL21="kW",SUMPRODUCT(N22:N125,T22:T125,AL22:AL125),SUMPRODUCT(I22:I125,AL22:AL125))</f>
        <v>0</v>
      </c>
      <c r="AM139" s="339"/>
    </row>
    <row r="140" spans="1:40" s="285" customFormat="1" ht="15.5">
      <c r="A140" s="511"/>
      <c r="B140" s="357" t="s">
        <v>218</v>
      </c>
      <c r="C140" s="358"/>
      <c r="D140" s="311"/>
      <c r="E140" s="311"/>
      <c r="F140" s="311"/>
      <c r="G140" s="311"/>
      <c r="H140" s="311"/>
      <c r="I140" s="311"/>
      <c r="J140" s="311"/>
      <c r="K140" s="311"/>
      <c r="L140" s="311"/>
      <c r="M140" s="311"/>
      <c r="N140" s="311"/>
      <c r="O140" s="359"/>
      <c r="P140" s="311"/>
      <c r="Q140" s="311"/>
      <c r="R140" s="311"/>
      <c r="S140" s="306"/>
      <c r="T140" s="311"/>
      <c r="U140" s="311"/>
      <c r="V140" s="311"/>
      <c r="W140" s="311"/>
      <c r="X140" s="311"/>
      <c r="Y140" s="293">
        <f>SUMPRODUCT(J22:J125,Y22:Y125)</f>
        <v>0</v>
      </c>
      <c r="Z140" s="293">
        <f>SUMPRODUCT(J22:J125,Z22:Z125)</f>
        <v>0</v>
      </c>
      <c r="AA140" s="293">
        <f>IF(AA21="kW",SUMPRODUCT(N22:N125,U22:U125,AA22:AA125),SUMPRODUCT(J22:J125,AA22:AA125))</f>
        <v>0</v>
      </c>
      <c r="AB140" s="293">
        <f>IF(AB21="kW",SUMPRODUCT(N22:N125,U22:U125,AB22:AB125),SUMPRODUCT(J22:J125,AB22:AB125))</f>
        <v>0</v>
      </c>
      <c r="AC140" s="293">
        <f>IF(AC21="kW",SUMPRODUCT(N22:N125,U22:U125,AC22:AC125),SUMPRODUCT(J22:J125, AC22:AC125))</f>
        <v>0</v>
      </c>
      <c r="AD140" s="293">
        <f>IF(AD21="kW",SUMPRODUCT(N22:N125,U22:U125,AD22:AD125),SUMPRODUCT(J22:J125, AD22:AD125))</f>
        <v>0</v>
      </c>
      <c r="AE140" s="293">
        <f>IF(AE21="kW",SUMPRODUCT(N22:N125,U22:U125,AE22:AE125),SUMPRODUCT(J22:J125,AE22:AE125))</f>
        <v>0</v>
      </c>
      <c r="AF140" s="293">
        <f>IF(AF21="kW",SUMPRODUCT(N22:N125,U22:U125,AF22:AF125),SUMPRODUCT(J22:J125,AF22:AF125))</f>
        <v>0</v>
      </c>
      <c r="AG140" s="293">
        <f>IF(AG21="kW",SUMPRODUCT(N22:N125,U22:U125,AG22:AG125),SUMPRODUCT(J22:J125,AG22:AG125))</f>
        <v>0</v>
      </c>
      <c r="AH140" s="293">
        <f>IF(AH21="kW",SUMPRODUCT(N22:N125,U22:U125,AH22:AH125),SUMPRODUCT(J22:J125,AH22:AH125))</f>
        <v>0</v>
      </c>
      <c r="AI140" s="293">
        <f>IF(AI21="kW",SUMPRODUCT(N22:N125,U22:U125,AI22:AI125),SUMPRODUCT(J22:J125,AI22:AI125))</f>
        <v>0</v>
      </c>
      <c r="AJ140" s="293">
        <f>IF(AJ21="kW",SUMPRODUCT(N22:N125,U22:U125,AJ22:AJ125),SUMPRODUCT(J22:J125,AJ22:AJ125))</f>
        <v>0</v>
      </c>
      <c r="AK140" s="293">
        <f>IF(AK21="kW",SUMPRODUCT(N22:N125,U22:U125,AK22:AK125),SUMPRODUCT(J22:J125,AK22:AK125))</f>
        <v>0</v>
      </c>
      <c r="AL140" s="293">
        <f>IF(AL21="kW",SUMPRODUCT(N22:N125,U22:U125,AL22:AL125),SUMPRODUCT(J22:J125,AL22:AL125))</f>
        <v>0</v>
      </c>
      <c r="AM140" s="339"/>
    </row>
    <row r="141" spans="1:40" s="285" customFormat="1" ht="15.5">
      <c r="A141" s="511"/>
      <c r="B141" s="357" t="s">
        <v>219</v>
      </c>
      <c r="C141" s="358"/>
      <c r="D141" s="337"/>
      <c r="E141" s="337"/>
      <c r="F141" s="337"/>
      <c r="G141" s="337"/>
      <c r="H141" s="337"/>
      <c r="I141" s="337"/>
      <c r="J141" s="337"/>
      <c r="K141" s="337"/>
      <c r="L141" s="337"/>
      <c r="M141" s="337"/>
      <c r="N141" s="337"/>
      <c r="O141" s="311"/>
      <c r="P141" s="281"/>
      <c r="Q141" s="281"/>
      <c r="R141" s="311"/>
      <c r="S141" s="306"/>
      <c r="T141" s="311"/>
      <c r="U141" s="311"/>
      <c r="V141" s="359"/>
      <c r="W141" s="359"/>
      <c r="X141" s="311"/>
      <c r="Y141" s="293">
        <f>SUMPRODUCT(K22:K125,Y22:Y125)</f>
        <v>0</v>
      </c>
      <c r="Z141" s="293">
        <f>SUMPRODUCT(K22:K125,Z22:Z125)</f>
        <v>0</v>
      </c>
      <c r="AA141" s="293">
        <f>IF(AA21="kW",SUMPRODUCT(N22:N125,V22:V125,AA22:AA125),SUMPRODUCT(K22:K125,AA22:AA125))</f>
        <v>0</v>
      </c>
      <c r="AB141" s="293">
        <f>IF(AB21="kW",SUMPRODUCT(N22:N125,V22:V125,AB22:AB125),SUMPRODUCT(K22:K125,AB22:AB125))</f>
        <v>0</v>
      </c>
      <c r="AC141" s="293">
        <f>IF(AC21="kW",SUMPRODUCT(N22:N125,V22:V125,AC22:AC125),SUMPRODUCT(K22:K125, AC22:AC125))</f>
        <v>0</v>
      </c>
      <c r="AD141" s="293">
        <f>IF(AD21="kW",SUMPRODUCT(N22:N125,V22:V125,AD22:AD125),SUMPRODUCT(K22:K125, AD22:AD125))</f>
        <v>0</v>
      </c>
      <c r="AE141" s="293">
        <f>IF(AE21="kW",SUMPRODUCT(N22:N125,V22:V125,AE22:AE125),SUMPRODUCT(K22:K125,AE22:AE125))</f>
        <v>0</v>
      </c>
      <c r="AF141" s="293">
        <f>IF(AF21="kW",SUMPRODUCT(N22:N125,V22:V125,AF22:AF125),SUMPRODUCT(K22:K125,AF22:AF125))</f>
        <v>0</v>
      </c>
      <c r="AG141" s="293">
        <f>IF(AG21="kW",SUMPRODUCT(N22:N125,V22:V125,AG22:AG125),SUMPRODUCT(K22:K125,AG22:AG125))</f>
        <v>0</v>
      </c>
      <c r="AH141" s="293">
        <f>IF(AH21="kW",SUMPRODUCT(N22:N125,V22:V125,AH22:AH125),SUMPRODUCT(K22:K125,AH22:AH125))</f>
        <v>0</v>
      </c>
      <c r="AI141" s="293">
        <f>IF(AI21="kW",SUMPRODUCT(N22:N125,V22:V125,AI22:AI125),SUMPRODUCT(K22:K125,AI22:AI125))</f>
        <v>0</v>
      </c>
      <c r="AJ141" s="293">
        <f>IF(AJ21="kW",SUMPRODUCT(N22:N125,V22:V125,AJ22:AJ125),SUMPRODUCT(K22:K125,AJ22:AJ125))</f>
        <v>0</v>
      </c>
      <c r="AK141" s="293">
        <f>IF(AK21="kW",SUMPRODUCT(N22:N125,V22:V125,AK22:AK125),SUMPRODUCT(K22:K125,AK22:AK125))</f>
        <v>0</v>
      </c>
      <c r="AL141" s="293">
        <f>IF(AL21="kW",SUMPRODUCT(N22:N125,V22:V125,AL22:AL125),SUMPRODUCT(K22:K125,AL22:AL125))</f>
        <v>0</v>
      </c>
      <c r="AM141" s="339"/>
    </row>
    <row r="142" spans="1:40" s="285" customFormat="1" ht="15.5">
      <c r="A142" s="511"/>
      <c r="B142" s="357" t="s">
        <v>220</v>
      </c>
      <c r="C142" s="358"/>
      <c r="D142" s="337"/>
      <c r="E142" s="337"/>
      <c r="F142" s="337"/>
      <c r="G142" s="337"/>
      <c r="H142" s="337"/>
      <c r="I142" s="337"/>
      <c r="J142" s="337"/>
      <c r="K142" s="337"/>
      <c r="L142" s="337"/>
      <c r="M142" s="337"/>
      <c r="N142" s="337"/>
      <c r="O142" s="359"/>
      <c r="P142" s="281"/>
      <c r="Q142" s="281"/>
      <c r="R142" s="311"/>
      <c r="S142" s="306"/>
      <c r="T142" s="311"/>
      <c r="U142" s="311"/>
      <c r="V142" s="359"/>
      <c r="W142" s="359"/>
      <c r="X142" s="311"/>
      <c r="Y142" s="293">
        <f>SUMPRODUCT(L22:L125,Y22:Y125)</f>
        <v>0</v>
      </c>
      <c r="Z142" s="293">
        <f>SUMPRODUCT(L22:L125,Z22:Z125)</f>
        <v>0</v>
      </c>
      <c r="AA142" s="293">
        <f>IF(AA21="kW",SUMPRODUCT(N22:N125,W22:W125,AA22:AA125),SUMPRODUCT(L22:L125,AA22:AA125))</f>
        <v>0</v>
      </c>
      <c r="AB142" s="293">
        <f>IF(AB21="kW",SUMPRODUCT(N22:N125,W22:W125,AB22:AB125),SUMPRODUCT(L22:L125,AB22:AB125))</f>
        <v>0</v>
      </c>
      <c r="AC142" s="293">
        <f>IF(AC21="kW",SUMPRODUCT(N22:N125,W22:W125,AC22:AC125),SUMPRODUCT(L22:L125, AC22:AC125))</f>
        <v>0</v>
      </c>
      <c r="AD142" s="293">
        <f>IF(AD21="kW",SUMPRODUCT(N22:N125,W22:W125,AD22:AD125),SUMPRODUCT(L22:L125, AD22:AD125))</f>
        <v>0</v>
      </c>
      <c r="AE142" s="293">
        <f>IF(AE21="kW",SUMPRODUCT(N22:N125,W22:W125,AE22:AE125),SUMPRODUCT(L22:L125,AE22:AE125))</f>
        <v>0</v>
      </c>
      <c r="AF142" s="293">
        <f>IF(AF21="kW",SUMPRODUCT(N22:N125,W22:W125,AF22:AF125),SUMPRODUCT(L22:L125,AF22:AF125))</f>
        <v>0</v>
      </c>
      <c r="AG142" s="293">
        <f>IF(AG21="kW",SUMPRODUCT(N22:N125,W22:W125,AG22:AG125),SUMPRODUCT(L22:L125,AG22:AG125))</f>
        <v>0</v>
      </c>
      <c r="AH142" s="293">
        <f>IF(AH21="kW",SUMPRODUCT(N22:N125,W22:W125,AH22:AH125),SUMPRODUCT(L22:L125,AH22:AH125))</f>
        <v>0</v>
      </c>
      <c r="AI142" s="293">
        <f>IF(AI21="kW",SUMPRODUCT(N22:N125,W22:W125,AI22:AI125),SUMPRODUCT(L22:L125,AI22:AI125))</f>
        <v>0</v>
      </c>
      <c r="AJ142" s="293">
        <f>IF(AJ21="kW",SUMPRODUCT(N22:N125,W22:W125,AJ22:AJ125),SUMPRODUCT(L22:L125,AJ22:AJ125))</f>
        <v>0</v>
      </c>
      <c r="AK142" s="293">
        <f>IF(AK21="kW",SUMPRODUCT(N22:N125,W22:W125,AK22:AK125),SUMPRODUCT(L22:L125,AK22:AK125))</f>
        <v>0</v>
      </c>
      <c r="AL142" s="293">
        <f>IF(AL21="kW",SUMPRODUCT(N22:N125,W22:W125,AL22:AL125),SUMPRODUCT(L22:L125,AL22:AL125))</f>
        <v>0</v>
      </c>
      <c r="AM142" s="339"/>
    </row>
    <row r="143" spans="1:40" ht="15.5">
      <c r="B143" s="360" t="s">
        <v>221</v>
      </c>
      <c r="C143" s="361"/>
      <c r="D143" s="362"/>
      <c r="E143" s="362"/>
      <c r="F143" s="362"/>
      <c r="G143" s="362"/>
      <c r="H143" s="362"/>
      <c r="I143" s="362"/>
      <c r="J143" s="362"/>
      <c r="K143" s="362"/>
      <c r="L143" s="362"/>
      <c r="M143" s="362"/>
      <c r="N143" s="362"/>
      <c r="O143" s="363"/>
      <c r="P143" s="364"/>
      <c r="Q143" s="365"/>
      <c r="R143" s="363"/>
      <c r="S143" s="366"/>
      <c r="T143" s="367"/>
      <c r="U143" s="367"/>
      <c r="V143" s="363"/>
      <c r="W143" s="363"/>
      <c r="X143" s="367"/>
      <c r="Y143" s="328">
        <f>SUMPRODUCT(M22:M125,Y22:Y125)</f>
        <v>0</v>
      </c>
      <c r="Z143" s="328">
        <f>SUMPRODUCT(M22:M125,Z22:Z125)</f>
        <v>0</v>
      </c>
      <c r="AA143" s="328">
        <f>IF(AA21="kW",SUMPRODUCT(N22:N125,X22:X125,AA22:AA125),SUMPRODUCT(M22:M125,AA22:AA125))</f>
        <v>0</v>
      </c>
      <c r="AB143" s="328">
        <f>IF(AB21="kW",SUMPRODUCT(N22:N125,X22:X125,AB22:AB125),SUMPRODUCT(M22:M125, AB22:AB125))</f>
        <v>0</v>
      </c>
      <c r="AC143" s="328">
        <f>IF(AC21="kW",SUMPRODUCT(N22:N125,X22:X125,AC22:AC125),SUMPRODUCT(M22:M125, AC22:AC125))</f>
        <v>0</v>
      </c>
      <c r="AD143" s="328">
        <f>IF(AD21="kW",SUMPRODUCT(N22:N125,X22:X125,AD22:AD125),SUMPRODUCT(M22:M125, AD22:AD125))</f>
        <v>0</v>
      </c>
      <c r="AE143" s="328">
        <f>IF(AE21="kW",SUMPRODUCT(N22:N125,X22:X125, AE22:AE125),SUMPRODUCT(M22:M125,AE22:AE125))</f>
        <v>0</v>
      </c>
      <c r="AF143" s="328">
        <f>IF(AF21="kW",SUMPRODUCT(N22:N125,X22:X125, AF22:AF125),SUMPRODUCT(M22:M125,AF22:AF125))</f>
        <v>0</v>
      </c>
      <c r="AG143" s="328">
        <f>IF(AG21="kW",SUMPRODUCT(N22:N125,X22:X125, AG22:AG125),SUMPRODUCT(M22:M125,AG22:AG125))</f>
        <v>0</v>
      </c>
      <c r="AH143" s="328">
        <f>IF(AH21="kW",SUMPRODUCT(N22:N125,X22:X125, AH22:AH125),SUMPRODUCT(M22:M125,AH22:AH125))</f>
        <v>0</v>
      </c>
      <c r="AI143" s="328">
        <f>IF(AI21="kW",SUMPRODUCT(N22:N125,X22:X125, AI22:AI125),SUMPRODUCT(M22:M125,AI22:AI125))</f>
        <v>0</v>
      </c>
      <c r="AJ143" s="328">
        <f>IF(AJ21="kW",SUMPRODUCT(N22:N125,X22:X125, AJ22:AJ125),SUMPRODUCT(M22:M125,AJ22:AJ125))</f>
        <v>0</v>
      </c>
      <c r="AK143" s="328">
        <f>IF(AK21="kW",SUMPRODUCT(N22:N125,X22:X125, AK22:AK125),SUMPRODUCT(M22:M125,AK22:AK125))</f>
        <v>0</v>
      </c>
      <c r="AL143" s="328">
        <f>IF(AL21="kW",SUMPRODUCT(N22:N125,X22:X125, AL22:AL125),SUMPRODUCT(M22:M125,AL22:AL125))</f>
        <v>0</v>
      </c>
      <c r="AM143" s="368"/>
      <c r="AN143" s="369"/>
    </row>
    <row r="144" spans="1:40" ht="21.75" customHeight="1">
      <c r="B144" s="370" t="s">
        <v>585</v>
      </c>
      <c r="C144" s="371"/>
      <c r="D144" s="372"/>
      <c r="E144" s="372"/>
      <c r="F144" s="372"/>
      <c r="G144" s="372"/>
      <c r="H144" s="372"/>
      <c r="I144" s="372"/>
      <c r="J144" s="372"/>
      <c r="K144" s="372"/>
      <c r="L144" s="372"/>
      <c r="M144" s="372"/>
      <c r="N144" s="372"/>
      <c r="O144" s="372"/>
      <c r="P144" s="372"/>
      <c r="Q144" s="372"/>
      <c r="R144" s="372"/>
      <c r="S144" s="373"/>
      <c r="T144" s="374"/>
      <c r="U144" s="372"/>
      <c r="V144" s="372"/>
      <c r="W144" s="372"/>
      <c r="X144" s="372"/>
      <c r="Y144" s="375"/>
      <c r="Z144" s="375"/>
      <c r="AA144" s="375"/>
      <c r="AB144" s="375"/>
      <c r="AC144" s="375"/>
      <c r="AD144" s="375"/>
      <c r="AE144" s="375"/>
      <c r="AF144" s="375"/>
      <c r="AG144" s="375"/>
      <c r="AH144" s="375"/>
      <c r="AI144" s="375"/>
      <c r="AJ144" s="375"/>
      <c r="AK144" s="375"/>
      <c r="AL144" s="375"/>
      <c r="AM144" s="376"/>
      <c r="AN144" s="369"/>
    </row>
    <row r="146" spans="1:39" ht="15.5">
      <c r="B146" s="282" t="s">
        <v>240</v>
      </c>
      <c r="C146" s="283"/>
      <c r="D146" s="590" t="s">
        <v>524</v>
      </c>
      <c r="F146" s="590"/>
      <c r="O146" s="283"/>
      <c r="Y146" s="272"/>
      <c r="Z146" s="269"/>
      <c r="AA146" s="269"/>
      <c r="AB146" s="269"/>
      <c r="AC146" s="269"/>
      <c r="AD146" s="269"/>
      <c r="AE146" s="269"/>
      <c r="AF146" s="269"/>
      <c r="AG146" s="269"/>
      <c r="AH146" s="269"/>
      <c r="AI146" s="269"/>
      <c r="AJ146" s="269"/>
      <c r="AK146" s="269"/>
      <c r="AL146" s="269"/>
      <c r="AM146" s="284"/>
    </row>
    <row r="147" spans="1:39" ht="34.5" customHeight="1">
      <c r="B147" s="939" t="s">
        <v>209</v>
      </c>
      <c r="C147" s="941" t="s">
        <v>33</v>
      </c>
      <c r="D147" s="286" t="s">
        <v>420</v>
      </c>
      <c r="E147" s="943" t="s">
        <v>207</v>
      </c>
      <c r="F147" s="944"/>
      <c r="G147" s="944"/>
      <c r="H147" s="944"/>
      <c r="I147" s="944"/>
      <c r="J147" s="944"/>
      <c r="K147" s="944"/>
      <c r="L147" s="944"/>
      <c r="M147" s="945"/>
      <c r="N147" s="949" t="s">
        <v>211</v>
      </c>
      <c r="O147" s="286" t="s">
        <v>421</v>
      </c>
      <c r="P147" s="943" t="s">
        <v>210</v>
      </c>
      <c r="Q147" s="944"/>
      <c r="R147" s="944"/>
      <c r="S147" s="944"/>
      <c r="T147" s="944"/>
      <c r="U147" s="944"/>
      <c r="V147" s="944"/>
      <c r="W147" s="944"/>
      <c r="X147" s="945"/>
      <c r="Y147" s="946" t="s">
        <v>241</v>
      </c>
      <c r="Z147" s="947"/>
      <c r="AA147" s="947"/>
      <c r="AB147" s="947"/>
      <c r="AC147" s="947"/>
      <c r="AD147" s="947"/>
      <c r="AE147" s="947"/>
      <c r="AF147" s="947"/>
      <c r="AG147" s="947"/>
      <c r="AH147" s="947"/>
      <c r="AI147" s="947"/>
      <c r="AJ147" s="947"/>
      <c r="AK147" s="947"/>
      <c r="AL147" s="947"/>
      <c r="AM147" s="948"/>
    </row>
    <row r="148" spans="1:39" ht="60.75" customHeight="1">
      <c r="B148" s="940"/>
      <c r="C148" s="942"/>
      <c r="D148" s="287">
        <v>2012</v>
      </c>
      <c r="E148" s="287">
        <v>2013</v>
      </c>
      <c r="F148" s="287">
        <v>2014</v>
      </c>
      <c r="G148" s="287">
        <v>2015</v>
      </c>
      <c r="H148" s="287">
        <v>2016</v>
      </c>
      <c r="I148" s="287">
        <v>2017</v>
      </c>
      <c r="J148" s="287">
        <v>2018</v>
      </c>
      <c r="K148" s="287">
        <v>2019</v>
      </c>
      <c r="L148" s="287">
        <v>2020</v>
      </c>
      <c r="M148" s="287">
        <v>2021</v>
      </c>
      <c r="N148" s="950"/>
      <c r="O148" s="287">
        <v>2012</v>
      </c>
      <c r="P148" s="287">
        <v>2013</v>
      </c>
      <c r="Q148" s="287">
        <v>2014</v>
      </c>
      <c r="R148" s="287">
        <v>2015</v>
      </c>
      <c r="S148" s="287">
        <v>2016</v>
      </c>
      <c r="T148" s="287">
        <v>2017</v>
      </c>
      <c r="U148" s="287">
        <v>2018</v>
      </c>
      <c r="V148" s="287">
        <v>2019</v>
      </c>
      <c r="W148" s="287">
        <v>2020</v>
      </c>
      <c r="X148" s="287">
        <v>2021</v>
      </c>
      <c r="Y148" s="287" t="str">
        <f>'1.  LRAMVA Summary'!D50</f>
        <v>Residential</v>
      </c>
      <c r="Z148" s="287" t="str">
        <f>'1.  LRAMVA Summary'!E50</f>
        <v>GS&lt;50 kW</v>
      </c>
      <c r="AA148" s="287" t="str">
        <f>'1.  LRAMVA Summary'!F50</f>
        <v>GS 50-999 kW</v>
      </c>
      <c r="AB148" s="287" t="str">
        <f>'1.  LRAMVA Summary'!G50</f>
        <v>GS 1000-4999kW</v>
      </c>
      <c r="AC148" s="287" t="str">
        <f>'1.  LRAMVA Summary'!H50</f>
        <v>Unmetered Scattered Load</v>
      </c>
      <c r="AD148" s="287" t="str">
        <f>'1.  LRAMVA Summary'!I50</f>
        <v>Sentinel Lights</v>
      </c>
      <c r="AE148" s="287" t="str">
        <f>'1.  LRAMVA Summary'!J50</f>
        <v>Street Lighting</v>
      </c>
      <c r="AF148" s="287" t="str">
        <f>'1.  LRAMVA Summary'!K50</f>
        <v/>
      </c>
      <c r="AG148" s="287" t="str">
        <f>'1.  LRAMVA Summary'!L50</f>
        <v/>
      </c>
      <c r="AH148" s="287" t="str">
        <f>'1.  LRAMVA Summary'!M50</f>
        <v/>
      </c>
      <c r="AI148" s="287" t="str">
        <f>'1.  LRAMVA Summary'!N50</f>
        <v/>
      </c>
      <c r="AJ148" s="287" t="str">
        <f>'1.  LRAMVA Summary'!O50</f>
        <v/>
      </c>
      <c r="AK148" s="287" t="str">
        <f>'1.  LRAMVA Summary'!P50</f>
        <v/>
      </c>
      <c r="AL148" s="287" t="str">
        <f>'1.  LRAMVA Summary'!Q50</f>
        <v/>
      </c>
      <c r="AM148" s="289" t="str">
        <f>'1.  LRAMVA Summary'!R50</f>
        <v>Total</v>
      </c>
    </row>
    <row r="149" spans="1:39" ht="15.75" customHeight="1">
      <c r="A149" s="512"/>
      <c r="B149" s="290" t="s">
        <v>0</v>
      </c>
      <c r="C149" s="291"/>
      <c r="D149" s="291"/>
      <c r="E149" s="291"/>
      <c r="F149" s="291"/>
      <c r="G149" s="291"/>
      <c r="H149" s="291"/>
      <c r="I149" s="291"/>
      <c r="J149" s="291"/>
      <c r="K149" s="291"/>
      <c r="L149" s="291"/>
      <c r="M149" s="291"/>
      <c r="N149" s="292"/>
      <c r="O149" s="291"/>
      <c r="P149" s="291"/>
      <c r="Q149" s="291"/>
      <c r="R149" s="291"/>
      <c r="S149" s="291"/>
      <c r="T149" s="291"/>
      <c r="U149" s="291"/>
      <c r="V149" s="291"/>
      <c r="W149" s="291"/>
      <c r="X149" s="291"/>
      <c r="Y149" s="293" t="str">
        <f>'1.  LRAMVA Summary'!D51</f>
        <v>kWh</v>
      </c>
      <c r="Z149" s="293" t="str">
        <f>'1.  LRAMVA Summary'!E51</f>
        <v>kWh</v>
      </c>
      <c r="AA149" s="293" t="str">
        <f>'1.  LRAMVA Summary'!F51</f>
        <v>kW</v>
      </c>
      <c r="AB149" s="293" t="str">
        <f>'1.  LRAMVA Summary'!G51</f>
        <v>kW</v>
      </c>
      <c r="AC149" s="293" t="str">
        <f>'1.  LRAMVA Summary'!H51</f>
        <v>kWh</v>
      </c>
      <c r="AD149" s="293" t="str">
        <f>'1.  LRAMVA Summary'!I51</f>
        <v>kW</v>
      </c>
      <c r="AE149" s="293" t="str">
        <f>'1.  LRAMVA Summary'!J51</f>
        <v>kW</v>
      </c>
      <c r="AF149" s="293">
        <f>'1.  LRAMVA Summary'!K51</f>
        <v>0</v>
      </c>
      <c r="AG149" s="293">
        <f>'1.  LRAMVA Summary'!L51</f>
        <v>0</v>
      </c>
      <c r="AH149" s="293">
        <f>'1.  LRAMVA Summary'!M51</f>
        <v>0</v>
      </c>
      <c r="AI149" s="293">
        <f>'1.  LRAMVA Summary'!N51</f>
        <v>0</v>
      </c>
      <c r="AJ149" s="293">
        <f>'1.  LRAMVA Summary'!O51</f>
        <v>0</v>
      </c>
      <c r="AK149" s="293">
        <f>'1.  LRAMVA Summary'!P51</f>
        <v>0</v>
      </c>
      <c r="AL149" s="293">
        <f>'1.  LRAMVA Summary'!Q51</f>
        <v>0</v>
      </c>
      <c r="AM149" s="377"/>
    </row>
    <row r="150" spans="1:39" ht="15.5" outlineLevel="1">
      <c r="A150" s="511">
        <v>1</v>
      </c>
      <c r="B150" s="296" t="s">
        <v>1</v>
      </c>
      <c r="C150" s="293" t="s">
        <v>25</v>
      </c>
      <c r="D150" s="297">
        <v>38126.36</v>
      </c>
      <c r="E150" s="297">
        <f>D150*1</f>
        <v>38126.36</v>
      </c>
      <c r="F150" s="297">
        <f>E150*1</f>
        <v>38126.36</v>
      </c>
      <c r="G150" s="297"/>
      <c r="H150" s="297"/>
      <c r="I150" s="297"/>
      <c r="J150" s="297"/>
      <c r="K150" s="297"/>
      <c r="L150" s="297"/>
      <c r="M150" s="297"/>
      <c r="N150" s="293"/>
      <c r="O150" s="297">
        <v>5</v>
      </c>
      <c r="P150" s="297">
        <f>O150*1</f>
        <v>5</v>
      </c>
      <c r="Q150" s="297">
        <f>P150*1</f>
        <v>5</v>
      </c>
      <c r="R150" s="297"/>
      <c r="S150" s="297"/>
      <c r="T150" s="297"/>
      <c r="U150" s="297"/>
      <c r="V150" s="297"/>
      <c r="W150" s="297"/>
      <c r="X150" s="297"/>
      <c r="Y150" s="412">
        <v>1</v>
      </c>
      <c r="Z150" s="412"/>
      <c r="AA150" s="412"/>
      <c r="AB150" s="412"/>
      <c r="AC150" s="412"/>
      <c r="AD150" s="412"/>
      <c r="AE150" s="412"/>
      <c r="AF150" s="412"/>
      <c r="AG150" s="412"/>
      <c r="AH150" s="412"/>
      <c r="AI150" s="412"/>
      <c r="AJ150" s="412"/>
      <c r="AK150" s="412"/>
      <c r="AL150" s="412"/>
      <c r="AM150" s="298">
        <f>SUM(Y150:AL150)</f>
        <v>1</v>
      </c>
    </row>
    <row r="151" spans="1:39" ht="15.5" outlineLevel="1">
      <c r="B151" s="296" t="s">
        <v>242</v>
      </c>
      <c r="C151" s="293" t="s">
        <v>164</v>
      </c>
      <c r="D151" s="297"/>
      <c r="E151" s="297"/>
      <c r="F151" s="297"/>
      <c r="G151" s="297"/>
      <c r="H151" s="297"/>
      <c r="I151" s="297"/>
      <c r="J151" s="297"/>
      <c r="K151" s="297"/>
      <c r="L151" s="297"/>
      <c r="M151" s="297"/>
      <c r="N151" s="470"/>
      <c r="O151" s="297"/>
      <c r="P151" s="297"/>
      <c r="Q151" s="297"/>
      <c r="R151" s="297"/>
      <c r="S151" s="297"/>
      <c r="T151" s="297"/>
      <c r="U151" s="297"/>
      <c r="V151" s="297"/>
      <c r="W151" s="297"/>
      <c r="X151" s="297"/>
      <c r="Y151" s="413">
        <f>Y150</f>
        <v>1</v>
      </c>
      <c r="Z151" s="413">
        <f>Z150</f>
        <v>0</v>
      </c>
      <c r="AA151" s="413">
        <f t="shared" ref="AA151:AL151" si="37">AA150</f>
        <v>0</v>
      </c>
      <c r="AB151" s="413">
        <f t="shared" si="37"/>
        <v>0</v>
      </c>
      <c r="AC151" s="413">
        <f t="shared" si="37"/>
        <v>0</v>
      </c>
      <c r="AD151" s="413">
        <f t="shared" si="37"/>
        <v>0</v>
      </c>
      <c r="AE151" s="413">
        <f t="shared" si="37"/>
        <v>0</v>
      </c>
      <c r="AF151" s="413">
        <f t="shared" si="37"/>
        <v>0</v>
      </c>
      <c r="AG151" s="413">
        <f t="shared" si="37"/>
        <v>0</v>
      </c>
      <c r="AH151" s="413">
        <f t="shared" si="37"/>
        <v>0</v>
      </c>
      <c r="AI151" s="413">
        <f t="shared" si="37"/>
        <v>0</v>
      </c>
      <c r="AJ151" s="413">
        <f t="shared" si="37"/>
        <v>0</v>
      </c>
      <c r="AK151" s="413">
        <f t="shared" si="37"/>
        <v>0</v>
      </c>
      <c r="AL151" s="413">
        <f t="shared" si="37"/>
        <v>0</v>
      </c>
      <c r="AM151" s="507"/>
    </row>
    <row r="152" spans="1:39" ht="15.5" outlineLevel="1">
      <c r="A152" s="513"/>
      <c r="B152" s="300"/>
      <c r="C152" s="301"/>
      <c r="D152" s="301"/>
      <c r="E152" s="301"/>
      <c r="F152" s="301"/>
      <c r="G152" s="301"/>
      <c r="H152" s="301"/>
      <c r="I152" s="301"/>
      <c r="J152" s="301"/>
      <c r="K152" s="301"/>
      <c r="L152" s="301"/>
      <c r="M152" s="301"/>
      <c r="N152" s="305"/>
      <c r="O152" s="301"/>
      <c r="P152" s="301"/>
      <c r="Q152" s="301"/>
      <c r="R152" s="301"/>
      <c r="S152" s="301"/>
      <c r="T152" s="301"/>
      <c r="U152" s="301"/>
      <c r="V152" s="301"/>
      <c r="W152" s="301"/>
      <c r="X152" s="301"/>
      <c r="Y152" s="414"/>
      <c r="Z152" s="415"/>
      <c r="AA152" s="415"/>
      <c r="AB152" s="415"/>
      <c r="AC152" s="415"/>
      <c r="AD152" s="415"/>
      <c r="AE152" s="415"/>
      <c r="AF152" s="415"/>
      <c r="AG152" s="415"/>
      <c r="AH152" s="415"/>
      <c r="AI152" s="415"/>
      <c r="AJ152" s="415"/>
      <c r="AK152" s="415"/>
      <c r="AL152" s="415"/>
      <c r="AM152" s="304"/>
    </row>
    <row r="153" spans="1:39" ht="15.5" outlineLevel="1">
      <c r="A153" s="511">
        <v>2</v>
      </c>
      <c r="B153" s="296" t="s">
        <v>2</v>
      </c>
      <c r="C153" s="293" t="s">
        <v>25</v>
      </c>
      <c r="D153" s="297">
        <v>4034.11</v>
      </c>
      <c r="E153" s="297">
        <f>D153*1</f>
        <v>4034.11</v>
      </c>
      <c r="F153" s="297">
        <f>E153*1</f>
        <v>4034.11</v>
      </c>
      <c r="G153" s="297"/>
      <c r="H153" s="297"/>
      <c r="I153" s="297"/>
      <c r="J153" s="297"/>
      <c r="K153" s="297"/>
      <c r="L153" s="297"/>
      <c r="M153" s="297"/>
      <c r="N153" s="293"/>
      <c r="O153" s="297">
        <v>2</v>
      </c>
      <c r="P153" s="297">
        <f>O153*1</f>
        <v>2</v>
      </c>
      <c r="Q153" s="297">
        <f>P153*1</f>
        <v>2</v>
      </c>
      <c r="R153" s="297"/>
      <c r="S153" s="297"/>
      <c r="T153" s="297"/>
      <c r="U153" s="297"/>
      <c r="V153" s="297"/>
      <c r="W153" s="297"/>
      <c r="X153" s="297"/>
      <c r="Y153" s="412">
        <v>1</v>
      </c>
      <c r="Z153" s="412"/>
      <c r="AA153" s="412"/>
      <c r="AB153" s="412"/>
      <c r="AC153" s="412"/>
      <c r="AD153" s="412"/>
      <c r="AE153" s="412"/>
      <c r="AF153" s="412"/>
      <c r="AG153" s="412"/>
      <c r="AH153" s="412"/>
      <c r="AI153" s="412"/>
      <c r="AJ153" s="412"/>
      <c r="AK153" s="412"/>
      <c r="AL153" s="412"/>
      <c r="AM153" s="298">
        <f>SUM(Y153:AL153)</f>
        <v>1</v>
      </c>
    </row>
    <row r="154" spans="1:39" ht="15.5" outlineLevel="1">
      <c r="B154" s="296" t="s">
        <v>242</v>
      </c>
      <c r="C154" s="293" t="s">
        <v>164</v>
      </c>
      <c r="D154" s="297"/>
      <c r="E154" s="297"/>
      <c r="F154" s="297"/>
      <c r="G154" s="297"/>
      <c r="H154" s="297"/>
      <c r="I154" s="297"/>
      <c r="J154" s="297"/>
      <c r="K154" s="297"/>
      <c r="L154" s="297"/>
      <c r="M154" s="297"/>
      <c r="N154" s="470"/>
      <c r="O154" s="297"/>
      <c r="P154" s="297"/>
      <c r="Q154" s="297"/>
      <c r="R154" s="297"/>
      <c r="S154" s="297"/>
      <c r="T154" s="297"/>
      <c r="U154" s="297"/>
      <c r="V154" s="297"/>
      <c r="W154" s="297"/>
      <c r="X154" s="297"/>
      <c r="Y154" s="413">
        <f>Y153</f>
        <v>1</v>
      </c>
      <c r="Z154" s="413">
        <f>Z153</f>
        <v>0</v>
      </c>
      <c r="AA154" s="413">
        <f t="shared" ref="AA154:AL154" si="38">AA153</f>
        <v>0</v>
      </c>
      <c r="AB154" s="413">
        <f t="shared" si="38"/>
        <v>0</v>
      </c>
      <c r="AC154" s="413">
        <f t="shared" si="38"/>
        <v>0</v>
      </c>
      <c r="AD154" s="413">
        <f t="shared" si="38"/>
        <v>0</v>
      </c>
      <c r="AE154" s="413">
        <f t="shared" si="38"/>
        <v>0</v>
      </c>
      <c r="AF154" s="413">
        <f t="shared" si="38"/>
        <v>0</v>
      </c>
      <c r="AG154" s="413">
        <f t="shared" si="38"/>
        <v>0</v>
      </c>
      <c r="AH154" s="413">
        <f t="shared" si="38"/>
        <v>0</v>
      </c>
      <c r="AI154" s="413">
        <f t="shared" si="38"/>
        <v>0</v>
      </c>
      <c r="AJ154" s="413">
        <f t="shared" si="38"/>
        <v>0</v>
      </c>
      <c r="AK154" s="413">
        <f t="shared" si="38"/>
        <v>0</v>
      </c>
      <c r="AL154" s="413">
        <f t="shared" si="38"/>
        <v>0</v>
      </c>
      <c r="AM154" s="507"/>
    </row>
    <row r="155" spans="1:39" ht="15.5" outlineLevel="1">
      <c r="A155" s="513"/>
      <c r="B155" s="300"/>
      <c r="C155" s="301"/>
      <c r="D155" s="306"/>
      <c r="E155" s="306"/>
      <c r="F155" s="306"/>
      <c r="G155" s="306"/>
      <c r="H155" s="306"/>
      <c r="I155" s="306"/>
      <c r="J155" s="306"/>
      <c r="K155" s="306"/>
      <c r="L155" s="306"/>
      <c r="M155" s="306"/>
      <c r="N155" s="305"/>
      <c r="O155" s="306"/>
      <c r="P155" s="306"/>
      <c r="Q155" s="306"/>
      <c r="R155" s="306"/>
      <c r="S155" s="306"/>
      <c r="T155" s="306"/>
      <c r="U155" s="306"/>
      <c r="V155" s="306"/>
      <c r="W155" s="306"/>
      <c r="X155" s="306"/>
      <c r="Y155" s="414"/>
      <c r="Z155" s="415"/>
      <c r="AA155" s="415"/>
      <c r="AB155" s="415"/>
      <c r="AC155" s="415"/>
      <c r="AD155" s="415"/>
      <c r="AE155" s="415"/>
      <c r="AF155" s="415"/>
      <c r="AG155" s="415"/>
      <c r="AH155" s="415"/>
      <c r="AI155" s="415"/>
      <c r="AJ155" s="415"/>
      <c r="AK155" s="415"/>
      <c r="AL155" s="415"/>
      <c r="AM155" s="304"/>
    </row>
    <row r="156" spans="1:39" ht="15.5" outlineLevel="1">
      <c r="A156" s="511">
        <v>3</v>
      </c>
      <c r="B156" s="296" t="s">
        <v>3</v>
      </c>
      <c r="C156" s="293" t="s">
        <v>25</v>
      </c>
      <c r="D156" s="297">
        <v>16329.41</v>
      </c>
      <c r="E156" s="297">
        <f>D156*1</f>
        <v>16329.41</v>
      </c>
      <c r="F156" s="297">
        <f>E156*1</f>
        <v>16329.41</v>
      </c>
      <c r="G156" s="297"/>
      <c r="H156" s="297"/>
      <c r="I156" s="297"/>
      <c r="J156" s="297"/>
      <c r="K156" s="297"/>
      <c r="L156" s="297"/>
      <c r="M156" s="297"/>
      <c r="N156" s="293"/>
      <c r="O156" s="297">
        <v>9</v>
      </c>
      <c r="P156" s="297">
        <f>O156*1</f>
        <v>9</v>
      </c>
      <c r="Q156" s="297">
        <f>P156*1</f>
        <v>9</v>
      </c>
      <c r="R156" s="297"/>
      <c r="S156" s="297"/>
      <c r="T156" s="297"/>
      <c r="U156" s="297"/>
      <c r="V156" s="297"/>
      <c r="W156" s="297"/>
      <c r="X156" s="297"/>
      <c r="Y156" s="412">
        <v>1</v>
      </c>
      <c r="Z156" s="412"/>
      <c r="AA156" s="412"/>
      <c r="AB156" s="412"/>
      <c r="AC156" s="412"/>
      <c r="AD156" s="412"/>
      <c r="AE156" s="412"/>
      <c r="AF156" s="412"/>
      <c r="AG156" s="412"/>
      <c r="AH156" s="412"/>
      <c r="AI156" s="412"/>
      <c r="AJ156" s="412"/>
      <c r="AK156" s="412"/>
      <c r="AL156" s="412"/>
      <c r="AM156" s="298">
        <f>SUM(Y156:AL156)</f>
        <v>1</v>
      </c>
    </row>
    <row r="157" spans="1:39" ht="15.5" outlineLevel="1">
      <c r="B157" s="296" t="s">
        <v>242</v>
      </c>
      <c r="C157" s="293" t="s">
        <v>164</v>
      </c>
      <c r="D157" s="297">
        <v>-1010.19</v>
      </c>
      <c r="E157" s="297">
        <f>D157*1</f>
        <v>-1010.19</v>
      </c>
      <c r="F157" s="297">
        <f>E157*1</f>
        <v>-1010.19</v>
      </c>
      <c r="G157" s="297"/>
      <c r="H157" s="297"/>
      <c r="I157" s="297"/>
      <c r="J157" s="297"/>
      <c r="K157" s="297"/>
      <c r="L157" s="297"/>
      <c r="M157" s="297"/>
      <c r="N157" s="470"/>
      <c r="O157" s="297">
        <v>0</v>
      </c>
      <c r="P157" s="297">
        <f>O157*1</f>
        <v>0</v>
      </c>
      <c r="Q157" s="297">
        <f>P157*1</f>
        <v>0</v>
      </c>
      <c r="R157" s="297"/>
      <c r="S157" s="297"/>
      <c r="T157" s="297"/>
      <c r="U157" s="297"/>
      <c r="V157" s="297"/>
      <c r="W157" s="297"/>
      <c r="X157" s="297"/>
      <c r="Y157" s="413">
        <f>Y156</f>
        <v>1</v>
      </c>
      <c r="Z157" s="413">
        <f>Z156</f>
        <v>0</v>
      </c>
      <c r="AA157" s="413">
        <f t="shared" ref="AA157:AL157" si="39">AA156</f>
        <v>0</v>
      </c>
      <c r="AB157" s="413">
        <f t="shared" si="39"/>
        <v>0</v>
      </c>
      <c r="AC157" s="413">
        <f t="shared" si="39"/>
        <v>0</v>
      </c>
      <c r="AD157" s="413">
        <f t="shared" si="39"/>
        <v>0</v>
      </c>
      <c r="AE157" s="413">
        <f t="shared" si="39"/>
        <v>0</v>
      </c>
      <c r="AF157" s="413">
        <f t="shared" si="39"/>
        <v>0</v>
      </c>
      <c r="AG157" s="413">
        <f t="shared" si="39"/>
        <v>0</v>
      </c>
      <c r="AH157" s="413">
        <f t="shared" si="39"/>
        <v>0</v>
      </c>
      <c r="AI157" s="413">
        <f t="shared" si="39"/>
        <v>0</v>
      </c>
      <c r="AJ157" s="413">
        <f t="shared" si="39"/>
        <v>0</v>
      </c>
      <c r="AK157" s="413">
        <f t="shared" si="39"/>
        <v>0</v>
      </c>
      <c r="AL157" s="413">
        <f t="shared" si="39"/>
        <v>0</v>
      </c>
      <c r="AM157" s="507"/>
    </row>
    <row r="158" spans="1:39" ht="15.5" outlineLevel="1">
      <c r="B158" s="296"/>
      <c r="C158" s="307"/>
      <c r="D158" s="293"/>
      <c r="E158" s="293"/>
      <c r="F158" s="293"/>
      <c r="G158" s="293"/>
      <c r="H158" s="293"/>
      <c r="I158" s="293"/>
      <c r="J158" s="293"/>
      <c r="K158" s="293"/>
      <c r="L158" s="293"/>
      <c r="M158" s="293"/>
      <c r="N158" s="285"/>
      <c r="O158" s="293"/>
      <c r="P158" s="293"/>
      <c r="Q158" s="293"/>
      <c r="R158" s="293"/>
      <c r="S158" s="293"/>
      <c r="T158" s="293"/>
      <c r="U158" s="293"/>
      <c r="V158" s="293"/>
      <c r="W158" s="293"/>
      <c r="X158" s="293"/>
      <c r="Y158" s="414"/>
      <c r="Z158" s="414"/>
      <c r="AA158" s="414"/>
      <c r="AB158" s="414"/>
      <c r="AC158" s="414"/>
      <c r="AD158" s="414"/>
      <c r="AE158" s="414"/>
      <c r="AF158" s="414"/>
      <c r="AG158" s="414"/>
      <c r="AH158" s="414"/>
      <c r="AI158" s="414"/>
      <c r="AJ158" s="414"/>
      <c r="AK158" s="414"/>
      <c r="AL158" s="414"/>
      <c r="AM158" s="308"/>
    </row>
    <row r="159" spans="1:39" ht="15.5" outlineLevel="1">
      <c r="A159" s="511">
        <v>4</v>
      </c>
      <c r="B159" s="296" t="s">
        <v>4</v>
      </c>
      <c r="C159" s="293" t="s">
        <v>25</v>
      </c>
      <c r="D159" s="297">
        <v>884.29</v>
      </c>
      <c r="E159" s="297">
        <f>D159*1</f>
        <v>884.29</v>
      </c>
      <c r="F159" s="297">
        <f>E159*1</f>
        <v>884.29</v>
      </c>
      <c r="G159" s="297"/>
      <c r="H159" s="297"/>
      <c r="I159" s="297"/>
      <c r="J159" s="297"/>
      <c r="K159" s="297"/>
      <c r="L159" s="297"/>
      <c r="M159" s="297"/>
      <c r="N159" s="293"/>
      <c r="O159" s="297">
        <v>0</v>
      </c>
      <c r="P159" s="297">
        <f>O159*1</f>
        <v>0</v>
      </c>
      <c r="Q159" s="297">
        <f>P159*1</f>
        <v>0</v>
      </c>
      <c r="R159" s="297"/>
      <c r="S159" s="297"/>
      <c r="T159" s="297"/>
      <c r="U159" s="297"/>
      <c r="V159" s="297"/>
      <c r="W159" s="297"/>
      <c r="X159" s="297"/>
      <c r="Y159" s="412">
        <v>1</v>
      </c>
      <c r="Z159" s="412"/>
      <c r="AA159" s="412"/>
      <c r="AB159" s="412"/>
      <c r="AC159" s="412"/>
      <c r="AD159" s="412"/>
      <c r="AE159" s="412"/>
      <c r="AF159" s="412"/>
      <c r="AG159" s="412"/>
      <c r="AH159" s="412"/>
      <c r="AI159" s="412"/>
      <c r="AJ159" s="412"/>
      <c r="AK159" s="412"/>
      <c r="AL159" s="412"/>
      <c r="AM159" s="298">
        <f>SUM(Y159:AL159)</f>
        <v>1</v>
      </c>
    </row>
    <row r="160" spans="1:39" ht="15.5" outlineLevel="1">
      <c r="B160" s="296" t="s">
        <v>242</v>
      </c>
      <c r="C160" s="293" t="s">
        <v>164</v>
      </c>
      <c r="D160" s="297">
        <v>174</v>
      </c>
      <c r="E160" s="297">
        <f>D160*1</f>
        <v>174</v>
      </c>
      <c r="F160" s="297">
        <f>E160*1</f>
        <v>174</v>
      </c>
      <c r="G160" s="297"/>
      <c r="H160" s="297"/>
      <c r="I160" s="297"/>
      <c r="J160" s="297"/>
      <c r="K160" s="297"/>
      <c r="L160" s="297"/>
      <c r="M160" s="297"/>
      <c r="N160" s="470"/>
      <c r="O160" s="297"/>
      <c r="P160" s="297"/>
      <c r="Q160" s="297"/>
      <c r="R160" s="297"/>
      <c r="S160" s="297"/>
      <c r="T160" s="297"/>
      <c r="U160" s="297"/>
      <c r="V160" s="297"/>
      <c r="W160" s="297"/>
      <c r="X160" s="297"/>
      <c r="Y160" s="413">
        <f>Y159</f>
        <v>1</v>
      </c>
      <c r="Z160" s="413">
        <f>Z159</f>
        <v>0</v>
      </c>
      <c r="AA160" s="413">
        <f t="shared" ref="AA160:AL160" si="40">AA159</f>
        <v>0</v>
      </c>
      <c r="AB160" s="413">
        <f t="shared" si="40"/>
        <v>0</v>
      </c>
      <c r="AC160" s="413">
        <f t="shared" si="40"/>
        <v>0</v>
      </c>
      <c r="AD160" s="413">
        <f t="shared" si="40"/>
        <v>0</v>
      </c>
      <c r="AE160" s="413">
        <f t="shared" si="40"/>
        <v>0</v>
      </c>
      <c r="AF160" s="413">
        <f t="shared" si="40"/>
        <v>0</v>
      </c>
      <c r="AG160" s="413">
        <f t="shared" si="40"/>
        <v>0</v>
      </c>
      <c r="AH160" s="413">
        <f t="shared" si="40"/>
        <v>0</v>
      </c>
      <c r="AI160" s="413">
        <f t="shared" si="40"/>
        <v>0</v>
      </c>
      <c r="AJ160" s="413">
        <f t="shared" si="40"/>
        <v>0</v>
      </c>
      <c r="AK160" s="413">
        <f t="shared" si="40"/>
        <v>0</v>
      </c>
      <c r="AL160" s="413">
        <f t="shared" si="40"/>
        <v>0</v>
      </c>
      <c r="AM160" s="507"/>
    </row>
    <row r="161" spans="1:39" ht="15.5" outlineLevel="1">
      <c r="B161" s="296"/>
      <c r="C161" s="307"/>
      <c r="D161" s="306"/>
      <c r="E161" s="306"/>
      <c r="F161" s="306"/>
      <c r="G161" s="306"/>
      <c r="H161" s="306"/>
      <c r="I161" s="306"/>
      <c r="J161" s="306"/>
      <c r="K161" s="306"/>
      <c r="L161" s="306"/>
      <c r="M161" s="306"/>
      <c r="N161" s="293"/>
      <c r="O161" s="306"/>
      <c r="P161" s="306"/>
      <c r="Q161" s="306"/>
      <c r="R161" s="306"/>
      <c r="S161" s="306"/>
      <c r="T161" s="306"/>
      <c r="U161" s="306"/>
      <c r="V161" s="306"/>
      <c r="W161" s="306"/>
      <c r="X161" s="306"/>
      <c r="Y161" s="414"/>
      <c r="Z161" s="414"/>
      <c r="AA161" s="414"/>
      <c r="AB161" s="414"/>
      <c r="AC161" s="414"/>
      <c r="AD161" s="414"/>
      <c r="AE161" s="414"/>
      <c r="AF161" s="414"/>
      <c r="AG161" s="414"/>
      <c r="AH161" s="414"/>
      <c r="AI161" s="414"/>
      <c r="AJ161" s="414"/>
      <c r="AK161" s="414"/>
      <c r="AL161" s="414"/>
      <c r="AM161" s="308"/>
    </row>
    <row r="162" spans="1:39" ht="15.5" outlineLevel="1">
      <c r="A162" s="511">
        <v>5</v>
      </c>
      <c r="B162" s="296" t="s">
        <v>5</v>
      </c>
      <c r="C162" s="293" t="s">
        <v>25</v>
      </c>
      <c r="D162" s="297">
        <v>16938.02</v>
      </c>
      <c r="E162" s="297">
        <f>D162*1</f>
        <v>16938.02</v>
      </c>
      <c r="F162" s="297">
        <f>E162*1</f>
        <v>16938.02</v>
      </c>
      <c r="G162" s="297"/>
      <c r="H162" s="297"/>
      <c r="I162" s="297"/>
      <c r="J162" s="297"/>
      <c r="K162" s="297"/>
      <c r="L162" s="297"/>
      <c r="M162" s="297"/>
      <c r="N162" s="293"/>
      <c r="O162" s="297">
        <v>1</v>
      </c>
      <c r="P162" s="297">
        <f>O162*1</f>
        <v>1</v>
      </c>
      <c r="Q162" s="297">
        <f>P162*1</f>
        <v>1</v>
      </c>
      <c r="R162" s="297"/>
      <c r="S162" s="297"/>
      <c r="T162" s="297"/>
      <c r="U162" s="297"/>
      <c r="V162" s="297"/>
      <c r="W162" s="297"/>
      <c r="X162" s="297"/>
      <c r="Y162" s="412">
        <v>1</v>
      </c>
      <c r="Z162" s="412"/>
      <c r="AA162" s="412"/>
      <c r="AB162" s="412"/>
      <c r="AC162" s="412"/>
      <c r="AD162" s="412"/>
      <c r="AE162" s="412"/>
      <c r="AF162" s="412"/>
      <c r="AG162" s="412"/>
      <c r="AH162" s="412"/>
      <c r="AI162" s="412"/>
      <c r="AJ162" s="412"/>
      <c r="AK162" s="412"/>
      <c r="AL162" s="412"/>
      <c r="AM162" s="298">
        <f>SUM(Y162:AL162)</f>
        <v>1</v>
      </c>
    </row>
    <row r="163" spans="1:39" ht="15.5" outlineLevel="1">
      <c r="B163" s="296" t="s">
        <v>242</v>
      </c>
      <c r="C163" s="293" t="s">
        <v>164</v>
      </c>
      <c r="D163" s="297">
        <v>1380.88</v>
      </c>
      <c r="E163" s="297">
        <f>D163*1</f>
        <v>1380.88</v>
      </c>
      <c r="F163" s="297">
        <f>E163*1</f>
        <v>1380.88</v>
      </c>
      <c r="G163" s="297"/>
      <c r="H163" s="297"/>
      <c r="I163" s="297"/>
      <c r="J163" s="297"/>
      <c r="K163" s="297"/>
      <c r="L163" s="297"/>
      <c r="M163" s="297"/>
      <c r="N163" s="470"/>
      <c r="O163" s="297">
        <v>0</v>
      </c>
      <c r="P163" s="297">
        <f>O163*1</f>
        <v>0</v>
      </c>
      <c r="Q163" s="297"/>
      <c r="R163" s="297"/>
      <c r="S163" s="297"/>
      <c r="T163" s="297"/>
      <c r="U163" s="297"/>
      <c r="V163" s="297"/>
      <c r="W163" s="297"/>
      <c r="X163" s="297"/>
      <c r="Y163" s="413">
        <f>Y162</f>
        <v>1</v>
      </c>
      <c r="Z163" s="413">
        <f>Z162</f>
        <v>0</v>
      </c>
      <c r="AA163" s="413">
        <f t="shared" ref="AA163:AL163" si="41">AA162</f>
        <v>0</v>
      </c>
      <c r="AB163" s="413">
        <f t="shared" si="41"/>
        <v>0</v>
      </c>
      <c r="AC163" s="413">
        <f t="shared" si="41"/>
        <v>0</v>
      </c>
      <c r="AD163" s="413">
        <f t="shared" si="41"/>
        <v>0</v>
      </c>
      <c r="AE163" s="413">
        <f t="shared" si="41"/>
        <v>0</v>
      </c>
      <c r="AF163" s="413">
        <f t="shared" si="41"/>
        <v>0</v>
      </c>
      <c r="AG163" s="413">
        <f t="shared" si="41"/>
        <v>0</v>
      </c>
      <c r="AH163" s="413">
        <f t="shared" si="41"/>
        <v>0</v>
      </c>
      <c r="AI163" s="413">
        <f t="shared" si="41"/>
        <v>0</v>
      </c>
      <c r="AJ163" s="413">
        <f t="shared" si="41"/>
        <v>0</v>
      </c>
      <c r="AK163" s="413">
        <f t="shared" si="41"/>
        <v>0</v>
      </c>
      <c r="AL163" s="413">
        <f t="shared" si="41"/>
        <v>0</v>
      </c>
      <c r="AM163" s="507"/>
    </row>
    <row r="164" spans="1:39" ht="15.5" outlineLevel="1">
      <c r="B164" s="296"/>
      <c r="C164" s="307"/>
      <c r="D164" s="306"/>
      <c r="E164" s="306"/>
      <c r="F164" s="306"/>
      <c r="G164" s="306"/>
      <c r="H164" s="306"/>
      <c r="I164" s="306"/>
      <c r="J164" s="306"/>
      <c r="K164" s="306"/>
      <c r="L164" s="306"/>
      <c r="M164" s="306"/>
      <c r="N164" s="293"/>
      <c r="O164" s="306"/>
      <c r="P164" s="306"/>
      <c r="Q164" s="306"/>
      <c r="R164" s="306"/>
      <c r="S164" s="306"/>
      <c r="T164" s="306"/>
      <c r="U164" s="306"/>
      <c r="V164" s="306"/>
      <c r="W164" s="306"/>
      <c r="X164" s="306"/>
      <c r="Y164" s="414"/>
      <c r="Z164" s="414"/>
      <c r="AA164" s="414"/>
      <c r="AB164" s="414"/>
      <c r="AC164" s="414"/>
      <c r="AD164" s="414"/>
      <c r="AE164" s="414"/>
      <c r="AF164" s="414"/>
      <c r="AG164" s="414"/>
      <c r="AH164" s="414"/>
      <c r="AI164" s="414"/>
      <c r="AJ164" s="414"/>
      <c r="AK164" s="414"/>
      <c r="AL164" s="414"/>
      <c r="AM164" s="308"/>
    </row>
    <row r="165" spans="1:39" ht="15.5" outlineLevel="1">
      <c r="A165" s="511">
        <v>6</v>
      </c>
      <c r="B165" s="296" t="s">
        <v>6</v>
      </c>
      <c r="C165" s="293" t="s">
        <v>25</v>
      </c>
      <c r="D165" s="297"/>
      <c r="E165" s="297"/>
      <c r="F165" s="297"/>
      <c r="G165" s="297"/>
      <c r="H165" s="297"/>
      <c r="I165" s="297"/>
      <c r="J165" s="297"/>
      <c r="K165" s="297"/>
      <c r="L165" s="297"/>
      <c r="M165" s="297"/>
      <c r="N165" s="293"/>
      <c r="O165" s="297"/>
      <c r="P165" s="297"/>
      <c r="Q165" s="297"/>
      <c r="R165" s="297"/>
      <c r="S165" s="297"/>
      <c r="T165" s="297"/>
      <c r="U165" s="297"/>
      <c r="V165" s="297"/>
      <c r="W165" s="297"/>
      <c r="X165" s="297"/>
      <c r="Y165" s="412"/>
      <c r="Z165" s="412"/>
      <c r="AA165" s="412"/>
      <c r="AB165" s="412"/>
      <c r="AC165" s="412"/>
      <c r="AD165" s="412"/>
      <c r="AE165" s="412"/>
      <c r="AF165" s="412"/>
      <c r="AG165" s="412"/>
      <c r="AH165" s="412"/>
      <c r="AI165" s="412"/>
      <c r="AJ165" s="412"/>
      <c r="AK165" s="412"/>
      <c r="AL165" s="412"/>
      <c r="AM165" s="298">
        <f>SUM(Y165:AL165)</f>
        <v>0</v>
      </c>
    </row>
    <row r="166" spans="1:39" ht="15.5" outlineLevel="1">
      <c r="B166" s="296" t="s">
        <v>242</v>
      </c>
      <c r="C166" s="293" t="s">
        <v>164</v>
      </c>
      <c r="D166" s="297"/>
      <c r="E166" s="297"/>
      <c r="F166" s="297"/>
      <c r="G166" s="297"/>
      <c r="H166" s="297"/>
      <c r="I166" s="297"/>
      <c r="J166" s="297"/>
      <c r="K166" s="297"/>
      <c r="L166" s="297"/>
      <c r="M166" s="297"/>
      <c r="N166" s="470"/>
      <c r="O166" s="297"/>
      <c r="P166" s="297"/>
      <c r="Q166" s="297"/>
      <c r="R166" s="297"/>
      <c r="S166" s="297"/>
      <c r="T166" s="297"/>
      <c r="U166" s="297"/>
      <c r="V166" s="297"/>
      <c r="W166" s="297"/>
      <c r="X166" s="297"/>
      <c r="Y166" s="413">
        <f>Y165</f>
        <v>0</v>
      </c>
      <c r="Z166" s="413">
        <f>Z165</f>
        <v>0</v>
      </c>
      <c r="AA166" s="413">
        <f t="shared" ref="AA166:AL166" si="42">AA165</f>
        <v>0</v>
      </c>
      <c r="AB166" s="413">
        <f t="shared" si="42"/>
        <v>0</v>
      </c>
      <c r="AC166" s="413">
        <f t="shared" si="42"/>
        <v>0</v>
      </c>
      <c r="AD166" s="413">
        <f t="shared" si="42"/>
        <v>0</v>
      </c>
      <c r="AE166" s="413">
        <f t="shared" si="42"/>
        <v>0</v>
      </c>
      <c r="AF166" s="413">
        <f t="shared" si="42"/>
        <v>0</v>
      </c>
      <c r="AG166" s="413">
        <f t="shared" si="42"/>
        <v>0</v>
      </c>
      <c r="AH166" s="413">
        <f t="shared" si="42"/>
        <v>0</v>
      </c>
      <c r="AI166" s="413">
        <f t="shared" si="42"/>
        <v>0</v>
      </c>
      <c r="AJ166" s="413">
        <f t="shared" si="42"/>
        <v>0</v>
      </c>
      <c r="AK166" s="413">
        <f t="shared" si="42"/>
        <v>0</v>
      </c>
      <c r="AL166" s="413">
        <f t="shared" si="42"/>
        <v>0</v>
      </c>
      <c r="AM166" s="507"/>
    </row>
    <row r="167" spans="1:39" ht="15.5" outlineLevel="1">
      <c r="B167" s="296"/>
      <c r="C167" s="307"/>
      <c r="D167" s="306"/>
      <c r="E167" s="306"/>
      <c r="F167" s="306"/>
      <c r="G167" s="306"/>
      <c r="H167" s="306"/>
      <c r="I167" s="306"/>
      <c r="J167" s="306"/>
      <c r="K167" s="306"/>
      <c r="L167" s="306"/>
      <c r="M167" s="306"/>
      <c r="N167" s="293"/>
      <c r="O167" s="306"/>
      <c r="P167" s="306"/>
      <c r="Q167" s="306"/>
      <c r="R167" s="306"/>
      <c r="S167" s="306"/>
      <c r="T167" s="306"/>
      <c r="U167" s="306"/>
      <c r="V167" s="306"/>
      <c r="W167" s="306"/>
      <c r="X167" s="306"/>
      <c r="Y167" s="414"/>
      <c r="Z167" s="414"/>
      <c r="AA167" s="414"/>
      <c r="AB167" s="414"/>
      <c r="AC167" s="414"/>
      <c r="AD167" s="414"/>
      <c r="AE167" s="414"/>
      <c r="AF167" s="414"/>
      <c r="AG167" s="414"/>
      <c r="AH167" s="414"/>
      <c r="AI167" s="414"/>
      <c r="AJ167" s="414"/>
      <c r="AK167" s="414"/>
      <c r="AL167" s="414"/>
      <c r="AM167" s="308"/>
    </row>
    <row r="168" spans="1:39" ht="15.5" outlineLevel="1">
      <c r="A168" s="511">
        <v>7</v>
      </c>
      <c r="B168" s="296" t="s">
        <v>42</v>
      </c>
      <c r="C168" s="293" t="s">
        <v>25</v>
      </c>
      <c r="D168" s="297"/>
      <c r="E168" s="297"/>
      <c r="F168" s="297"/>
      <c r="G168" s="297"/>
      <c r="H168" s="297"/>
      <c r="I168" s="297"/>
      <c r="J168" s="297"/>
      <c r="K168" s="297"/>
      <c r="L168" s="297"/>
      <c r="M168" s="297"/>
      <c r="N168" s="293"/>
      <c r="O168" s="297"/>
      <c r="P168" s="297"/>
      <c r="Q168" s="297"/>
      <c r="R168" s="297"/>
      <c r="S168" s="297"/>
      <c r="T168" s="297"/>
      <c r="U168" s="297"/>
      <c r="V168" s="297"/>
      <c r="W168" s="297"/>
      <c r="X168" s="297"/>
      <c r="Y168" s="412"/>
      <c r="Z168" s="412"/>
      <c r="AA168" s="412"/>
      <c r="AB168" s="412"/>
      <c r="AC168" s="412"/>
      <c r="AD168" s="412"/>
      <c r="AE168" s="412"/>
      <c r="AF168" s="412"/>
      <c r="AG168" s="412"/>
      <c r="AH168" s="412"/>
      <c r="AI168" s="412"/>
      <c r="AJ168" s="412"/>
      <c r="AK168" s="412"/>
      <c r="AL168" s="412"/>
      <c r="AM168" s="298">
        <f>SUM(Y168:AL168)</f>
        <v>0</v>
      </c>
    </row>
    <row r="169" spans="1:39" ht="15.5" outlineLevel="1">
      <c r="B169" s="296" t="s">
        <v>242</v>
      </c>
      <c r="C169" s="293" t="s">
        <v>164</v>
      </c>
      <c r="D169" s="297"/>
      <c r="E169" s="297"/>
      <c r="F169" s="297"/>
      <c r="G169" s="297"/>
      <c r="H169" s="297"/>
      <c r="I169" s="297"/>
      <c r="J169" s="297"/>
      <c r="K169" s="297"/>
      <c r="L169" s="297"/>
      <c r="M169" s="297"/>
      <c r="N169" s="293"/>
      <c r="O169" s="297"/>
      <c r="P169" s="297"/>
      <c r="Q169" s="297"/>
      <c r="R169" s="297"/>
      <c r="S169" s="297"/>
      <c r="T169" s="297"/>
      <c r="U169" s="297"/>
      <c r="V169" s="297"/>
      <c r="W169" s="297"/>
      <c r="X169" s="297"/>
      <c r="Y169" s="413">
        <f>Y168</f>
        <v>0</v>
      </c>
      <c r="Z169" s="413">
        <f>Z168</f>
        <v>0</v>
      </c>
      <c r="AA169" s="413">
        <f t="shared" ref="AA169:AL169" si="43">AA168</f>
        <v>0</v>
      </c>
      <c r="AB169" s="413">
        <f t="shared" si="43"/>
        <v>0</v>
      </c>
      <c r="AC169" s="413">
        <f t="shared" si="43"/>
        <v>0</v>
      </c>
      <c r="AD169" s="413">
        <f t="shared" si="43"/>
        <v>0</v>
      </c>
      <c r="AE169" s="413">
        <f t="shared" si="43"/>
        <v>0</v>
      </c>
      <c r="AF169" s="413">
        <f t="shared" si="43"/>
        <v>0</v>
      </c>
      <c r="AG169" s="413">
        <f t="shared" si="43"/>
        <v>0</v>
      </c>
      <c r="AH169" s="413">
        <f t="shared" si="43"/>
        <v>0</v>
      </c>
      <c r="AI169" s="413">
        <f t="shared" si="43"/>
        <v>0</v>
      </c>
      <c r="AJ169" s="413">
        <f t="shared" si="43"/>
        <v>0</v>
      </c>
      <c r="AK169" s="413">
        <f t="shared" si="43"/>
        <v>0</v>
      </c>
      <c r="AL169" s="413">
        <f t="shared" si="43"/>
        <v>0</v>
      </c>
      <c r="AM169" s="507"/>
    </row>
    <row r="170" spans="1:39" ht="15.5" outlineLevel="1">
      <c r="B170" s="296"/>
      <c r="C170" s="307"/>
      <c r="D170" s="306"/>
      <c r="E170" s="306"/>
      <c r="F170" s="306"/>
      <c r="G170" s="306"/>
      <c r="H170" s="306"/>
      <c r="I170" s="306"/>
      <c r="J170" s="306"/>
      <c r="K170" s="306"/>
      <c r="L170" s="306"/>
      <c r="M170" s="306"/>
      <c r="N170" s="293"/>
      <c r="O170" s="306"/>
      <c r="P170" s="306"/>
      <c r="Q170" s="306"/>
      <c r="R170" s="306"/>
      <c r="S170" s="306"/>
      <c r="T170" s="306"/>
      <c r="U170" s="306"/>
      <c r="V170" s="306"/>
      <c r="W170" s="306"/>
      <c r="X170" s="306"/>
      <c r="Y170" s="414"/>
      <c r="Z170" s="414"/>
      <c r="AA170" s="414"/>
      <c r="AB170" s="414"/>
      <c r="AC170" s="414"/>
      <c r="AD170" s="414"/>
      <c r="AE170" s="414"/>
      <c r="AF170" s="414"/>
      <c r="AG170" s="414"/>
      <c r="AH170" s="414"/>
      <c r="AI170" s="414"/>
      <c r="AJ170" s="414"/>
      <c r="AK170" s="414"/>
      <c r="AL170" s="414"/>
      <c r="AM170" s="308"/>
    </row>
    <row r="171" spans="1:39" s="285" customFormat="1" ht="15.5" outlineLevel="1">
      <c r="A171" s="511">
        <v>8</v>
      </c>
      <c r="B171" s="296" t="s">
        <v>483</v>
      </c>
      <c r="C171" s="293" t="s">
        <v>25</v>
      </c>
      <c r="D171" s="297"/>
      <c r="E171" s="297"/>
      <c r="F171" s="297"/>
      <c r="G171" s="297"/>
      <c r="H171" s="297"/>
      <c r="I171" s="297"/>
      <c r="J171" s="297"/>
      <c r="K171" s="297"/>
      <c r="L171" s="297"/>
      <c r="M171" s="297"/>
      <c r="N171" s="293"/>
      <c r="O171" s="297"/>
      <c r="P171" s="297"/>
      <c r="Q171" s="297"/>
      <c r="R171" s="297"/>
      <c r="S171" s="297"/>
      <c r="T171" s="297"/>
      <c r="U171" s="297"/>
      <c r="V171" s="297"/>
      <c r="W171" s="297"/>
      <c r="X171" s="297"/>
      <c r="Y171" s="412"/>
      <c r="Z171" s="412"/>
      <c r="AA171" s="412"/>
      <c r="AB171" s="412"/>
      <c r="AC171" s="412"/>
      <c r="AD171" s="412"/>
      <c r="AE171" s="412"/>
      <c r="AF171" s="412"/>
      <c r="AG171" s="412"/>
      <c r="AH171" s="412"/>
      <c r="AI171" s="412"/>
      <c r="AJ171" s="412"/>
      <c r="AK171" s="412"/>
      <c r="AL171" s="412"/>
      <c r="AM171" s="298">
        <f>SUM(Y171:AL171)</f>
        <v>0</v>
      </c>
    </row>
    <row r="172" spans="1:39" s="285" customFormat="1" ht="15.5" outlineLevel="1">
      <c r="A172" s="511"/>
      <c r="B172" s="296" t="s">
        <v>242</v>
      </c>
      <c r="C172" s="293" t="s">
        <v>164</v>
      </c>
      <c r="D172" s="297"/>
      <c r="E172" s="297"/>
      <c r="F172" s="297"/>
      <c r="G172" s="297"/>
      <c r="H172" s="297"/>
      <c r="I172" s="297"/>
      <c r="J172" s="297"/>
      <c r="K172" s="297"/>
      <c r="L172" s="297"/>
      <c r="M172" s="297"/>
      <c r="N172" s="293"/>
      <c r="O172" s="297"/>
      <c r="P172" s="297"/>
      <c r="Q172" s="297"/>
      <c r="R172" s="297"/>
      <c r="S172" s="297"/>
      <c r="T172" s="297"/>
      <c r="U172" s="297"/>
      <c r="V172" s="297"/>
      <c r="W172" s="297"/>
      <c r="X172" s="297"/>
      <c r="Y172" s="413">
        <f>Y171</f>
        <v>0</v>
      </c>
      <c r="Z172" s="413">
        <f>Z171</f>
        <v>0</v>
      </c>
      <c r="AA172" s="413">
        <f t="shared" ref="AA172:AL172" si="44">AA171</f>
        <v>0</v>
      </c>
      <c r="AB172" s="413">
        <f t="shared" si="44"/>
        <v>0</v>
      </c>
      <c r="AC172" s="413">
        <f t="shared" si="44"/>
        <v>0</v>
      </c>
      <c r="AD172" s="413">
        <f t="shared" si="44"/>
        <v>0</v>
      </c>
      <c r="AE172" s="413">
        <f t="shared" si="44"/>
        <v>0</v>
      </c>
      <c r="AF172" s="413">
        <f t="shared" si="44"/>
        <v>0</v>
      </c>
      <c r="AG172" s="413">
        <f t="shared" si="44"/>
        <v>0</v>
      </c>
      <c r="AH172" s="413">
        <f t="shared" si="44"/>
        <v>0</v>
      </c>
      <c r="AI172" s="413">
        <f t="shared" si="44"/>
        <v>0</v>
      </c>
      <c r="AJ172" s="413">
        <f t="shared" si="44"/>
        <v>0</v>
      </c>
      <c r="AK172" s="413">
        <f t="shared" si="44"/>
        <v>0</v>
      </c>
      <c r="AL172" s="413">
        <f t="shared" si="44"/>
        <v>0</v>
      </c>
      <c r="AM172" s="507"/>
    </row>
    <row r="173" spans="1:39" s="285" customFormat="1" ht="15.5" outlineLevel="1">
      <c r="A173" s="511"/>
      <c r="B173" s="296"/>
      <c r="C173" s="307"/>
      <c r="D173" s="306"/>
      <c r="E173" s="306"/>
      <c r="F173" s="306"/>
      <c r="G173" s="306"/>
      <c r="H173" s="306"/>
      <c r="I173" s="306"/>
      <c r="J173" s="306"/>
      <c r="K173" s="306"/>
      <c r="L173" s="306"/>
      <c r="M173" s="306"/>
      <c r="N173" s="293"/>
      <c r="O173" s="306"/>
      <c r="P173" s="306"/>
      <c r="Q173" s="306"/>
      <c r="R173" s="306"/>
      <c r="S173" s="306"/>
      <c r="T173" s="306"/>
      <c r="U173" s="306"/>
      <c r="V173" s="306"/>
      <c r="W173" s="306"/>
      <c r="X173" s="306"/>
      <c r="Y173" s="414"/>
      <c r="Z173" s="414"/>
      <c r="AA173" s="414"/>
      <c r="AB173" s="414"/>
      <c r="AC173" s="414"/>
      <c r="AD173" s="414"/>
      <c r="AE173" s="414"/>
      <c r="AF173" s="414"/>
      <c r="AG173" s="414"/>
      <c r="AH173" s="414"/>
      <c r="AI173" s="414"/>
      <c r="AJ173" s="414"/>
      <c r="AK173" s="414"/>
      <c r="AL173" s="414"/>
      <c r="AM173" s="308"/>
    </row>
    <row r="174" spans="1:39" ht="15.5" outlineLevel="1">
      <c r="A174" s="511">
        <v>9</v>
      </c>
      <c r="B174" s="296" t="s">
        <v>7</v>
      </c>
      <c r="C174" s="293" t="s">
        <v>25</v>
      </c>
      <c r="D174" s="297"/>
      <c r="E174" s="297"/>
      <c r="F174" s="297"/>
      <c r="G174" s="297"/>
      <c r="H174" s="297"/>
      <c r="I174" s="297"/>
      <c r="J174" s="297"/>
      <c r="K174" s="297"/>
      <c r="L174" s="297"/>
      <c r="M174" s="297"/>
      <c r="N174" s="293"/>
      <c r="O174" s="297"/>
      <c r="P174" s="297"/>
      <c r="Q174" s="297"/>
      <c r="R174" s="297"/>
      <c r="S174" s="297"/>
      <c r="T174" s="297"/>
      <c r="U174" s="297"/>
      <c r="V174" s="297"/>
      <c r="W174" s="297"/>
      <c r="X174" s="297"/>
      <c r="Y174" s="412"/>
      <c r="Z174" s="412"/>
      <c r="AA174" s="412"/>
      <c r="AB174" s="412"/>
      <c r="AC174" s="412"/>
      <c r="AD174" s="412"/>
      <c r="AE174" s="412"/>
      <c r="AF174" s="412"/>
      <c r="AG174" s="412"/>
      <c r="AH174" s="412"/>
      <c r="AI174" s="412"/>
      <c r="AJ174" s="412"/>
      <c r="AK174" s="412"/>
      <c r="AL174" s="412"/>
      <c r="AM174" s="298">
        <f>SUM(Y174:AL174)</f>
        <v>0</v>
      </c>
    </row>
    <row r="175" spans="1:39" ht="15.5" outlineLevel="1">
      <c r="B175" s="296" t="s">
        <v>242</v>
      </c>
      <c r="C175" s="293" t="s">
        <v>164</v>
      </c>
      <c r="D175" s="297"/>
      <c r="E175" s="297"/>
      <c r="F175" s="297"/>
      <c r="G175" s="297"/>
      <c r="H175" s="297"/>
      <c r="I175" s="297"/>
      <c r="J175" s="297"/>
      <c r="K175" s="297"/>
      <c r="L175" s="297"/>
      <c r="M175" s="297"/>
      <c r="N175" s="293"/>
      <c r="O175" s="297"/>
      <c r="P175" s="297"/>
      <c r="Q175" s="297"/>
      <c r="R175" s="297"/>
      <c r="S175" s="297"/>
      <c r="T175" s="297"/>
      <c r="U175" s="297"/>
      <c r="V175" s="297"/>
      <c r="W175" s="297"/>
      <c r="X175" s="297"/>
      <c r="Y175" s="413">
        <f>Y174</f>
        <v>0</v>
      </c>
      <c r="Z175" s="413">
        <f>Z174</f>
        <v>0</v>
      </c>
      <c r="AA175" s="413">
        <f t="shared" ref="AA175:AL175" si="45">AA174</f>
        <v>0</v>
      </c>
      <c r="AB175" s="413">
        <f t="shared" si="45"/>
        <v>0</v>
      </c>
      <c r="AC175" s="413">
        <f t="shared" si="45"/>
        <v>0</v>
      </c>
      <c r="AD175" s="413">
        <f t="shared" si="45"/>
        <v>0</v>
      </c>
      <c r="AE175" s="413">
        <f t="shared" si="45"/>
        <v>0</v>
      </c>
      <c r="AF175" s="413">
        <f t="shared" si="45"/>
        <v>0</v>
      </c>
      <c r="AG175" s="413">
        <f t="shared" si="45"/>
        <v>0</v>
      </c>
      <c r="AH175" s="413">
        <f t="shared" si="45"/>
        <v>0</v>
      </c>
      <c r="AI175" s="413">
        <f t="shared" si="45"/>
        <v>0</v>
      </c>
      <c r="AJ175" s="413">
        <f t="shared" si="45"/>
        <v>0</v>
      </c>
      <c r="AK175" s="413">
        <f t="shared" si="45"/>
        <v>0</v>
      </c>
      <c r="AL175" s="413">
        <f t="shared" si="45"/>
        <v>0</v>
      </c>
      <c r="AM175" s="507"/>
    </row>
    <row r="176" spans="1:39" ht="15.5" outlineLevel="1">
      <c r="B176" s="309"/>
      <c r="C176" s="310"/>
      <c r="D176" s="293"/>
      <c r="E176" s="293"/>
      <c r="F176" s="293"/>
      <c r="G176" s="293"/>
      <c r="H176" s="293"/>
      <c r="I176" s="293"/>
      <c r="J176" s="293"/>
      <c r="K176" s="293"/>
      <c r="L176" s="293"/>
      <c r="M176" s="293"/>
      <c r="N176" s="293"/>
      <c r="O176" s="293"/>
      <c r="P176" s="293"/>
      <c r="Q176" s="293"/>
      <c r="R176" s="293"/>
      <c r="S176" s="293"/>
      <c r="T176" s="293"/>
      <c r="U176" s="293"/>
      <c r="V176" s="293"/>
      <c r="W176" s="293"/>
      <c r="X176" s="293"/>
      <c r="Y176" s="414"/>
      <c r="Z176" s="414"/>
      <c r="AA176" s="414"/>
      <c r="AB176" s="414"/>
      <c r="AC176" s="414"/>
      <c r="AD176" s="414"/>
      <c r="AE176" s="414"/>
      <c r="AF176" s="414"/>
      <c r="AG176" s="414"/>
      <c r="AH176" s="414"/>
      <c r="AI176" s="414"/>
      <c r="AJ176" s="414"/>
      <c r="AK176" s="414"/>
      <c r="AL176" s="414"/>
      <c r="AM176" s="308"/>
    </row>
    <row r="177" spans="1:39" ht="15.5" outlineLevel="1">
      <c r="A177" s="512"/>
      <c r="B177" s="290" t="s">
        <v>8</v>
      </c>
      <c r="C177" s="291"/>
      <c r="D177" s="291"/>
      <c r="E177" s="291"/>
      <c r="F177" s="291"/>
      <c r="G177" s="291"/>
      <c r="H177" s="291"/>
      <c r="I177" s="291"/>
      <c r="J177" s="291"/>
      <c r="K177" s="291"/>
      <c r="L177" s="291"/>
      <c r="M177" s="291"/>
      <c r="N177" s="293"/>
      <c r="O177" s="291"/>
      <c r="P177" s="291"/>
      <c r="Q177" s="291"/>
      <c r="R177" s="291"/>
      <c r="S177" s="291"/>
      <c r="T177" s="291"/>
      <c r="U177" s="291"/>
      <c r="V177" s="291"/>
      <c r="W177" s="291"/>
      <c r="X177" s="291"/>
      <c r="Y177" s="416"/>
      <c r="Z177" s="416"/>
      <c r="AA177" s="416"/>
      <c r="AB177" s="416"/>
      <c r="AC177" s="416"/>
      <c r="AD177" s="416"/>
      <c r="AE177" s="416"/>
      <c r="AF177" s="416"/>
      <c r="AG177" s="416"/>
      <c r="AH177" s="416"/>
      <c r="AI177" s="416"/>
      <c r="AJ177" s="416"/>
      <c r="AK177" s="416"/>
      <c r="AL177" s="416"/>
      <c r="AM177" s="294"/>
    </row>
    <row r="178" spans="1:39" ht="15.5" outlineLevel="1">
      <c r="A178" s="511">
        <v>10</v>
      </c>
      <c r="B178" s="312" t="s">
        <v>22</v>
      </c>
      <c r="C178" s="293" t="s">
        <v>25</v>
      </c>
      <c r="D178" s="297">
        <v>306398.21999999997</v>
      </c>
      <c r="E178" s="297">
        <f>D178*1</f>
        <v>306398.21999999997</v>
      </c>
      <c r="F178" s="297">
        <f>E178*1</f>
        <v>306398.21999999997</v>
      </c>
      <c r="G178" s="297"/>
      <c r="H178" s="297"/>
      <c r="I178" s="297"/>
      <c r="J178" s="297"/>
      <c r="K178" s="297"/>
      <c r="L178" s="297"/>
      <c r="M178" s="297"/>
      <c r="N178" s="297">
        <v>12</v>
      </c>
      <c r="O178" s="297">
        <v>90.527259999999998</v>
      </c>
      <c r="P178" s="297">
        <f>O178*1</f>
        <v>90.527259999999998</v>
      </c>
      <c r="Q178" s="297">
        <f>P178*1</f>
        <v>90.527259999999998</v>
      </c>
      <c r="R178" s="297"/>
      <c r="S178" s="297"/>
      <c r="T178" s="297"/>
      <c r="U178" s="297"/>
      <c r="V178" s="297"/>
      <c r="W178" s="297"/>
      <c r="X178" s="297"/>
      <c r="Y178" s="469"/>
      <c r="Z178" s="471"/>
      <c r="AA178" s="733">
        <v>0.29051304</v>
      </c>
      <c r="AB178" s="417">
        <v>0.70948696</v>
      </c>
      <c r="AC178" s="417"/>
      <c r="AD178" s="417"/>
      <c r="AE178" s="417"/>
      <c r="AF178" s="417"/>
      <c r="AG178" s="417"/>
      <c r="AH178" s="417"/>
      <c r="AI178" s="417"/>
      <c r="AJ178" s="417"/>
      <c r="AK178" s="417"/>
      <c r="AL178" s="417"/>
      <c r="AM178" s="298">
        <f>SUM(Y178:AL178)</f>
        <v>1</v>
      </c>
    </row>
    <row r="179" spans="1:39" ht="15.5" outlineLevel="1">
      <c r="B179" s="296" t="s">
        <v>242</v>
      </c>
      <c r="C179" s="293" t="s">
        <v>164</v>
      </c>
      <c r="D179" s="297"/>
      <c r="E179" s="297"/>
      <c r="F179" s="297"/>
      <c r="G179" s="297"/>
      <c r="H179" s="297"/>
      <c r="I179" s="297"/>
      <c r="J179" s="297"/>
      <c r="K179" s="297"/>
      <c r="L179" s="297"/>
      <c r="M179" s="297"/>
      <c r="N179" s="297">
        <f>N178</f>
        <v>12</v>
      </c>
      <c r="O179" s="297"/>
      <c r="P179" s="297"/>
      <c r="Q179" s="297"/>
      <c r="R179" s="297"/>
      <c r="S179" s="297"/>
      <c r="T179" s="297"/>
      <c r="U179" s="297"/>
      <c r="V179" s="297"/>
      <c r="W179" s="297"/>
      <c r="X179" s="297"/>
      <c r="Y179" s="413">
        <f>Y178</f>
        <v>0</v>
      </c>
      <c r="Z179" s="413">
        <f>Z178</f>
        <v>0</v>
      </c>
      <c r="AA179" s="413">
        <f t="shared" ref="AA179:AL179" si="46">AA178</f>
        <v>0.29051304</v>
      </c>
      <c r="AB179" s="413">
        <f t="shared" si="46"/>
        <v>0.70948696</v>
      </c>
      <c r="AC179" s="413">
        <f t="shared" si="46"/>
        <v>0</v>
      </c>
      <c r="AD179" s="413">
        <f t="shared" si="46"/>
        <v>0</v>
      </c>
      <c r="AE179" s="413">
        <f t="shared" si="46"/>
        <v>0</v>
      </c>
      <c r="AF179" s="413">
        <f t="shared" si="46"/>
        <v>0</v>
      </c>
      <c r="AG179" s="413">
        <f t="shared" si="46"/>
        <v>0</v>
      </c>
      <c r="AH179" s="413">
        <f t="shared" si="46"/>
        <v>0</v>
      </c>
      <c r="AI179" s="413">
        <f t="shared" si="46"/>
        <v>0</v>
      </c>
      <c r="AJ179" s="413">
        <f t="shared" si="46"/>
        <v>0</v>
      </c>
      <c r="AK179" s="413">
        <f t="shared" si="46"/>
        <v>0</v>
      </c>
      <c r="AL179" s="413">
        <f t="shared" si="46"/>
        <v>0</v>
      </c>
      <c r="AM179" s="507"/>
    </row>
    <row r="180" spans="1:39" ht="15.5" outlineLevel="1">
      <c r="B180" s="312"/>
      <c r="C180" s="314"/>
      <c r="D180" s="293"/>
      <c r="E180" s="293"/>
      <c r="F180" s="293"/>
      <c r="G180" s="293"/>
      <c r="H180" s="293"/>
      <c r="I180" s="293"/>
      <c r="J180" s="293"/>
      <c r="K180" s="293"/>
      <c r="L180" s="293"/>
      <c r="M180" s="293"/>
      <c r="N180" s="293"/>
      <c r="O180" s="293"/>
      <c r="P180" s="293"/>
      <c r="Q180" s="293"/>
      <c r="R180" s="293"/>
      <c r="S180" s="293"/>
      <c r="T180" s="293"/>
      <c r="U180" s="293"/>
      <c r="V180" s="293"/>
      <c r="W180" s="293"/>
      <c r="X180" s="293"/>
      <c r="Y180" s="418"/>
      <c r="Z180" s="418"/>
      <c r="AA180" s="418"/>
      <c r="AB180" s="418"/>
      <c r="AC180" s="418"/>
      <c r="AD180" s="418"/>
      <c r="AE180" s="418"/>
      <c r="AF180" s="418"/>
      <c r="AG180" s="418"/>
      <c r="AH180" s="418"/>
      <c r="AI180" s="418"/>
      <c r="AJ180" s="418"/>
      <c r="AK180" s="418"/>
      <c r="AL180" s="418"/>
      <c r="AM180" s="315"/>
    </row>
    <row r="181" spans="1:39" ht="15.5" outlineLevel="1">
      <c r="A181" s="511">
        <v>11</v>
      </c>
      <c r="B181" s="316" t="s">
        <v>21</v>
      </c>
      <c r="C181" s="293" t="s">
        <v>25</v>
      </c>
      <c r="D181" s="297">
        <v>106963.45</v>
      </c>
      <c r="E181" s="297">
        <f>D181*1</f>
        <v>106963.45</v>
      </c>
      <c r="F181" s="297">
        <f>E181*1</f>
        <v>106963.45</v>
      </c>
      <c r="G181" s="297"/>
      <c r="H181" s="297"/>
      <c r="I181" s="297"/>
      <c r="J181" s="297"/>
      <c r="K181" s="297"/>
      <c r="L181" s="297"/>
      <c r="M181" s="297"/>
      <c r="N181" s="297">
        <v>12</v>
      </c>
      <c r="O181" s="297">
        <v>26.184787</v>
      </c>
      <c r="P181" s="297">
        <f>O181*1</f>
        <v>26.184787</v>
      </c>
      <c r="Q181" s="297">
        <f>P181*1</f>
        <v>26.184787</v>
      </c>
      <c r="R181" s="297"/>
      <c r="S181" s="297"/>
      <c r="T181" s="297"/>
      <c r="U181" s="297"/>
      <c r="V181" s="297"/>
      <c r="W181" s="297"/>
      <c r="X181" s="297"/>
      <c r="Y181" s="417"/>
      <c r="Z181" s="471">
        <v>1</v>
      </c>
      <c r="AA181" s="417"/>
      <c r="AB181" s="417"/>
      <c r="AC181" s="417"/>
      <c r="AD181" s="417"/>
      <c r="AE181" s="417"/>
      <c r="AF181" s="417"/>
      <c r="AG181" s="417"/>
      <c r="AH181" s="417"/>
      <c r="AI181" s="417"/>
      <c r="AJ181" s="417"/>
      <c r="AK181" s="417"/>
      <c r="AL181" s="417"/>
      <c r="AM181" s="298">
        <f>SUM(Y181:AL181)</f>
        <v>1</v>
      </c>
    </row>
    <row r="182" spans="1:39" ht="15.5" outlineLevel="1">
      <c r="B182" s="296" t="s">
        <v>242</v>
      </c>
      <c r="C182" s="293" t="s">
        <v>164</v>
      </c>
      <c r="D182" s="297">
        <v>784.93</v>
      </c>
      <c r="E182" s="297">
        <f>D182*1</f>
        <v>784.93</v>
      </c>
      <c r="F182" s="297">
        <f>E182*1</f>
        <v>784.93</v>
      </c>
      <c r="G182" s="297"/>
      <c r="H182" s="297"/>
      <c r="I182" s="297"/>
      <c r="J182" s="297"/>
      <c r="K182" s="297"/>
      <c r="L182" s="297"/>
      <c r="M182" s="297"/>
      <c r="N182" s="297">
        <f>N181</f>
        <v>12</v>
      </c>
      <c r="O182" s="297"/>
      <c r="P182" s="297"/>
      <c r="Q182" s="297"/>
      <c r="R182" s="297"/>
      <c r="S182" s="297"/>
      <c r="T182" s="297"/>
      <c r="U182" s="297"/>
      <c r="V182" s="297"/>
      <c r="W182" s="297"/>
      <c r="X182" s="297"/>
      <c r="Y182" s="413">
        <f>Y181</f>
        <v>0</v>
      </c>
      <c r="Z182" s="413">
        <f>Z181</f>
        <v>1</v>
      </c>
      <c r="AA182" s="413">
        <f t="shared" ref="AA182:AL182" si="47">AA181</f>
        <v>0</v>
      </c>
      <c r="AB182" s="413">
        <f t="shared" si="47"/>
        <v>0</v>
      </c>
      <c r="AC182" s="413">
        <f t="shared" si="47"/>
        <v>0</v>
      </c>
      <c r="AD182" s="413">
        <f t="shared" si="47"/>
        <v>0</v>
      </c>
      <c r="AE182" s="413">
        <f t="shared" si="47"/>
        <v>0</v>
      </c>
      <c r="AF182" s="413">
        <f t="shared" si="47"/>
        <v>0</v>
      </c>
      <c r="AG182" s="413">
        <f t="shared" si="47"/>
        <v>0</v>
      </c>
      <c r="AH182" s="413">
        <f t="shared" si="47"/>
        <v>0</v>
      </c>
      <c r="AI182" s="413">
        <f t="shared" si="47"/>
        <v>0</v>
      </c>
      <c r="AJ182" s="413">
        <f t="shared" si="47"/>
        <v>0</v>
      </c>
      <c r="AK182" s="413">
        <f t="shared" si="47"/>
        <v>0</v>
      </c>
      <c r="AL182" s="413">
        <f t="shared" si="47"/>
        <v>0</v>
      </c>
      <c r="AM182" s="507"/>
    </row>
    <row r="183" spans="1:39" ht="15.5" outlineLevel="1">
      <c r="B183" s="316"/>
      <c r="C183" s="314"/>
      <c r="D183" s="293"/>
      <c r="E183" s="293"/>
      <c r="F183" s="293"/>
      <c r="G183" s="293"/>
      <c r="H183" s="293"/>
      <c r="I183" s="293"/>
      <c r="J183" s="293"/>
      <c r="K183" s="293"/>
      <c r="L183" s="293"/>
      <c r="M183" s="293"/>
      <c r="N183" s="293"/>
      <c r="O183" s="293"/>
      <c r="P183" s="293"/>
      <c r="Q183" s="293"/>
      <c r="R183" s="293"/>
      <c r="S183" s="293"/>
      <c r="T183" s="293"/>
      <c r="U183" s="293"/>
      <c r="V183" s="293"/>
      <c r="W183" s="293"/>
      <c r="X183" s="293"/>
      <c r="Y183" s="418"/>
      <c r="Z183" s="419"/>
      <c r="AA183" s="418"/>
      <c r="AB183" s="418"/>
      <c r="AC183" s="418"/>
      <c r="AD183" s="418"/>
      <c r="AE183" s="418"/>
      <c r="AF183" s="418"/>
      <c r="AG183" s="418"/>
      <c r="AH183" s="418"/>
      <c r="AI183" s="418"/>
      <c r="AJ183" s="418"/>
      <c r="AK183" s="418"/>
      <c r="AL183" s="418"/>
      <c r="AM183" s="315"/>
    </row>
    <row r="184" spans="1:39" ht="15.5" outlineLevel="1">
      <c r="A184" s="511">
        <v>12</v>
      </c>
      <c r="B184" s="316" t="s">
        <v>23</v>
      </c>
      <c r="C184" s="293" t="s">
        <v>25</v>
      </c>
      <c r="D184" s="297"/>
      <c r="E184" s="297"/>
      <c r="F184" s="297"/>
      <c r="G184" s="297"/>
      <c r="H184" s="297"/>
      <c r="I184" s="297"/>
      <c r="J184" s="297"/>
      <c r="K184" s="297"/>
      <c r="L184" s="297"/>
      <c r="M184" s="297"/>
      <c r="N184" s="297">
        <v>3</v>
      </c>
      <c r="O184" s="297"/>
      <c r="P184" s="297"/>
      <c r="Q184" s="297"/>
      <c r="R184" s="297"/>
      <c r="S184" s="297"/>
      <c r="T184" s="297"/>
      <c r="U184" s="297"/>
      <c r="V184" s="297"/>
      <c r="W184" s="297"/>
      <c r="X184" s="297"/>
      <c r="Y184" s="417"/>
      <c r="Z184" s="417"/>
      <c r="AA184" s="417"/>
      <c r="AB184" s="417"/>
      <c r="AC184" s="417"/>
      <c r="AD184" s="417"/>
      <c r="AE184" s="417"/>
      <c r="AF184" s="417"/>
      <c r="AG184" s="417"/>
      <c r="AH184" s="417"/>
      <c r="AI184" s="417"/>
      <c r="AJ184" s="417"/>
      <c r="AK184" s="417"/>
      <c r="AL184" s="417"/>
      <c r="AM184" s="298">
        <f>SUM(Y184:AL184)</f>
        <v>0</v>
      </c>
    </row>
    <row r="185" spans="1:39" ht="15.5" outlineLevel="1">
      <c r="B185" s="296" t="s">
        <v>242</v>
      </c>
      <c r="C185" s="293" t="s">
        <v>164</v>
      </c>
      <c r="D185" s="297"/>
      <c r="E185" s="297"/>
      <c r="F185" s="297"/>
      <c r="G185" s="297"/>
      <c r="H185" s="297"/>
      <c r="I185" s="297"/>
      <c r="J185" s="297"/>
      <c r="K185" s="297"/>
      <c r="L185" s="297"/>
      <c r="M185" s="297"/>
      <c r="N185" s="297">
        <f>N184</f>
        <v>3</v>
      </c>
      <c r="O185" s="297"/>
      <c r="P185" s="297"/>
      <c r="Q185" s="297"/>
      <c r="R185" s="297"/>
      <c r="S185" s="297"/>
      <c r="T185" s="297"/>
      <c r="U185" s="297"/>
      <c r="V185" s="297"/>
      <c r="W185" s="297"/>
      <c r="X185" s="297"/>
      <c r="Y185" s="413">
        <f>Y184</f>
        <v>0</v>
      </c>
      <c r="Z185" s="413">
        <f>Z184</f>
        <v>0</v>
      </c>
      <c r="AA185" s="413">
        <f t="shared" ref="AA185:AL185" si="48">AA184</f>
        <v>0</v>
      </c>
      <c r="AB185" s="413">
        <f t="shared" si="48"/>
        <v>0</v>
      </c>
      <c r="AC185" s="413">
        <f t="shared" si="48"/>
        <v>0</v>
      </c>
      <c r="AD185" s="413">
        <f t="shared" si="48"/>
        <v>0</v>
      </c>
      <c r="AE185" s="413">
        <f t="shared" si="48"/>
        <v>0</v>
      </c>
      <c r="AF185" s="413">
        <f t="shared" si="48"/>
        <v>0</v>
      </c>
      <c r="AG185" s="413">
        <f t="shared" si="48"/>
        <v>0</v>
      </c>
      <c r="AH185" s="413">
        <f t="shared" si="48"/>
        <v>0</v>
      </c>
      <c r="AI185" s="413">
        <f t="shared" si="48"/>
        <v>0</v>
      </c>
      <c r="AJ185" s="413">
        <f t="shared" si="48"/>
        <v>0</v>
      </c>
      <c r="AK185" s="413">
        <f t="shared" si="48"/>
        <v>0</v>
      </c>
      <c r="AL185" s="413">
        <f t="shared" si="48"/>
        <v>0</v>
      </c>
      <c r="AM185" s="507"/>
    </row>
    <row r="186" spans="1:39" ht="15.5" outlineLevel="1">
      <c r="B186" s="316"/>
      <c r="C186" s="314"/>
      <c r="D186" s="318"/>
      <c r="E186" s="318"/>
      <c r="F186" s="318"/>
      <c r="G186" s="318"/>
      <c r="H186" s="318"/>
      <c r="I186" s="318"/>
      <c r="J186" s="318"/>
      <c r="K186" s="318"/>
      <c r="L186" s="318"/>
      <c r="M186" s="318"/>
      <c r="N186" s="293"/>
      <c r="O186" s="318"/>
      <c r="P186" s="318"/>
      <c r="Q186" s="318"/>
      <c r="R186" s="318"/>
      <c r="S186" s="318"/>
      <c r="T186" s="318"/>
      <c r="U186" s="318"/>
      <c r="V186" s="318"/>
      <c r="W186" s="318"/>
      <c r="X186" s="318"/>
      <c r="Y186" s="418"/>
      <c r="Z186" s="419"/>
      <c r="AA186" s="418"/>
      <c r="AB186" s="418"/>
      <c r="AC186" s="418"/>
      <c r="AD186" s="418"/>
      <c r="AE186" s="418"/>
      <c r="AF186" s="418"/>
      <c r="AG186" s="418"/>
      <c r="AH186" s="418"/>
      <c r="AI186" s="418"/>
      <c r="AJ186" s="418"/>
      <c r="AK186" s="418"/>
      <c r="AL186" s="418"/>
      <c r="AM186" s="315"/>
    </row>
    <row r="187" spans="1:39" ht="15.5" outlineLevel="1">
      <c r="A187" s="511">
        <v>13</v>
      </c>
      <c r="B187" s="316" t="s">
        <v>24</v>
      </c>
      <c r="C187" s="293" t="s">
        <v>25</v>
      </c>
      <c r="D187" s="297"/>
      <c r="E187" s="297"/>
      <c r="F187" s="297"/>
      <c r="G187" s="297"/>
      <c r="H187" s="297"/>
      <c r="I187" s="297"/>
      <c r="J187" s="297"/>
      <c r="K187" s="297"/>
      <c r="L187" s="297"/>
      <c r="M187" s="297"/>
      <c r="N187" s="297">
        <v>12</v>
      </c>
      <c r="O187" s="297"/>
      <c r="P187" s="297"/>
      <c r="Q187" s="297"/>
      <c r="R187" s="297"/>
      <c r="S187" s="297"/>
      <c r="T187" s="297"/>
      <c r="U187" s="297"/>
      <c r="V187" s="297"/>
      <c r="W187" s="297"/>
      <c r="X187" s="297"/>
      <c r="Y187" s="417"/>
      <c r="Z187" s="417"/>
      <c r="AA187" s="417"/>
      <c r="AB187" s="417"/>
      <c r="AC187" s="417"/>
      <c r="AD187" s="417"/>
      <c r="AE187" s="417"/>
      <c r="AF187" s="417"/>
      <c r="AG187" s="417"/>
      <c r="AH187" s="417"/>
      <c r="AI187" s="417"/>
      <c r="AJ187" s="417"/>
      <c r="AK187" s="417"/>
      <c r="AL187" s="417"/>
      <c r="AM187" s="298">
        <f>SUM(Y187:AL187)</f>
        <v>0</v>
      </c>
    </row>
    <row r="188" spans="1:39" ht="15.5" outlineLevel="1">
      <c r="B188" s="296" t="s">
        <v>242</v>
      </c>
      <c r="C188" s="293" t="s">
        <v>164</v>
      </c>
      <c r="D188" s="297"/>
      <c r="E188" s="297"/>
      <c r="F188" s="297"/>
      <c r="G188" s="297"/>
      <c r="H188" s="297"/>
      <c r="I188" s="297"/>
      <c r="J188" s="297"/>
      <c r="K188" s="297"/>
      <c r="L188" s="297"/>
      <c r="M188" s="297"/>
      <c r="N188" s="297">
        <f>N187</f>
        <v>12</v>
      </c>
      <c r="O188" s="297"/>
      <c r="P188" s="297"/>
      <c r="Q188" s="297"/>
      <c r="R188" s="297"/>
      <c r="S188" s="297"/>
      <c r="T188" s="297"/>
      <c r="U188" s="297"/>
      <c r="V188" s="297"/>
      <c r="W188" s="297"/>
      <c r="X188" s="297"/>
      <c r="Y188" s="413">
        <f>Y187</f>
        <v>0</v>
      </c>
      <c r="Z188" s="413">
        <f>Z187</f>
        <v>0</v>
      </c>
      <c r="AA188" s="413">
        <f t="shared" ref="AA188:AL188" si="49">AA187</f>
        <v>0</v>
      </c>
      <c r="AB188" s="413">
        <f t="shared" si="49"/>
        <v>0</v>
      </c>
      <c r="AC188" s="413">
        <f t="shared" si="49"/>
        <v>0</v>
      </c>
      <c r="AD188" s="413">
        <f t="shared" si="49"/>
        <v>0</v>
      </c>
      <c r="AE188" s="413">
        <f t="shared" si="49"/>
        <v>0</v>
      </c>
      <c r="AF188" s="413">
        <f t="shared" si="49"/>
        <v>0</v>
      </c>
      <c r="AG188" s="413">
        <f t="shared" si="49"/>
        <v>0</v>
      </c>
      <c r="AH188" s="413">
        <f t="shared" si="49"/>
        <v>0</v>
      </c>
      <c r="AI188" s="413">
        <f t="shared" si="49"/>
        <v>0</v>
      </c>
      <c r="AJ188" s="413">
        <f t="shared" si="49"/>
        <v>0</v>
      </c>
      <c r="AK188" s="413">
        <f t="shared" si="49"/>
        <v>0</v>
      </c>
      <c r="AL188" s="413">
        <f t="shared" si="49"/>
        <v>0</v>
      </c>
      <c r="AM188" s="507"/>
    </row>
    <row r="189" spans="1:39" ht="15.5" outlineLevel="1">
      <c r="B189" s="316"/>
      <c r="C189" s="314"/>
      <c r="D189" s="318"/>
      <c r="E189" s="318"/>
      <c r="F189" s="318"/>
      <c r="G189" s="318"/>
      <c r="H189" s="318"/>
      <c r="I189" s="318"/>
      <c r="J189" s="318"/>
      <c r="K189" s="318"/>
      <c r="L189" s="318"/>
      <c r="M189" s="318"/>
      <c r="N189" s="293"/>
      <c r="O189" s="318"/>
      <c r="P189" s="318"/>
      <c r="Q189" s="318"/>
      <c r="R189" s="318"/>
      <c r="S189" s="318"/>
      <c r="T189" s="318"/>
      <c r="U189" s="318"/>
      <c r="V189" s="318"/>
      <c r="W189" s="318"/>
      <c r="X189" s="318"/>
      <c r="Y189" s="418"/>
      <c r="Z189" s="418"/>
      <c r="AA189" s="418"/>
      <c r="AB189" s="418"/>
      <c r="AC189" s="418"/>
      <c r="AD189" s="418"/>
      <c r="AE189" s="418"/>
      <c r="AF189" s="418"/>
      <c r="AG189" s="418"/>
      <c r="AH189" s="418"/>
      <c r="AI189" s="418"/>
      <c r="AJ189" s="418"/>
      <c r="AK189" s="418"/>
      <c r="AL189" s="418"/>
      <c r="AM189" s="315"/>
    </row>
    <row r="190" spans="1:39" ht="15.5" outlineLevel="1">
      <c r="A190" s="511">
        <v>14</v>
      </c>
      <c r="B190" s="316" t="s">
        <v>20</v>
      </c>
      <c r="C190" s="293" t="s">
        <v>25</v>
      </c>
      <c r="D190" s="297"/>
      <c r="E190" s="297"/>
      <c r="F190" s="297"/>
      <c r="G190" s="297"/>
      <c r="H190" s="297"/>
      <c r="I190" s="297"/>
      <c r="J190" s="297"/>
      <c r="K190" s="297"/>
      <c r="L190" s="297"/>
      <c r="M190" s="297"/>
      <c r="N190" s="297">
        <v>12</v>
      </c>
      <c r="O190" s="297"/>
      <c r="P190" s="297"/>
      <c r="Q190" s="297"/>
      <c r="R190" s="297"/>
      <c r="S190" s="297"/>
      <c r="T190" s="297"/>
      <c r="U190" s="297"/>
      <c r="V190" s="297"/>
      <c r="W190" s="297"/>
      <c r="X190" s="297"/>
      <c r="Y190" s="417"/>
      <c r="Z190" s="417"/>
      <c r="AA190" s="417"/>
      <c r="AB190" s="417"/>
      <c r="AC190" s="417"/>
      <c r="AD190" s="417"/>
      <c r="AE190" s="417"/>
      <c r="AF190" s="417"/>
      <c r="AG190" s="417"/>
      <c r="AH190" s="417"/>
      <c r="AI190" s="417"/>
      <c r="AJ190" s="417"/>
      <c r="AK190" s="417"/>
      <c r="AL190" s="417"/>
      <c r="AM190" s="298">
        <f>SUM(Y190:AL190)</f>
        <v>0</v>
      </c>
    </row>
    <row r="191" spans="1:39" ht="15.5" outlineLevel="1">
      <c r="B191" s="296" t="s">
        <v>242</v>
      </c>
      <c r="C191" s="293" t="s">
        <v>164</v>
      </c>
      <c r="D191" s="297"/>
      <c r="E191" s="297"/>
      <c r="F191" s="297"/>
      <c r="G191" s="297"/>
      <c r="H191" s="297"/>
      <c r="I191" s="297"/>
      <c r="J191" s="297"/>
      <c r="K191" s="297"/>
      <c r="L191" s="297"/>
      <c r="M191" s="297"/>
      <c r="N191" s="297">
        <f>N190</f>
        <v>12</v>
      </c>
      <c r="O191" s="297"/>
      <c r="P191" s="297"/>
      <c r="Q191" s="297"/>
      <c r="R191" s="297"/>
      <c r="S191" s="297"/>
      <c r="T191" s="297"/>
      <c r="U191" s="297"/>
      <c r="V191" s="297"/>
      <c r="W191" s="297"/>
      <c r="X191" s="297"/>
      <c r="Y191" s="413">
        <f>Y190</f>
        <v>0</v>
      </c>
      <c r="Z191" s="413">
        <f>Z190</f>
        <v>0</v>
      </c>
      <c r="AA191" s="413">
        <f t="shared" ref="AA191:AL191" si="50">AA190</f>
        <v>0</v>
      </c>
      <c r="AB191" s="413">
        <f t="shared" si="50"/>
        <v>0</v>
      </c>
      <c r="AC191" s="413">
        <f t="shared" si="50"/>
        <v>0</v>
      </c>
      <c r="AD191" s="413">
        <f t="shared" si="50"/>
        <v>0</v>
      </c>
      <c r="AE191" s="413">
        <f t="shared" si="50"/>
        <v>0</v>
      </c>
      <c r="AF191" s="413">
        <f t="shared" si="50"/>
        <v>0</v>
      </c>
      <c r="AG191" s="413">
        <f t="shared" si="50"/>
        <v>0</v>
      </c>
      <c r="AH191" s="413">
        <f t="shared" si="50"/>
        <v>0</v>
      </c>
      <c r="AI191" s="413">
        <f t="shared" si="50"/>
        <v>0</v>
      </c>
      <c r="AJ191" s="413">
        <f t="shared" si="50"/>
        <v>0</v>
      </c>
      <c r="AK191" s="413">
        <f t="shared" si="50"/>
        <v>0</v>
      </c>
      <c r="AL191" s="413">
        <f t="shared" si="50"/>
        <v>0</v>
      </c>
      <c r="AM191" s="507"/>
    </row>
    <row r="192" spans="1:39" ht="15.5" outlineLevel="1">
      <c r="B192" s="316"/>
      <c r="C192" s="314"/>
      <c r="D192" s="318"/>
      <c r="E192" s="318"/>
      <c r="F192" s="318"/>
      <c r="G192" s="318"/>
      <c r="H192" s="318"/>
      <c r="I192" s="318"/>
      <c r="J192" s="318"/>
      <c r="K192" s="318"/>
      <c r="L192" s="318"/>
      <c r="M192" s="318"/>
      <c r="N192" s="293"/>
      <c r="O192" s="318"/>
      <c r="P192" s="318"/>
      <c r="Q192" s="318"/>
      <c r="R192" s="318"/>
      <c r="S192" s="318"/>
      <c r="T192" s="318"/>
      <c r="U192" s="318"/>
      <c r="V192" s="318"/>
      <c r="W192" s="318"/>
      <c r="X192" s="318"/>
      <c r="Y192" s="418"/>
      <c r="Z192" s="419"/>
      <c r="AA192" s="418"/>
      <c r="AB192" s="418"/>
      <c r="AC192" s="418"/>
      <c r="AD192" s="418"/>
      <c r="AE192" s="418"/>
      <c r="AF192" s="418"/>
      <c r="AG192" s="418"/>
      <c r="AH192" s="418"/>
      <c r="AI192" s="418"/>
      <c r="AJ192" s="418"/>
      <c r="AK192" s="418"/>
      <c r="AL192" s="418"/>
      <c r="AM192" s="315"/>
    </row>
    <row r="193" spans="1:39" s="285" customFormat="1" ht="15.5" outlineLevel="1">
      <c r="A193" s="511">
        <v>15</v>
      </c>
      <c r="B193" s="316" t="s">
        <v>484</v>
      </c>
      <c r="C193" s="293" t="s">
        <v>25</v>
      </c>
      <c r="D193" s="297"/>
      <c r="E193" s="297"/>
      <c r="F193" s="297"/>
      <c r="G193" s="297"/>
      <c r="H193" s="297"/>
      <c r="I193" s="297"/>
      <c r="J193" s="297"/>
      <c r="K193" s="297"/>
      <c r="L193" s="297"/>
      <c r="M193" s="297"/>
      <c r="N193" s="293"/>
      <c r="O193" s="297"/>
      <c r="P193" s="297"/>
      <c r="Q193" s="297"/>
      <c r="R193" s="297"/>
      <c r="S193" s="297"/>
      <c r="T193" s="297"/>
      <c r="U193" s="297"/>
      <c r="V193" s="297"/>
      <c r="W193" s="297"/>
      <c r="X193" s="297"/>
      <c r="Y193" s="417"/>
      <c r="Z193" s="417"/>
      <c r="AA193" s="417"/>
      <c r="AB193" s="417"/>
      <c r="AC193" s="417"/>
      <c r="AD193" s="417"/>
      <c r="AE193" s="417"/>
      <c r="AF193" s="417"/>
      <c r="AG193" s="417"/>
      <c r="AH193" s="417"/>
      <c r="AI193" s="417"/>
      <c r="AJ193" s="417"/>
      <c r="AK193" s="417"/>
      <c r="AL193" s="417"/>
      <c r="AM193" s="298">
        <f>SUM(Y193:AL193)</f>
        <v>0</v>
      </c>
    </row>
    <row r="194" spans="1:39" s="285" customFormat="1" ht="15.5" outlineLevel="1">
      <c r="A194" s="511"/>
      <c r="B194" s="317" t="s">
        <v>242</v>
      </c>
      <c r="C194" s="293" t="s">
        <v>164</v>
      </c>
      <c r="D194" s="297"/>
      <c r="E194" s="297"/>
      <c r="F194" s="297"/>
      <c r="G194" s="297"/>
      <c r="H194" s="297"/>
      <c r="I194" s="297"/>
      <c r="J194" s="297"/>
      <c r="K194" s="297"/>
      <c r="L194" s="297"/>
      <c r="M194" s="297"/>
      <c r="N194" s="293"/>
      <c r="O194" s="297"/>
      <c r="P194" s="297"/>
      <c r="Q194" s="297"/>
      <c r="R194" s="297"/>
      <c r="S194" s="297"/>
      <c r="T194" s="297"/>
      <c r="U194" s="297"/>
      <c r="V194" s="297"/>
      <c r="W194" s="297"/>
      <c r="X194" s="297"/>
      <c r="Y194" s="413">
        <f>Y193</f>
        <v>0</v>
      </c>
      <c r="Z194" s="413">
        <f>Z193</f>
        <v>0</v>
      </c>
      <c r="AA194" s="413">
        <f t="shared" ref="AA194:AL194" si="51">AA193</f>
        <v>0</v>
      </c>
      <c r="AB194" s="413">
        <f t="shared" si="51"/>
        <v>0</v>
      </c>
      <c r="AC194" s="413">
        <f t="shared" si="51"/>
        <v>0</v>
      </c>
      <c r="AD194" s="413">
        <f t="shared" si="51"/>
        <v>0</v>
      </c>
      <c r="AE194" s="413">
        <f t="shared" si="51"/>
        <v>0</v>
      </c>
      <c r="AF194" s="413">
        <f t="shared" si="51"/>
        <v>0</v>
      </c>
      <c r="AG194" s="413">
        <f t="shared" si="51"/>
        <v>0</v>
      </c>
      <c r="AH194" s="413">
        <f t="shared" si="51"/>
        <v>0</v>
      </c>
      <c r="AI194" s="413">
        <f t="shared" si="51"/>
        <v>0</v>
      </c>
      <c r="AJ194" s="413">
        <f t="shared" si="51"/>
        <v>0</v>
      </c>
      <c r="AK194" s="413">
        <f t="shared" si="51"/>
        <v>0</v>
      </c>
      <c r="AL194" s="413">
        <f t="shared" si="51"/>
        <v>0</v>
      </c>
      <c r="AM194" s="507"/>
    </row>
    <row r="195" spans="1:39" s="285" customFormat="1" ht="15.5" outlineLevel="1">
      <c r="A195" s="511"/>
      <c r="B195" s="316"/>
      <c r="C195" s="314"/>
      <c r="D195" s="318"/>
      <c r="E195" s="318"/>
      <c r="F195" s="318"/>
      <c r="G195" s="318"/>
      <c r="H195" s="318"/>
      <c r="I195" s="318"/>
      <c r="J195" s="318"/>
      <c r="K195" s="318"/>
      <c r="L195" s="318"/>
      <c r="M195" s="318"/>
      <c r="N195" s="293"/>
      <c r="O195" s="318"/>
      <c r="P195" s="318"/>
      <c r="Q195" s="318"/>
      <c r="R195" s="318"/>
      <c r="S195" s="318"/>
      <c r="T195" s="318"/>
      <c r="U195" s="318"/>
      <c r="V195" s="318"/>
      <c r="W195" s="318"/>
      <c r="X195" s="318"/>
      <c r="Y195" s="420"/>
      <c r="Z195" s="418"/>
      <c r="AA195" s="418"/>
      <c r="AB195" s="418"/>
      <c r="AC195" s="418"/>
      <c r="AD195" s="418"/>
      <c r="AE195" s="418"/>
      <c r="AF195" s="418"/>
      <c r="AG195" s="418"/>
      <c r="AH195" s="418"/>
      <c r="AI195" s="418"/>
      <c r="AJ195" s="418"/>
      <c r="AK195" s="418"/>
      <c r="AL195" s="418"/>
      <c r="AM195" s="315"/>
    </row>
    <row r="196" spans="1:39" s="285" customFormat="1" ht="31" outlineLevel="1">
      <c r="A196" s="511">
        <v>16</v>
      </c>
      <c r="B196" s="316" t="s">
        <v>485</v>
      </c>
      <c r="C196" s="293" t="s">
        <v>25</v>
      </c>
      <c r="D196" s="297"/>
      <c r="E196" s="297"/>
      <c r="F196" s="297"/>
      <c r="G196" s="297"/>
      <c r="H196" s="297"/>
      <c r="I196" s="297"/>
      <c r="J196" s="297"/>
      <c r="K196" s="297"/>
      <c r="L196" s="297"/>
      <c r="M196" s="297"/>
      <c r="N196" s="293"/>
      <c r="O196" s="297"/>
      <c r="P196" s="297"/>
      <c r="Q196" s="297"/>
      <c r="R196" s="297"/>
      <c r="S196" s="297"/>
      <c r="T196" s="297"/>
      <c r="U196" s="297"/>
      <c r="V196" s="297"/>
      <c r="W196" s="297"/>
      <c r="X196" s="297"/>
      <c r="Y196" s="417"/>
      <c r="Z196" s="417"/>
      <c r="AA196" s="417"/>
      <c r="AB196" s="417"/>
      <c r="AC196" s="417"/>
      <c r="AD196" s="417"/>
      <c r="AE196" s="417"/>
      <c r="AF196" s="417"/>
      <c r="AG196" s="417"/>
      <c r="AH196" s="417"/>
      <c r="AI196" s="417"/>
      <c r="AJ196" s="417"/>
      <c r="AK196" s="417"/>
      <c r="AL196" s="417"/>
      <c r="AM196" s="298">
        <f>SUM(Y196:AL196)</f>
        <v>0</v>
      </c>
    </row>
    <row r="197" spans="1:39" s="285" customFormat="1" ht="15.5" outlineLevel="1">
      <c r="A197" s="511"/>
      <c r="B197" s="317" t="s">
        <v>242</v>
      </c>
      <c r="C197" s="293" t="s">
        <v>164</v>
      </c>
      <c r="D197" s="297"/>
      <c r="E197" s="297"/>
      <c r="F197" s="297"/>
      <c r="G197" s="297"/>
      <c r="H197" s="297"/>
      <c r="I197" s="297"/>
      <c r="J197" s="297"/>
      <c r="K197" s="297"/>
      <c r="L197" s="297"/>
      <c r="M197" s="297"/>
      <c r="N197" s="293"/>
      <c r="O197" s="297"/>
      <c r="P197" s="297"/>
      <c r="Q197" s="297"/>
      <c r="R197" s="297"/>
      <c r="S197" s="297"/>
      <c r="T197" s="297"/>
      <c r="U197" s="297"/>
      <c r="V197" s="297"/>
      <c r="W197" s="297"/>
      <c r="X197" s="297"/>
      <c r="Y197" s="413">
        <f>Y196</f>
        <v>0</v>
      </c>
      <c r="Z197" s="413">
        <f>Z196</f>
        <v>0</v>
      </c>
      <c r="AA197" s="413">
        <f t="shared" ref="AA197:AL197" si="52">AA196</f>
        <v>0</v>
      </c>
      <c r="AB197" s="413">
        <f t="shared" si="52"/>
        <v>0</v>
      </c>
      <c r="AC197" s="413">
        <f t="shared" si="52"/>
        <v>0</v>
      </c>
      <c r="AD197" s="413">
        <f t="shared" si="52"/>
        <v>0</v>
      </c>
      <c r="AE197" s="413">
        <f t="shared" si="52"/>
        <v>0</v>
      </c>
      <c r="AF197" s="413">
        <f t="shared" si="52"/>
        <v>0</v>
      </c>
      <c r="AG197" s="413">
        <f t="shared" si="52"/>
        <v>0</v>
      </c>
      <c r="AH197" s="413">
        <f t="shared" si="52"/>
        <v>0</v>
      </c>
      <c r="AI197" s="413">
        <f t="shared" si="52"/>
        <v>0</v>
      </c>
      <c r="AJ197" s="413">
        <f t="shared" si="52"/>
        <v>0</v>
      </c>
      <c r="AK197" s="413">
        <f t="shared" si="52"/>
        <v>0</v>
      </c>
      <c r="AL197" s="413">
        <f t="shared" si="52"/>
        <v>0</v>
      </c>
      <c r="AM197" s="507"/>
    </row>
    <row r="198" spans="1:39" s="285" customFormat="1" ht="15.5" outlineLevel="1">
      <c r="A198" s="511"/>
      <c r="B198" s="316"/>
      <c r="C198" s="314"/>
      <c r="D198" s="318"/>
      <c r="E198" s="318"/>
      <c r="F198" s="318"/>
      <c r="G198" s="318"/>
      <c r="H198" s="318"/>
      <c r="I198" s="318"/>
      <c r="J198" s="318"/>
      <c r="K198" s="318"/>
      <c r="L198" s="318"/>
      <c r="M198" s="318"/>
      <c r="N198" s="293"/>
      <c r="O198" s="318"/>
      <c r="P198" s="318"/>
      <c r="Q198" s="318"/>
      <c r="R198" s="318"/>
      <c r="S198" s="318"/>
      <c r="T198" s="318"/>
      <c r="U198" s="318"/>
      <c r="V198" s="318"/>
      <c r="W198" s="318"/>
      <c r="X198" s="318"/>
      <c r="Y198" s="420"/>
      <c r="Z198" s="418"/>
      <c r="AA198" s="418"/>
      <c r="AB198" s="418"/>
      <c r="AC198" s="418"/>
      <c r="AD198" s="418"/>
      <c r="AE198" s="418"/>
      <c r="AF198" s="418"/>
      <c r="AG198" s="418"/>
      <c r="AH198" s="418"/>
      <c r="AI198" s="418"/>
      <c r="AJ198" s="418"/>
      <c r="AK198" s="418"/>
      <c r="AL198" s="418"/>
      <c r="AM198" s="315"/>
    </row>
    <row r="199" spans="1:39" ht="15.5" outlineLevel="1">
      <c r="A199" s="511">
        <v>17</v>
      </c>
      <c r="B199" s="316" t="s">
        <v>9</v>
      </c>
      <c r="C199" s="293" t="s">
        <v>25</v>
      </c>
      <c r="D199" s="297"/>
      <c r="E199" s="297"/>
      <c r="F199" s="297"/>
      <c r="G199" s="297"/>
      <c r="H199" s="297"/>
      <c r="I199" s="297"/>
      <c r="J199" s="297"/>
      <c r="K199" s="297"/>
      <c r="L199" s="297"/>
      <c r="M199" s="297"/>
      <c r="N199" s="293"/>
      <c r="O199" s="297"/>
      <c r="P199" s="297"/>
      <c r="Q199" s="297"/>
      <c r="R199" s="297"/>
      <c r="S199" s="297"/>
      <c r="T199" s="297"/>
      <c r="U199" s="297"/>
      <c r="V199" s="297"/>
      <c r="W199" s="297"/>
      <c r="X199" s="297"/>
      <c r="Y199" s="417"/>
      <c r="Z199" s="417"/>
      <c r="AA199" s="417"/>
      <c r="AB199" s="417"/>
      <c r="AC199" s="417"/>
      <c r="AD199" s="417"/>
      <c r="AE199" s="417"/>
      <c r="AF199" s="417"/>
      <c r="AG199" s="417"/>
      <c r="AH199" s="417"/>
      <c r="AI199" s="417"/>
      <c r="AJ199" s="417"/>
      <c r="AK199" s="417"/>
      <c r="AL199" s="417"/>
      <c r="AM199" s="298">
        <f>SUM(Y199:AL199)</f>
        <v>0</v>
      </c>
    </row>
    <row r="200" spans="1:39" ht="15.5" outlineLevel="1">
      <c r="B200" s="296" t="s">
        <v>242</v>
      </c>
      <c r="C200" s="293" t="s">
        <v>164</v>
      </c>
      <c r="D200" s="297"/>
      <c r="E200" s="297"/>
      <c r="F200" s="297"/>
      <c r="G200" s="297"/>
      <c r="H200" s="297"/>
      <c r="I200" s="297"/>
      <c r="J200" s="297"/>
      <c r="K200" s="297"/>
      <c r="L200" s="297"/>
      <c r="M200" s="297"/>
      <c r="N200" s="293"/>
      <c r="O200" s="297"/>
      <c r="P200" s="297"/>
      <c r="Q200" s="297"/>
      <c r="R200" s="297"/>
      <c r="S200" s="297"/>
      <c r="T200" s="297"/>
      <c r="U200" s="297"/>
      <c r="V200" s="297"/>
      <c r="W200" s="297"/>
      <c r="X200" s="297"/>
      <c r="Y200" s="413">
        <f>Y199</f>
        <v>0</v>
      </c>
      <c r="Z200" s="413">
        <f>Z199</f>
        <v>0</v>
      </c>
      <c r="AA200" s="413">
        <f t="shared" ref="AA200:AL200" si="53">AA199</f>
        <v>0</v>
      </c>
      <c r="AB200" s="413">
        <f t="shared" si="53"/>
        <v>0</v>
      </c>
      <c r="AC200" s="413">
        <f t="shared" si="53"/>
        <v>0</v>
      </c>
      <c r="AD200" s="413">
        <f t="shared" si="53"/>
        <v>0</v>
      </c>
      <c r="AE200" s="413">
        <f t="shared" si="53"/>
        <v>0</v>
      </c>
      <c r="AF200" s="413">
        <f t="shared" si="53"/>
        <v>0</v>
      </c>
      <c r="AG200" s="413">
        <f t="shared" si="53"/>
        <v>0</v>
      </c>
      <c r="AH200" s="413">
        <f t="shared" si="53"/>
        <v>0</v>
      </c>
      <c r="AI200" s="413">
        <f t="shared" si="53"/>
        <v>0</v>
      </c>
      <c r="AJ200" s="413">
        <f t="shared" si="53"/>
        <v>0</v>
      </c>
      <c r="AK200" s="413">
        <f t="shared" si="53"/>
        <v>0</v>
      </c>
      <c r="AL200" s="413">
        <f t="shared" si="53"/>
        <v>0</v>
      </c>
      <c r="AM200" s="507"/>
    </row>
    <row r="201" spans="1:39" ht="15.5" outlineLevel="1">
      <c r="B201" s="317"/>
      <c r="C201" s="307"/>
      <c r="D201" s="293"/>
      <c r="E201" s="293"/>
      <c r="F201" s="293"/>
      <c r="G201" s="293"/>
      <c r="H201" s="293"/>
      <c r="I201" s="293"/>
      <c r="J201" s="293"/>
      <c r="K201" s="293"/>
      <c r="L201" s="293"/>
      <c r="M201" s="293"/>
      <c r="N201" s="293"/>
      <c r="O201" s="293"/>
      <c r="P201" s="293"/>
      <c r="Q201" s="293"/>
      <c r="R201" s="293"/>
      <c r="S201" s="293"/>
      <c r="T201" s="293"/>
      <c r="U201" s="293"/>
      <c r="V201" s="293"/>
      <c r="W201" s="293"/>
      <c r="X201" s="293"/>
      <c r="Y201" s="421"/>
      <c r="Z201" s="422"/>
      <c r="AA201" s="422"/>
      <c r="AB201" s="422"/>
      <c r="AC201" s="422"/>
      <c r="AD201" s="422"/>
      <c r="AE201" s="422"/>
      <c r="AF201" s="422"/>
      <c r="AG201" s="422"/>
      <c r="AH201" s="422"/>
      <c r="AI201" s="422"/>
      <c r="AJ201" s="422"/>
      <c r="AK201" s="422"/>
      <c r="AL201" s="422"/>
      <c r="AM201" s="319"/>
    </row>
    <row r="202" spans="1:39" ht="15.5" outlineLevel="1">
      <c r="A202" s="512"/>
      <c r="B202" s="290" t="s">
        <v>10</v>
      </c>
      <c r="C202" s="291"/>
      <c r="D202" s="291"/>
      <c r="E202" s="291"/>
      <c r="F202" s="291"/>
      <c r="G202" s="291"/>
      <c r="H202" s="291"/>
      <c r="I202" s="291"/>
      <c r="J202" s="291"/>
      <c r="K202" s="291"/>
      <c r="L202" s="291"/>
      <c r="M202" s="291"/>
      <c r="N202" s="292"/>
      <c r="O202" s="291"/>
      <c r="P202" s="291"/>
      <c r="Q202" s="291"/>
      <c r="R202" s="291"/>
      <c r="S202" s="291"/>
      <c r="T202" s="291"/>
      <c r="U202" s="291"/>
      <c r="V202" s="291"/>
      <c r="W202" s="291"/>
      <c r="X202" s="291"/>
      <c r="Y202" s="416"/>
      <c r="Z202" s="416"/>
      <c r="AA202" s="416"/>
      <c r="AB202" s="416"/>
      <c r="AC202" s="416"/>
      <c r="AD202" s="416"/>
      <c r="AE202" s="416"/>
      <c r="AF202" s="416"/>
      <c r="AG202" s="416"/>
      <c r="AH202" s="416"/>
      <c r="AI202" s="416"/>
      <c r="AJ202" s="416"/>
      <c r="AK202" s="416"/>
      <c r="AL202" s="416"/>
      <c r="AM202" s="294"/>
    </row>
    <row r="203" spans="1:39" ht="15.5" outlineLevel="1">
      <c r="A203" s="511">
        <v>18</v>
      </c>
      <c r="B203" s="317" t="s">
        <v>11</v>
      </c>
      <c r="C203" s="293" t="s">
        <v>25</v>
      </c>
      <c r="D203" s="297"/>
      <c r="E203" s="297"/>
      <c r="F203" s="297"/>
      <c r="G203" s="297"/>
      <c r="H203" s="297"/>
      <c r="I203" s="297"/>
      <c r="J203" s="297"/>
      <c r="K203" s="297"/>
      <c r="L203" s="297"/>
      <c r="M203" s="297"/>
      <c r="N203" s="297">
        <v>12</v>
      </c>
      <c r="O203" s="297"/>
      <c r="P203" s="297"/>
      <c r="Q203" s="297"/>
      <c r="R203" s="297"/>
      <c r="S203" s="297"/>
      <c r="T203" s="297"/>
      <c r="U203" s="297"/>
      <c r="V203" s="297"/>
      <c r="W203" s="297"/>
      <c r="X203" s="297"/>
      <c r="Y203" s="428"/>
      <c r="Z203" s="417"/>
      <c r="AA203" s="417"/>
      <c r="AB203" s="417"/>
      <c r="AC203" s="417"/>
      <c r="AD203" s="417"/>
      <c r="AE203" s="417"/>
      <c r="AF203" s="417"/>
      <c r="AG203" s="417"/>
      <c r="AH203" s="417"/>
      <c r="AI203" s="417"/>
      <c r="AJ203" s="417"/>
      <c r="AK203" s="417"/>
      <c r="AL203" s="417"/>
      <c r="AM203" s="298">
        <f>SUM(Y203:AL203)</f>
        <v>0</v>
      </c>
    </row>
    <row r="204" spans="1:39" ht="15.5" outlineLevel="1">
      <c r="B204" s="296" t="s">
        <v>242</v>
      </c>
      <c r="C204" s="293" t="s">
        <v>164</v>
      </c>
      <c r="D204" s="297"/>
      <c r="E204" s="297"/>
      <c r="F204" s="297"/>
      <c r="G204" s="297"/>
      <c r="H204" s="297"/>
      <c r="I204" s="297"/>
      <c r="J204" s="297"/>
      <c r="K204" s="297"/>
      <c r="L204" s="297"/>
      <c r="M204" s="297"/>
      <c r="N204" s="297">
        <f>N203</f>
        <v>12</v>
      </c>
      <c r="O204" s="297"/>
      <c r="P204" s="297"/>
      <c r="Q204" s="297"/>
      <c r="R204" s="297"/>
      <c r="S204" s="297"/>
      <c r="T204" s="297"/>
      <c r="U204" s="297"/>
      <c r="V204" s="297"/>
      <c r="W204" s="297"/>
      <c r="X204" s="297"/>
      <c r="Y204" s="413">
        <f>Y203</f>
        <v>0</v>
      </c>
      <c r="Z204" s="413">
        <f>Z203</f>
        <v>0</v>
      </c>
      <c r="AA204" s="413">
        <f t="shared" ref="AA204:AL204" si="54">AA203</f>
        <v>0</v>
      </c>
      <c r="AB204" s="413">
        <f t="shared" si="54"/>
        <v>0</v>
      </c>
      <c r="AC204" s="413">
        <f t="shared" si="54"/>
        <v>0</v>
      </c>
      <c r="AD204" s="413">
        <f t="shared" si="54"/>
        <v>0</v>
      </c>
      <c r="AE204" s="413">
        <f t="shared" si="54"/>
        <v>0</v>
      </c>
      <c r="AF204" s="413">
        <f t="shared" si="54"/>
        <v>0</v>
      </c>
      <c r="AG204" s="413">
        <f t="shared" si="54"/>
        <v>0</v>
      </c>
      <c r="AH204" s="413">
        <f t="shared" si="54"/>
        <v>0</v>
      </c>
      <c r="AI204" s="413">
        <f t="shared" si="54"/>
        <v>0</v>
      </c>
      <c r="AJ204" s="413">
        <f t="shared" si="54"/>
        <v>0</v>
      </c>
      <c r="AK204" s="413">
        <f t="shared" si="54"/>
        <v>0</v>
      </c>
      <c r="AL204" s="413">
        <f t="shared" si="54"/>
        <v>0</v>
      </c>
      <c r="AM204" s="507"/>
    </row>
    <row r="205" spans="1:39" ht="15.5" outlineLevel="1">
      <c r="A205" s="514"/>
      <c r="B205" s="317"/>
      <c r="C205" s="307"/>
      <c r="D205" s="293"/>
      <c r="E205" s="293"/>
      <c r="F205" s="293"/>
      <c r="G205" s="293"/>
      <c r="H205" s="293"/>
      <c r="I205" s="293"/>
      <c r="J205" s="293"/>
      <c r="K205" s="293"/>
      <c r="L205" s="293"/>
      <c r="M205" s="293"/>
      <c r="N205" s="293"/>
      <c r="O205" s="293"/>
      <c r="P205" s="293"/>
      <c r="Q205" s="293"/>
      <c r="R205" s="293"/>
      <c r="S205" s="293"/>
      <c r="T205" s="293"/>
      <c r="U205" s="293"/>
      <c r="V205" s="293"/>
      <c r="W205" s="293"/>
      <c r="X205" s="293"/>
      <c r="Y205" s="414"/>
      <c r="Z205" s="423"/>
      <c r="AA205" s="423"/>
      <c r="AB205" s="423"/>
      <c r="AC205" s="423"/>
      <c r="AD205" s="423"/>
      <c r="AE205" s="423"/>
      <c r="AF205" s="423"/>
      <c r="AG205" s="423"/>
      <c r="AH205" s="423"/>
      <c r="AI205" s="423"/>
      <c r="AJ205" s="423"/>
      <c r="AK205" s="423"/>
      <c r="AL205" s="423"/>
      <c r="AM205" s="308"/>
    </row>
    <row r="206" spans="1:39" ht="15.5" outlineLevel="1">
      <c r="A206" s="511">
        <v>19</v>
      </c>
      <c r="B206" s="317" t="s">
        <v>12</v>
      </c>
      <c r="C206" s="293" t="s">
        <v>25</v>
      </c>
      <c r="D206" s="297"/>
      <c r="E206" s="297"/>
      <c r="F206" s="297"/>
      <c r="G206" s="297"/>
      <c r="H206" s="297"/>
      <c r="I206" s="297"/>
      <c r="J206" s="297"/>
      <c r="K206" s="297"/>
      <c r="L206" s="297"/>
      <c r="M206" s="297"/>
      <c r="N206" s="297">
        <v>12</v>
      </c>
      <c r="O206" s="297"/>
      <c r="P206" s="297"/>
      <c r="Q206" s="297"/>
      <c r="R206" s="297"/>
      <c r="S206" s="297"/>
      <c r="T206" s="297"/>
      <c r="U206" s="297"/>
      <c r="V206" s="297"/>
      <c r="W206" s="297"/>
      <c r="X206" s="297"/>
      <c r="Y206" s="412"/>
      <c r="Z206" s="417"/>
      <c r="AA206" s="417"/>
      <c r="AB206" s="417"/>
      <c r="AC206" s="417"/>
      <c r="AD206" s="417"/>
      <c r="AE206" s="417"/>
      <c r="AF206" s="417"/>
      <c r="AG206" s="417"/>
      <c r="AH206" s="417"/>
      <c r="AI206" s="417"/>
      <c r="AJ206" s="417"/>
      <c r="AK206" s="417"/>
      <c r="AL206" s="417"/>
      <c r="AM206" s="298">
        <f>SUM(Y206:AL206)</f>
        <v>0</v>
      </c>
    </row>
    <row r="207" spans="1:39" ht="15.5" outlineLevel="1">
      <c r="B207" s="296" t="s">
        <v>242</v>
      </c>
      <c r="C207" s="293" t="s">
        <v>164</v>
      </c>
      <c r="D207" s="297"/>
      <c r="E207" s="297"/>
      <c r="F207" s="297"/>
      <c r="G207" s="297"/>
      <c r="H207" s="297"/>
      <c r="I207" s="297"/>
      <c r="J207" s="297"/>
      <c r="K207" s="297"/>
      <c r="L207" s="297"/>
      <c r="M207" s="297"/>
      <c r="N207" s="297">
        <f>N206</f>
        <v>12</v>
      </c>
      <c r="O207" s="297"/>
      <c r="P207" s="297"/>
      <c r="Q207" s="297"/>
      <c r="R207" s="297"/>
      <c r="S207" s="297"/>
      <c r="T207" s="297"/>
      <c r="U207" s="297"/>
      <c r="V207" s="297"/>
      <c r="W207" s="297"/>
      <c r="X207" s="297"/>
      <c r="Y207" s="413">
        <f>Y206</f>
        <v>0</v>
      </c>
      <c r="Z207" s="413">
        <f>Z206</f>
        <v>0</v>
      </c>
      <c r="AA207" s="413">
        <f t="shared" ref="AA207:AL207" si="55">AA206</f>
        <v>0</v>
      </c>
      <c r="AB207" s="413">
        <f t="shared" si="55"/>
        <v>0</v>
      </c>
      <c r="AC207" s="413">
        <f t="shared" si="55"/>
        <v>0</v>
      </c>
      <c r="AD207" s="413">
        <f t="shared" si="55"/>
        <v>0</v>
      </c>
      <c r="AE207" s="413">
        <f t="shared" si="55"/>
        <v>0</v>
      </c>
      <c r="AF207" s="413">
        <f t="shared" si="55"/>
        <v>0</v>
      </c>
      <c r="AG207" s="413">
        <f t="shared" si="55"/>
        <v>0</v>
      </c>
      <c r="AH207" s="413">
        <f t="shared" si="55"/>
        <v>0</v>
      </c>
      <c r="AI207" s="413">
        <f t="shared" si="55"/>
        <v>0</v>
      </c>
      <c r="AJ207" s="413">
        <f t="shared" si="55"/>
        <v>0</v>
      </c>
      <c r="AK207" s="413">
        <f t="shared" si="55"/>
        <v>0</v>
      </c>
      <c r="AL207" s="413">
        <f t="shared" si="55"/>
        <v>0</v>
      </c>
      <c r="AM207" s="507"/>
    </row>
    <row r="208" spans="1:39" ht="15.5" outlineLevel="1">
      <c r="B208" s="317"/>
      <c r="C208" s="307"/>
      <c r="D208" s="293"/>
      <c r="E208" s="293"/>
      <c r="F208" s="293"/>
      <c r="G208" s="293"/>
      <c r="H208" s="293"/>
      <c r="I208" s="293"/>
      <c r="J208" s="293"/>
      <c r="K208" s="293"/>
      <c r="L208" s="293"/>
      <c r="M208" s="293"/>
      <c r="N208" s="293"/>
      <c r="O208" s="293"/>
      <c r="P208" s="293"/>
      <c r="Q208" s="293"/>
      <c r="R208" s="293"/>
      <c r="S208" s="293"/>
      <c r="T208" s="293"/>
      <c r="U208" s="293"/>
      <c r="V208" s="293"/>
      <c r="W208" s="293"/>
      <c r="X208" s="293"/>
      <c r="Y208" s="424"/>
      <c r="Z208" s="424"/>
      <c r="AA208" s="414"/>
      <c r="AB208" s="414"/>
      <c r="AC208" s="414"/>
      <c r="AD208" s="414"/>
      <c r="AE208" s="414"/>
      <c r="AF208" s="414"/>
      <c r="AG208" s="414"/>
      <c r="AH208" s="414"/>
      <c r="AI208" s="414"/>
      <c r="AJ208" s="414"/>
      <c r="AK208" s="414"/>
      <c r="AL208" s="414"/>
      <c r="AM208" s="308"/>
    </row>
    <row r="209" spans="1:39" ht="15.5" outlineLevel="1">
      <c r="A209" s="511">
        <v>20</v>
      </c>
      <c r="B209" s="317" t="s">
        <v>13</v>
      </c>
      <c r="C209" s="293" t="s">
        <v>25</v>
      </c>
      <c r="D209" s="297"/>
      <c r="E209" s="297"/>
      <c r="F209" s="297"/>
      <c r="G209" s="297"/>
      <c r="H209" s="297"/>
      <c r="I209" s="297"/>
      <c r="J209" s="297"/>
      <c r="K209" s="297"/>
      <c r="L209" s="297"/>
      <c r="M209" s="297"/>
      <c r="N209" s="297">
        <v>12</v>
      </c>
      <c r="O209" s="297"/>
      <c r="P209" s="297"/>
      <c r="Q209" s="297"/>
      <c r="R209" s="297"/>
      <c r="S209" s="297"/>
      <c r="T209" s="297"/>
      <c r="U209" s="297"/>
      <c r="V209" s="297"/>
      <c r="W209" s="297"/>
      <c r="X209" s="297"/>
      <c r="Y209" s="412"/>
      <c r="Z209" s="417"/>
      <c r="AA209" s="417"/>
      <c r="AB209" s="417"/>
      <c r="AC209" s="417"/>
      <c r="AD209" s="417"/>
      <c r="AE209" s="417"/>
      <c r="AF209" s="417"/>
      <c r="AG209" s="417"/>
      <c r="AH209" s="417"/>
      <c r="AI209" s="417"/>
      <c r="AJ209" s="417"/>
      <c r="AK209" s="417"/>
      <c r="AL209" s="417"/>
      <c r="AM209" s="298">
        <f>SUM(Y209:AL209)</f>
        <v>0</v>
      </c>
    </row>
    <row r="210" spans="1:39" ht="15.5" outlineLevel="1">
      <c r="B210" s="296" t="s">
        <v>242</v>
      </c>
      <c r="C210" s="293" t="s">
        <v>164</v>
      </c>
      <c r="D210" s="297"/>
      <c r="E210" s="297"/>
      <c r="F210" s="297"/>
      <c r="G210" s="297"/>
      <c r="H210" s="297"/>
      <c r="I210" s="297"/>
      <c r="J210" s="297"/>
      <c r="K210" s="297"/>
      <c r="L210" s="297"/>
      <c r="M210" s="297"/>
      <c r="N210" s="297">
        <f>N209</f>
        <v>12</v>
      </c>
      <c r="O210" s="297"/>
      <c r="P210" s="297"/>
      <c r="Q210" s="297"/>
      <c r="R210" s="297"/>
      <c r="S210" s="297"/>
      <c r="T210" s="297"/>
      <c r="U210" s="297"/>
      <c r="V210" s="297"/>
      <c r="W210" s="297"/>
      <c r="X210" s="297"/>
      <c r="Y210" s="413">
        <f>Y209</f>
        <v>0</v>
      </c>
      <c r="Z210" s="413">
        <f>Z209</f>
        <v>0</v>
      </c>
      <c r="AA210" s="413">
        <f t="shared" ref="AA210:AL210" si="56">AA209</f>
        <v>0</v>
      </c>
      <c r="AB210" s="413">
        <f t="shared" si="56"/>
        <v>0</v>
      </c>
      <c r="AC210" s="413">
        <f t="shared" si="56"/>
        <v>0</v>
      </c>
      <c r="AD210" s="413">
        <f t="shared" si="56"/>
        <v>0</v>
      </c>
      <c r="AE210" s="413">
        <f t="shared" si="56"/>
        <v>0</v>
      </c>
      <c r="AF210" s="413">
        <f t="shared" si="56"/>
        <v>0</v>
      </c>
      <c r="AG210" s="413">
        <f t="shared" si="56"/>
        <v>0</v>
      </c>
      <c r="AH210" s="413">
        <f t="shared" si="56"/>
        <v>0</v>
      </c>
      <c r="AI210" s="413">
        <f t="shared" si="56"/>
        <v>0</v>
      </c>
      <c r="AJ210" s="413">
        <f t="shared" si="56"/>
        <v>0</v>
      </c>
      <c r="AK210" s="413">
        <f t="shared" si="56"/>
        <v>0</v>
      </c>
      <c r="AL210" s="413">
        <f t="shared" si="56"/>
        <v>0</v>
      </c>
      <c r="AM210" s="507"/>
    </row>
    <row r="211" spans="1:39" ht="15.5" outlineLevel="1">
      <c r="B211" s="317"/>
      <c r="C211" s="307"/>
      <c r="D211" s="293"/>
      <c r="E211" s="293"/>
      <c r="F211" s="293"/>
      <c r="G211" s="293"/>
      <c r="H211" s="293"/>
      <c r="I211" s="293"/>
      <c r="J211" s="293"/>
      <c r="K211" s="293"/>
      <c r="L211" s="293"/>
      <c r="M211" s="293"/>
      <c r="N211" s="320"/>
      <c r="O211" s="293"/>
      <c r="P211" s="293"/>
      <c r="Q211" s="293"/>
      <c r="R211" s="293"/>
      <c r="S211" s="293"/>
      <c r="T211" s="293"/>
      <c r="U211" s="293"/>
      <c r="V211" s="293"/>
      <c r="W211" s="293"/>
      <c r="X211" s="293"/>
      <c r="Y211" s="414"/>
      <c r="Z211" s="414"/>
      <c r="AA211" s="414"/>
      <c r="AB211" s="414"/>
      <c r="AC211" s="414"/>
      <c r="AD211" s="414"/>
      <c r="AE211" s="414"/>
      <c r="AF211" s="414"/>
      <c r="AG211" s="414"/>
      <c r="AH211" s="414"/>
      <c r="AI211" s="414"/>
      <c r="AJ211" s="414"/>
      <c r="AK211" s="414"/>
      <c r="AL211" s="414"/>
      <c r="AM211" s="308"/>
    </row>
    <row r="212" spans="1:39" ht="15.5" outlineLevel="1">
      <c r="A212" s="511">
        <v>21</v>
      </c>
      <c r="B212" s="317" t="s">
        <v>22</v>
      </c>
      <c r="C212" s="293" t="s">
        <v>25</v>
      </c>
      <c r="D212" s="297"/>
      <c r="E212" s="297"/>
      <c r="F212" s="297"/>
      <c r="G212" s="297"/>
      <c r="H212" s="297"/>
      <c r="I212" s="297"/>
      <c r="J212" s="297"/>
      <c r="K212" s="297"/>
      <c r="L212" s="297"/>
      <c r="M212" s="297"/>
      <c r="N212" s="297">
        <v>12</v>
      </c>
      <c r="O212" s="297"/>
      <c r="P212" s="297"/>
      <c r="Q212" s="297"/>
      <c r="R212" s="297"/>
      <c r="S212" s="297"/>
      <c r="T212" s="297"/>
      <c r="U212" s="297"/>
      <c r="V212" s="297"/>
      <c r="W212" s="297"/>
      <c r="X212" s="297"/>
      <c r="Y212" s="412"/>
      <c r="Z212" s="417"/>
      <c r="AA212" s="417"/>
      <c r="AB212" s="417"/>
      <c r="AC212" s="417"/>
      <c r="AD212" s="417"/>
      <c r="AE212" s="417"/>
      <c r="AF212" s="417"/>
      <c r="AG212" s="417"/>
      <c r="AH212" s="417"/>
      <c r="AI212" s="417"/>
      <c r="AJ212" s="417"/>
      <c r="AK212" s="417"/>
      <c r="AL212" s="417"/>
      <c r="AM212" s="298">
        <f>SUM(Y212:AL212)</f>
        <v>0</v>
      </c>
    </row>
    <row r="213" spans="1:39" ht="15.5" outlineLevel="1">
      <c r="B213" s="296" t="s">
        <v>242</v>
      </c>
      <c r="C213" s="293" t="s">
        <v>164</v>
      </c>
      <c r="D213" s="297"/>
      <c r="E213" s="297"/>
      <c r="F213" s="297"/>
      <c r="G213" s="297"/>
      <c r="H213" s="297"/>
      <c r="I213" s="297"/>
      <c r="J213" s="297"/>
      <c r="K213" s="297"/>
      <c r="L213" s="297"/>
      <c r="M213" s="297"/>
      <c r="N213" s="297">
        <f>N212</f>
        <v>12</v>
      </c>
      <c r="O213" s="297"/>
      <c r="P213" s="297"/>
      <c r="Q213" s="297"/>
      <c r="R213" s="297"/>
      <c r="S213" s="297"/>
      <c r="T213" s="297"/>
      <c r="U213" s="297"/>
      <c r="V213" s="297"/>
      <c r="W213" s="297"/>
      <c r="X213" s="297"/>
      <c r="Y213" s="413">
        <f>Y212</f>
        <v>0</v>
      </c>
      <c r="Z213" s="413">
        <f>Z212</f>
        <v>0</v>
      </c>
      <c r="AA213" s="413">
        <f t="shared" ref="AA213:AL213" si="57">AA212</f>
        <v>0</v>
      </c>
      <c r="AB213" s="413">
        <f t="shared" si="57"/>
        <v>0</v>
      </c>
      <c r="AC213" s="413">
        <f t="shared" si="57"/>
        <v>0</v>
      </c>
      <c r="AD213" s="413">
        <f t="shared" si="57"/>
        <v>0</v>
      </c>
      <c r="AE213" s="413">
        <f t="shared" si="57"/>
        <v>0</v>
      </c>
      <c r="AF213" s="413">
        <f t="shared" si="57"/>
        <v>0</v>
      </c>
      <c r="AG213" s="413">
        <f t="shared" si="57"/>
        <v>0</v>
      </c>
      <c r="AH213" s="413">
        <f t="shared" si="57"/>
        <v>0</v>
      </c>
      <c r="AI213" s="413">
        <f t="shared" si="57"/>
        <v>0</v>
      </c>
      <c r="AJ213" s="413">
        <f t="shared" si="57"/>
        <v>0</v>
      </c>
      <c r="AK213" s="413">
        <f t="shared" si="57"/>
        <v>0</v>
      </c>
      <c r="AL213" s="413">
        <f t="shared" si="57"/>
        <v>0</v>
      </c>
      <c r="AM213" s="507"/>
    </row>
    <row r="214" spans="1:39" ht="15.5" outlineLevel="1">
      <c r="B214" s="317"/>
      <c r="C214" s="307"/>
      <c r="D214" s="293"/>
      <c r="E214" s="293"/>
      <c r="F214" s="293"/>
      <c r="G214" s="293"/>
      <c r="H214" s="293"/>
      <c r="I214" s="293"/>
      <c r="J214" s="293"/>
      <c r="K214" s="293"/>
      <c r="L214" s="293"/>
      <c r="M214" s="293"/>
      <c r="N214" s="293"/>
      <c r="O214" s="293"/>
      <c r="P214" s="293"/>
      <c r="Q214" s="293"/>
      <c r="R214" s="293"/>
      <c r="S214" s="293"/>
      <c r="T214" s="293"/>
      <c r="U214" s="293"/>
      <c r="V214" s="293"/>
      <c r="W214" s="293"/>
      <c r="X214" s="293"/>
      <c r="Y214" s="424"/>
      <c r="Z214" s="414"/>
      <c r="AA214" s="414"/>
      <c r="AB214" s="414"/>
      <c r="AC214" s="414"/>
      <c r="AD214" s="414"/>
      <c r="AE214" s="414"/>
      <c r="AF214" s="414"/>
      <c r="AG214" s="414"/>
      <c r="AH214" s="414"/>
      <c r="AI214" s="414"/>
      <c r="AJ214" s="414"/>
      <c r="AK214" s="414"/>
      <c r="AL214" s="414"/>
      <c r="AM214" s="308"/>
    </row>
    <row r="215" spans="1:39" ht="15.5" outlineLevel="1">
      <c r="A215" s="511">
        <v>22</v>
      </c>
      <c r="B215" s="317" t="s">
        <v>9</v>
      </c>
      <c r="C215" s="293" t="s">
        <v>25</v>
      </c>
      <c r="D215" s="297"/>
      <c r="E215" s="297"/>
      <c r="F215" s="297"/>
      <c r="G215" s="297"/>
      <c r="H215" s="297"/>
      <c r="I215" s="297"/>
      <c r="J215" s="297"/>
      <c r="K215" s="297"/>
      <c r="L215" s="297"/>
      <c r="M215" s="297"/>
      <c r="N215" s="293"/>
      <c r="O215" s="297"/>
      <c r="P215" s="297"/>
      <c r="Q215" s="297"/>
      <c r="R215" s="297"/>
      <c r="S215" s="297"/>
      <c r="T215" s="297"/>
      <c r="U215" s="297"/>
      <c r="V215" s="297"/>
      <c r="W215" s="297"/>
      <c r="X215" s="297"/>
      <c r="Y215" s="412"/>
      <c r="Z215" s="417"/>
      <c r="AA215" s="417"/>
      <c r="AB215" s="417"/>
      <c r="AC215" s="417"/>
      <c r="AD215" s="417"/>
      <c r="AE215" s="417"/>
      <c r="AF215" s="417"/>
      <c r="AG215" s="417"/>
      <c r="AH215" s="417"/>
      <c r="AI215" s="417"/>
      <c r="AJ215" s="417"/>
      <c r="AK215" s="417"/>
      <c r="AL215" s="417"/>
      <c r="AM215" s="298">
        <f>SUM(Y215:AL215)</f>
        <v>0</v>
      </c>
    </row>
    <row r="216" spans="1:39" ht="15.5" outlineLevel="1">
      <c r="B216" s="296" t="s">
        <v>242</v>
      </c>
      <c r="C216" s="293" t="s">
        <v>164</v>
      </c>
      <c r="D216" s="297"/>
      <c r="E216" s="297"/>
      <c r="F216" s="297"/>
      <c r="G216" s="297"/>
      <c r="H216" s="297"/>
      <c r="I216" s="297"/>
      <c r="J216" s="297"/>
      <c r="K216" s="297"/>
      <c r="L216" s="297"/>
      <c r="M216" s="297"/>
      <c r="N216" s="293"/>
      <c r="O216" s="297"/>
      <c r="P216" s="297"/>
      <c r="Q216" s="297"/>
      <c r="R216" s="297"/>
      <c r="S216" s="297"/>
      <c r="T216" s="297"/>
      <c r="U216" s="297"/>
      <c r="V216" s="297"/>
      <c r="W216" s="297"/>
      <c r="X216" s="297"/>
      <c r="Y216" s="413">
        <f>Y215</f>
        <v>0</v>
      </c>
      <c r="Z216" s="413">
        <f>Z215</f>
        <v>0</v>
      </c>
      <c r="AA216" s="413">
        <f t="shared" ref="AA216:AL216" si="58">AA215</f>
        <v>0</v>
      </c>
      <c r="AB216" s="413">
        <f t="shared" si="58"/>
        <v>0</v>
      </c>
      <c r="AC216" s="413">
        <f t="shared" si="58"/>
        <v>0</v>
      </c>
      <c r="AD216" s="413">
        <f t="shared" si="58"/>
        <v>0</v>
      </c>
      <c r="AE216" s="413">
        <f t="shared" si="58"/>
        <v>0</v>
      </c>
      <c r="AF216" s="413">
        <f t="shared" si="58"/>
        <v>0</v>
      </c>
      <c r="AG216" s="413">
        <f t="shared" si="58"/>
        <v>0</v>
      </c>
      <c r="AH216" s="413">
        <f t="shared" si="58"/>
        <v>0</v>
      </c>
      <c r="AI216" s="413">
        <f t="shared" si="58"/>
        <v>0</v>
      </c>
      <c r="AJ216" s="413">
        <f t="shared" si="58"/>
        <v>0</v>
      </c>
      <c r="AK216" s="413">
        <f t="shared" si="58"/>
        <v>0</v>
      </c>
      <c r="AL216" s="413">
        <f t="shared" si="58"/>
        <v>0</v>
      </c>
      <c r="AM216" s="507"/>
    </row>
    <row r="217" spans="1:39" ht="15.5" outlineLevel="1">
      <c r="B217" s="317"/>
      <c r="C217" s="307"/>
      <c r="D217" s="293"/>
      <c r="E217" s="293"/>
      <c r="F217" s="293"/>
      <c r="G217" s="293"/>
      <c r="H217" s="293"/>
      <c r="I217" s="293"/>
      <c r="J217" s="293"/>
      <c r="K217" s="293"/>
      <c r="L217" s="293"/>
      <c r="M217" s="293"/>
      <c r="N217" s="293"/>
      <c r="O217" s="293"/>
      <c r="P217" s="293"/>
      <c r="Q217" s="293"/>
      <c r="R217" s="293"/>
      <c r="S217" s="293"/>
      <c r="T217" s="293"/>
      <c r="U217" s="293"/>
      <c r="V217" s="293"/>
      <c r="W217" s="293"/>
      <c r="X217" s="293"/>
      <c r="Y217" s="414"/>
      <c r="Z217" s="414"/>
      <c r="AA217" s="414"/>
      <c r="AB217" s="414"/>
      <c r="AC217" s="414"/>
      <c r="AD217" s="414"/>
      <c r="AE217" s="414"/>
      <c r="AF217" s="414"/>
      <c r="AG217" s="414"/>
      <c r="AH217" s="414"/>
      <c r="AI217" s="414"/>
      <c r="AJ217" s="414"/>
      <c r="AK217" s="414"/>
      <c r="AL217" s="414"/>
      <c r="AM217" s="308"/>
    </row>
    <row r="218" spans="1:39" ht="15.5" outlineLevel="1">
      <c r="A218" s="512"/>
      <c r="B218" s="290" t="s">
        <v>14</v>
      </c>
      <c r="C218" s="291"/>
      <c r="D218" s="292"/>
      <c r="E218" s="292"/>
      <c r="F218" s="292"/>
      <c r="G218" s="292"/>
      <c r="H218" s="292"/>
      <c r="I218" s="292"/>
      <c r="J218" s="292"/>
      <c r="K218" s="292"/>
      <c r="L218" s="292"/>
      <c r="M218" s="292"/>
      <c r="N218" s="292"/>
      <c r="O218" s="292"/>
      <c r="P218" s="291"/>
      <c r="Q218" s="291"/>
      <c r="R218" s="291"/>
      <c r="S218" s="291"/>
      <c r="T218" s="291"/>
      <c r="U218" s="291"/>
      <c r="V218" s="291"/>
      <c r="W218" s="291"/>
      <c r="X218" s="291"/>
      <c r="Y218" s="416"/>
      <c r="Z218" s="416"/>
      <c r="AA218" s="416"/>
      <c r="AB218" s="416"/>
      <c r="AC218" s="416"/>
      <c r="AD218" s="416"/>
      <c r="AE218" s="416"/>
      <c r="AF218" s="416"/>
      <c r="AG218" s="416"/>
      <c r="AH218" s="416"/>
      <c r="AI218" s="416"/>
      <c r="AJ218" s="416"/>
      <c r="AK218" s="416"/>
      <c r="AL218" s="416"/>
      <c r="AM218" s="294"/>
    </row>
    <row r="219" spans="1:39" ht="15.5" outlineLevel="1">
      <c r="A219" s="511">
        <v>23</v>
      </c>
      <c r="B219" s="317" t="s">
        <v>14</v>
      </c>
      <c r="C219" s="293" t="s">
        <v>25</v>
      </c>
      <c r="D219" s="297">
        <v>9813.1299999999992</v>
      </c>
      <c r="E219" s="297">
        <f>D219*1</f>
        <v>9813.1299999999992</v>
      </c>
      <c r="F219" s="297">
        <f>E219*1</f>
        <v>9813.1299999999992</v>
      </c>
      <c r="G219" s="297"/>
      <c r="H219" s="297"/>
      <c r="I219" s="297"/>
      <c r="J219" s="297"/>
      <c r="K219" s="297"/>
      <c r="L219" s="297"/>
      <c r="M219" s="297"/>
      <c r="N219" s="293"/>
      <c r="O219" s="297">
        <v>1</v>
      </c>
      <c r="P219" s="297">
        <f>O219*1</f>
        <v>1</v>
      </c>
      <c r="Q219" s="297">
        <f>P219*1</f>
        <v>1</v>
      </c>
      <c r="R219" s="297"/>
      <c r="S219" s="297"/>
      <c r="T219" s="297"/>
      <c r="U219" s="297"/>
      <c r="V219" s="297"/>
      <c r="W219" s="297"/>
      <c r="X219" s="297"/>
      <c r="Y219" s="472">
        <v>1</v>
      </c>
      <c r="Z219" s="412"/>
      <c r="AA219" s="412"/>
      <c r="AB219" s="412"/>
      <c r="AC219" s="412"/>
      <c r="AD219" s="412"/>
      <c r="AE219" s="412"/>
      <c r="AF219" s="412"/>
      <c r="AG219" s="412"/>
      <c r="AH219" s="412"/>
      <c r="AI219" s="412"/>
      <c r="AJ219" s="412"/>
      <c r="AK219" s="412"/>
      <c r="AL219" s="412"/>
      <c r="AM219" s="298">
        <f>SUM(Y219:AL219)</f>
        <v>1</v>
      </c>
    </row>
    <row r="220" spans="1:39" ht="15.5" outlineLevel="1">
      <c r="B220" s="296" t="s">
        <v>242</v>
      </c>
      <c r="C220" s="293" t="s">
        <v>164</v>
      </c>
      <c r="D220" s="297"/>
      <c r="E220" s="297"/>
      <c r="F220" s="297"/>
      <c r="G220" s="297"/>
      <c r="H220" s="297"/>
      <c r="I220" s="297"/>
      <c r="J220" s="297"/>
      <c r="K220" s="297"/>
      <c r="L220" s="297"/>
      <c r="M220" s="297"/>
      <c r="N220" s="470"/>
      <c r="O220" s="297"/>
      <c r="P220" s="297"/>
      <c r="Q220" s="297"/>
      <c r="R220" s="297"/>
      <c r="S220" s="297"/>
      <c r="T220" s="297"/>
      <c r="U220" s="297"/>
      <c r="V220" s="297"/>
      <c r="W220" s="297"/>
      <c r="X220" s="297"/>
      <c r="Y220" s="413">
        <f>Y219</f>
        <v>1</v>
      </c>
      <c r="Z220" s="413">
        <f>Z219</f>
        <v>0</v>
      </c>
      <c r="AA220" s="413">
        <f t="shared" ref="AA220:AL220" si="59">AA219</f>
        <v>0</v>
      </c>
      <c r="AB220" s="413">
        <f t="shared" si="59"/>
        <v>0</v>
      </c>
      <c r="AC220" s="413">
        <f t="shared" si="59"/>
        <v>0</v>
      </c>
      <c r="AD220" s="413">
        <f t="shared" si="59"/>
        <v>0</v>
      </c>
      <c r="AE220" s="413">
        <f t="shared" si="59"/>
        <v>0</v>
      </c>
      <c r="AF220" s="413">
        <f t="shared" si="59"/>
        <v>0</v>
      </c>
      <c r="AG220" s="413">
        <f t="shared" si="59"/>
        <v>0</v>
      </c>
      <c r="AH220" s="413">
        <f t="shared" si="59"/>
        <v>0</v>
      </c>
      <c r="AI220" s="413">
        <f t="shared" si="59"/>
        <v>0</v>
      </c>
      <c r="AJ220" s="413">
        <f t="shared" si="59"/>
        <v>0</v>
      </c>
      <c r="AK220" s="413">
        <f t="shared" si="59"/>
        <v>0</v>
      </c>
      <c r="AL220" s="413">
        <f t="shared" si="59"/>
        <v>0</v>
      </c>
      <c r="AM220" s="507"/>
    </row>
    <row r="221" spans="1:39" ht="15.5" outlineLevel="1">
      <c r="B221" s="317"/>
      <c r="C221" s="307"/>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414"/>
      <c r="Z221" s="414"/>
      <c r="AA221" s="414"/>
      <c r="AB221" s="414"/>
      <c r="AC221" s="414"/>
      <c r="AD221" s="414"/>
      <c r="AE221" s="414"/>
      <c r="AF221" s="414"/>
      <c r="AG221" s="414"/>
      <c r="AH221" s="414"/>
      <c r="AI221" s="414"/>
      <c r="AJ221" s="414"/>
      <c r="AK221" s="414"/>
      <c r="AL221" s="414"/>
      <c r="AM221" s="308"/>
    </row>
    <row r="222" spans="1:39" s="295" customFormat="1" ht="15.5" outlineLevel="1">
      <c r="A222" s="512"/>
      <c r="B222" s="290" t="s">
        <v>486</v>
      </c>
      <c r="C222" s="291"/>
      <c r="D222" s="292"/>
      <c r="E222" s="292"/>
      <c r="F222" s="292"/>
      <c r="G222" s="292"/>
      <c r="H222" s="292"/>
      <c r="I222" s="292"/>
      <c r="J222" s="292"/>
      <c r="K222" s="292"/>
      <c r="L222" s="292"/>
      <c r="M222" s="292"/>
      <c r="N222" s="292"/>
      <c r="O222" s="292"/>
      <c r="P222" s="291"/>
      <c r="Q222" s="291"/>
      <c r="R222" s="291"/>
      <c r="S222" s="291"/>
      <c r="T222" s="291"/>
      <c r="U222" s="291"/>
      <c r="V222" s="291"/>
      <c r="W222" s="291"/>
      <c r="X222" s="291"/>
      <c r="Y222" s="416"/>
      <c r="Z222" s="416"/>
      <c r="AA222" s="416"/>
      <c r="AB222" s="416"/>
      <c r="AC222" s="416"/>
      <c r="AD222" s="416"/>
      <c r="AE222" s="416"/>
      <c r="AF222" s="416"/>
      <c r="AG222" s="416"/>
      <c r="AH222" s="416"/>
      <c r="AI222" s="416"/>
      <c r="AJ222" s="416"/>
      <c r="AK222" s="416"/>
      <c r="AL222" s="416"/>
      <c r="AM222" s="294"/>
    </row>
    <row r="223" spans="1:39" s="285" customFormat="1" ht="15.5" outlineLevel="1">
      <c r="A223" s="511">
        <v>24</v>
      </c>
      <c r="B223" s="317" t="s">
        <v>14</v>
      </c>
      <c r="C223" s="293" t="s">
        <v>25</v>
      </c>
      <c r="D223" s="297"/>
      <c r="E223" s="297"/>
      <c r="F223" s="297"/>
      <c r="G223" s="297"/>
      <c r="H223" s="297"/>
      <c r="I223" s="297"/>
      <c r="J223" s="297"/>
      <c r="K223" s="297"/>
      <c r="L223" s="297"/>
      <c r="M223" s="297"/>
      <c r="N223" s="293"/>
      <c r="O223" s="297"/>
      <c r="P223" s="297"/>
      <c r="Q223" s="297"/>
      <c r="R223" s="297"/>
      <c r="S223" s="297"/>
      <c r="T223" s="297"/>
      <c r="U223" s="297"/>
      <c r="V223" s="297"/>
      <c r="W223" s="297"/>
      <c r="X223" s="297"/>
      <c r="Y223" s="412"/>
      <c r="Z223" s="412"/>
      <c r="AA223" s="412"/>
      <c r="AB223" s="412"/>
      <c r="AC223" s="412"/>
      <c r="AD223" s="412"/>
      <c r="AE223" s="412"/>
      <c r="AF223" s="412"/>
      <c r="AG223" s="412"/>
      <c r="AH223" s="412"/>
      <c r="AI223" s="412"/>
      <c r="AJ223" s="412"/>
      <c r="AK223" s="412"/>
      <c r="AL223" s="412"/>
      <c r="AM223" s="298">
        <f>SUM(Y223:AL223)</f>
        <v>0</v>
      </c>
    </row>
    <row r="224" spans="1:39" s="285" customFormat="1" ht="15.5" outlineLevel="1">
      <c r="A224" s="511"/>
      <c r="B224" s="317" t="s">
        <v>242</v>
      </c>
      <c r="C224" s="293" t="s">
        <v>164</v>
      </c>
      <c r="D224" s="297"/>
      <c r="E224" s="297"/>
      <c r="F224" s="297"/>
      <c r="G224" s="297"/>
      <c r="H224" s="297"/>
      <c r="I224" s="297"/>
      <c r="J224" s="297"/>
      <c r="K224" s="297"/>
      <c r="L224" s="297"/>
      <c r="M224" s="297"/>
      <c r="N224" s="470"/>
      <c r="O224" s="297"/>
      <c r="P224" s="297"/>
      <c r="Q224" s="297"/>
      <c r="R224" s="297"/>
      <c r="S224" s="297"/>
      <c r="T224" s="297"/>
      <c r="U224" s="297"/>
      <c r="V224" s="297"/>
      <c r="W224" s="297"/>
      <c r="X224" s="297"/>
      <c r="Y224" s="413">
        <f>Y223</f>
        <v>0</v>
      </c>
      <c r="Z224" s="413">
        <f>Z223</f>
        <v>0</v>
      </c>
      <c r="AA224" s="413">
        <f t="shared" ref="AA224:AL224" si="60">AA223</f>
        <v>0</v>
      </c>
      <c r="AB224" s="413">
        <f t="shared" si="60"/>
        <v>0</v>
      </c>
      <c r="AC224" s="413">
        <f t="shared" si="60"/>
        <v>0</v>
      </c>
      <c r="AD224" s="413">
        <f t="shared" si="60"/>
        <v>0</v>
      </c>
      <c r="AE224" s="413">
        <f t="shared" si="60"/>
        <v>0</v>
      </c>
      <c r="AF224" s="413">
        <f t="shared" si="60"/>
        <v>0</v>
      </c>
      <c r="AG224" s="413">
        <f t="shared" si="60"/>
        <v>0</v>
      </c>
      <c r="AH224" s="413">
        <f t="shared" si="60"/>
        <v>0</v>
      </c>
      <c r="AI224" s="413">
        <f t="shared" si="60"/>
        <v>0</v>
      </c>
      <c r="AJ224" s="413">
        <f t="shared" si="60"/>
        <v>0</v>
      </c>
      <c r="AK224" s="413">
        <f t="shared" si="60"/>
        <v>0</v>
      </c>
      <c r="AL224" s="413">
        <f t="shared" si="60"/>
        <v>0</v>
      </c>
      <c r="AM224" s="507"/>
    </row>
    <row r="225" spans="1:39" s="285" customFormat="1" ht="15.5" outlineLevel="1">
      <c r="A225" s="511"/>
      <c r="B225" s="317"/>
      <c r="C225" s="307"/>
      <c r="D225" s="293"/>
      <c r="E225" s="293"/>
      <c r="F225" s="293"/>
      <c r="G225" s="293"/>
      <c r="H225" s="293"/>
      <c r="I225" s="293"/>
      <c r="J225" s="293"/>
      <c r="K225" s="293"/>
      <c r="L225" s="293"/>
      <c r="M225" s="293"/>
      <c r="N225" s="293"/>
      <c r="O225" s="293"/>
      <c r="P225" s="293"/>
      <c r="Q225" s="293"/>
      <c r="R225" s="293"/>
      <c r="S225" s="293"/>
      <c r="T225" s="293"/>
      <c r="U225" s="293"/>
      <c r="V225" s="293"/>
      <c r="W225" s="293"/>
      <c r="X225" s="293"/>
      <c r="Y225" s="414"/>
      <c r="Z225" s="414"/>
      <c r="AA225" s="414"/>
      <c r="AB225" s="414"/>
      <c r="AC225" s="414"/>
      <c r="AD225" s="414"/>
      <c r="AE225" s="414"/>
      <c r="AF225" s="414"/>
      <c r="AG225" s="414"/>
      <c r="AH225" s="414"/>
      <c r="AI225" s="414"/>
      <c r="AJ225" s="414"/>
      <c r="AK225" s="414"/>
      <c r="AL225" s="414"/>
      <c r="AM225" s="308"/>
    </row>
    <row r="226" spans="1:39" s="285" customFormat="1" ht="15.5" outlineLevel="1">
      <c r="A226" s="511">
        <v>25</v>
      </c>
      <c r="B226" s="316" t="s">
        <v>21</v>
      </c>
      <c r="C226" s="293" t="s">
        <v>25</v>
      </c>
      <c r="D226" s="297"/>
      <c r="E226" s="297"/>
      <c r="F226" s="297"/>
      <c r="G226" s="297"/>
      <c r="H226" s="297"/>
      <c r="I226" s="297"/>
      <c r="J226" s="297"/>
      <c r="K226" s="297"/>
      <c r="L226" s="297"/>
      <c r="M226" s="297"/>
      <c r="N226" s="297">
        <v>0</v>
      </c>
      <c r="O226" s="297"/>
      <c r="P226" s="297"/>
      <c r="Q226" s="297"/>
      <c r="R226" s="297"/>
      <c r="S226" s="297"/>
      <c r="T226" s="297"/>
      <c r="U226" s="297"/>
      <c r="V226" s="297"/>
      <c r="W226" s="297"/>
      <c r="X226" s="297"/>
      <c r="Y226" s="417"/>
      <c r="Z226" s="417"/>
      <c r="AA226" s="417"/>
      <c r="AB226" s="417"/>
      <c r="AC226" s="417"/>
      <c r="AD226" s="417"/>
      <c r="AE226" s="417"/>
      <c r="AF226" s="417"/>
      <c r="AG226" s="417"/>
      <c r="AH226" s="417"/>
      <c r="AI226" s="417"/>
      <c r="AJ226" s="417"/>
      <c r="AK226" s="417"/>
      <c r="AL226" s="417"/>
      <c r="AM226" s="298">
        <f>SUM(Y226:AL226)</f>
        <v>0</v>
      </c>
    </row>
    <row r="227" spans="1:39" s="285" customFormat="1" ht="15.5" outlineLevel="1">
      <c r="A227" s="511"/>
      <c r="B227" s="317" t="s">
        <v>242</v>
      </c>
      <c r="C227" s="293" t="s">
        <v>164</v>
      </c>
      <c r="D227" s="297"/>
      <c r="E227" s="297"/>
      <c r="F227" s="297"/>
      <c r="G227" s="297"/>
      <c r="H227" s="297"/>
      <c r="I227" s="297"/>
      <c r="J227" s="297"/>
      <c r="K227" s="297"/>
      <c r="L227" s="297"/>
      <c r="M227" s="297"/>
      <c r="N227" s="297">
        <f>N226</f>
        <v>0</v>
      </c>
      <c r="O227" s="297"/>
      <c r="P227" s="297"/>
      <c r="Q227" s="297"/>
      <c r="R227" s="297"/>
      <c r="S227" s="297"/>
      <c r="T227" s="297"/>
      <c r="U227" s="297"/>
      <c r="V227" s="297"/>
      <c r="W227" s="297"/>
      <c r="X227" s="297"/>
      <c r="Y227" s="413">
        <f>Y226</f>
        <v>0</v>
      </c>
      <c r="Z227" s="413">
        <f>Z226</f>
        <v>0</v>
      </c>
      <c r="AA227" s="413">
        <f t="shared" ref="AA227:AL227" si="61">AA226</f>
        <v>0</v>
      </c>
      <c r="AB227" s="413">
        <f t="shared" si="61"/>
        <v>0</v>
      </c>
      <c r="AC227" s="413">
        <f t="shared" si="61"/>
        <v>0</v>
      </c>
      <c r="AD227" s="413">
        <f t="shared" si="61"/>
        <v>0</v>
      </c>
      <c r="AE227" s="413">
        <f t="shared" si="61"/>
        <v>0</v>
      </c>
      <c r="AF227" s="413">
        <f t="shared" si="61"/>
        <v>0</v>
      </c>
      <c r="AG227" s="413">
        <f t="shared" si="61"/>
        <v>0</v>
      </c>
      <c r="AH227" s="413">
        <f t="shared" si="61"/>
        <v>0</v>
      </c>
      <c r="AI227" s="413">
        <f t="shared" si="61"/>
        <v>0</v>
      </c>
      <c r="AJ227" s="413">
        <f t="shared" si="61"/>
        <v>0</v>
      </c>
      <c r="AK227" s="413">
        <f t="shared" si="61"/>
        <v>0</v>
      </c>
      <c r="AL227" s="413">
        <f t="shared" si="61"/>
        <v>0</v>
      </c>
      <c r="AM227" s="507"/>
    </row>
    <row r="228" spans="1:39" s="285" customFormat="1" ht="15.5" outlineLevel="1">
      <c r="A228" s="511"/>
      <c r="B228" s="316"/>
      <c r="C228" s="314"/>
      <c r="D228" s="293"/>
      <c r="E228" s="293"/>
      <c r="F228" s="293"/>
      <c r="G228" s="293"/>
      <c r="H228" s="293"/>
      <c r="I228" s="293"/>
      <c r="J228" s="293"/>
      <c r="K228" s="293"/>
      <c r="L228" s="293"/>
      <c r="M228" s="293"/>
      <c r="N228" s="293"/>
      <c r="O228" s="293"/>
      <c r="P228" s="293"/>
      <c r="Q228" s="293"/>
      <c r="R228" s="293"/>
      <c r="S228" s="293"/>
      <c r="T228" s="293"/>
      <c r="U228" s="293"/>
      <c r="V228" s="293"/>
      <c r="W228" s="293"/>
      <c r="X228" s="293"/>
      <c r="Y228" s="418"/>
      <c r="Z228" s="419"/>
      <c r="AA228" s="418"/>
      <c r="AB228" s="418"/>
      <c r="AC228" s="418"/>
      <c r="AD228" s="418"/>
      <c r="AE228" s="418"/>
      <c r="AF228" s="418"/>
      <c r="AG228" s="418"/>
      <c r="AH228" s="418"/>
      <c r="AI228" s="418"/>
      <c r="AJ228" s="418"/>
      <c r="AK228" s="418"/>
      <c r="AL228" s="418"/>
      <c r="AM228" s="315"/>
    </row>
    <row r="229" spans="1:39" ht="15.5" outlineLevel="1">
      <c r="A229" s="512"/>
      <c r="B229" s="290" t="s">
        <v>15</v>
      </c>
      <c r="C229" s="322"/>
      <c r="D229" s="292"/>
      <c r="E229" s="291"/>
      <c r="F229" s="291"/>
      <c r="G229" s="291"/>
      <c r="H229" s="291"/>
      <c r="I229" s="291"/>
      <c r="J229" s="291"/>
      <c r="K229" s="291"/>
      <c r="L229" s="291"/>
      <c r="M229" s="291"/>
      <c r="N229" s="293"/>
      <c r="O229" s="291"/>
      <c r="P229" s="291"/>
      <c r="Q229" s="291"/>
      <c r="R229" s="291"/>
      <c r="S229" s="291"/>
      <c r="T229" s="291"/>
      <c r="U229" s="291"/>
      <c r="V229" s="291"/>
      <c r="W229" s="291"/>
      <c r="X229" s="291"/>
      <c r="Y229" s="416"/>
      <c r="Z229" s="416"/>
      <c r="AA229" s="416"/>
      <c r="AB229" s="416"/>
      <c r="AC229" s="416"/>
      <c r="AD229" s="416"/>
      <c r="AE229" s="416"/>
      <c r="AF229" s="416"/>
      <c r="AG229" s="416"/>
      <c r="AH229" s="416"/>
      <c r="AI229" s="416"/>
      <c r="AJ229" s="416"/>
      <c r="AK229" s="416"/>
      <c r="AL229" s="416"/>
      <c r="AM229" s="294"/>
    </row>
    <row r="230" spans="1:39" ht="15.5" outlineLevel="1">
      <c r="A230" s="511">
        <v>26</v>
      </c>
      <c r="B230" s="323" t="s">
        <v>16</v>
      </c>
      <c r="C230" s="293" t="s">
        <v>25</v>
      </c>
      <c r="D230" s="297"/>
      <c r="E230" s="297"/>
      <c r="F230" s="297"/>
      <c r="G230" s="297"/>
      <c r="H230" s="297"/>
      <c r="I230" s="297"/>
      <c r="J230" s="297"/>
      <c r="K230" s="297"/>
      <c r="L230" s="297"/>
      <c r="M230" s="297"/>
      <c r="N230" s="297">
        <v>12</v>
      </c>
      <c r="O230" s="297"/>
      <c r="P230" s="297"/>
      <c r="Q230" s="297"/>
      <c r="R230" s="297"/>
      <c r="S230" s="297"/>
      <c r="T230" s="297"/>
      <c r="U230" s="297"/>
      <c r="V230" s="297"/>
      <c r="W230" s="297"/>
      <c r="X230" s="297"/>
      <c r="Y230" s="428"/>
      <c r="Z230" s="417"/>
      <c r="AA230" s="471"/>
      <c r="AB230" s="417"/>
      <c r="AC230" s="417"/>
      <c r="AD230" s="417"/>
      <c r="AE230" s="417"/>
      <c r="AF230" s="417"/>
      <c r="AG230" s="417"/>
      <c r="AH230" s="417"/>
      <c r="AI230" s="417"/>
      <c r="AJ230" s="417"/>
      <c r="AK230" s="417"/>
      <c r="AL230" s="417"/>
      <c r="AM230" s="298">
        <f>SUM(Y230:AL230)</f>
        <v>0</v>
      </c>
    </row>
    <row r="231" spans="1:39" ht="15.5" outlineLevel="1">
      <c r="B231" s="296" t="s">
        <v>242</v>
      </c>
      <c r="C231" s="293" t="s">
        <v>164</v>
      </c>
      <c r="D231" s="297"/>
      <c r="E231" s="297"/>
      <c r="F231" s="297"/>
      <c r="G231" s="297"/>
      <c r="H231" s="297"/>
      <c r="I231" s="297"/>
      <c r="J231" s="297"/>
      <c r="K231" s="297"/>
      <c r="L231" s="297"/>
      <c r="M231" s="297"/>
      <c r="N231" s="297">
        <f>N230</f>
        <v>12</v>
      </c>
      <c r="O231" s="297"/>
      <c r="P231" s="297"/>
      <c r="Q231" s="297"/>
      <c r="R231" s="297"/>
      <c r="S231" s="297"/>
      <c r="T231" s="297"/>
      <c r="U231" s="297"/>
      <c r="V231" s="297"/>
      <c r="W231" s="297"/>
      <c r="X231" s="297"/>
      <c r="Y231" s="413">
        <f>Y230</f>
        <v>0</v>
      </c>
      <c r="Z231" s="413">
        <f>Z230</f>
        <v>0</v>
      </c>
      <c r="AA231" s="413">
        <f t="shared" ref="AA231:AL231" si="62">AA230</f>
        <v>0</v>
      </c>
      <c r="AB231" s="413">
        <f t="shared" si="62"/>
        <v>0</v>
      </c>
      <c r="AC231" s="413">
        <f t="shared" si="62"/>
        <v>0</v>
      </c>
      <c r="AD231" s="413">
        <f t="shared" si="62"/>
        <v>0</v>
      </c>
      <c r="AE231" s="413">
        <f t="shared" si="62"/>
        <v>0</v>
      </c>
      <c r="AF231" s="413">
        <f t="shared" si="62"/>
        <v>0</v>
      </c>
      <c r="AG231" s="413">
        <f t="shared" si="62"/>
        <v>0</v>
      </c>
      <c r="AH231" s="413">
        <f t="shared" si="62"/>
        <v>0</v>
      </c>
      <c r="AI231" s="413">
        <f t="shared" si="62"/>
        <v>0</v>
      </c>
      <c r="AJ231" s="413">
        <f t="shared" si="62"/>
        <v>0</v>
      </c>
      <c r="AK231" s="413">
        <f t="shared" si="62"/>
        <v>0</v>
      </c>
      <c r="AL231" s="413">
        <f t="shared" si="62"/>
        <v>0</v>
      </c>
      <c r="AM231" s="507"/>
    </row>
    <row r="232" spans="1:39" ht="15.5" outlineLevel="1">
      <c r="A232" s="514"/>
      <c r="B232" s="324"/>
      <c r="C232" s="293"/>
      <c r="D232" s="293"/>
      <c r="E232" s="293"/>
      <c r="F232" s="293"/>
      <c r="G232" s="293"/>
      <c r="H232" s="293"/>
      <c r="I232" s="293"/>
      <c r="J232" s="293"/>
      <c r="K232" s="293"/>
      <c r="L232" s="293"/>
      <c r="M232" s="293"/>
      <c r="N232" s="293"/>
      <c r="O232" s="293"/>
      <c r="P232" s="293"/>
      <c r="Q232" s="293"/>
      <c r="R232" s="293"/>
      <c r="S232" s="293"/>
      <c r="T232" s="293"/>
      <c r="U232" s="293"/>
      <c r="V232" s="293"/>
      <c r="W232" s="293"/>
      <c r="X232" s="293"/>
      <c r="Y232" s="425"/>
      <c r="Z232" s="426"/>
      <c r="AA232" s="426"/>
      <c r="AB232" s="426"/>
      <c r="AC232" s="426"/>
      <c r="AD232" s="426"/>
      <c r="AE232" s="426"/>
      <c r="AF232" s="426"/>
      <c r="AG232" s="426"/>
      <c r="AH232" s="426"/>
      <c r="AI232" s="426"/>
      <c r="AJ232" s="426"/>
      <c r="AK232" s="426"/>
      <c r="AL232" s="426"/>
      <c r="AM232" s="299"/>
    </row>
    <row r="233" spans="1:39" ht="15.5" outlineLevel="1">
      <c r="A233" s="511">
        <v>27</v>
      </c>
      <c r="B233" s="323" t="s">
        <v>17</v>
      </c>
      <c r="C233" s="293" t="s">
        <v>25</v>
      </c>
      <c r="D233" s="297">
        <v>69</v>
      </c>
      <c r="E233" s="297">
        <f>D233*1</f>
        <v>69</v>
      </c>
      <c r="F233" s="297">
        <f>E233*1</f>
        <v>69</v>
      </c>
      <c r="G233" s="297"/>
      <c r="H233" s="297"/>
      <c r="I233" s="297"/>
      <c r="J233" s="297"/>
      <c r="K233" s="297"/>
      <c r="L233" s="297"/>
      <c r="M233" s="297"/>
      <c r="N233" s="297">
        <v>12</v>
      </c>
      <c r="O233" s="297">
        <v>0</v>
      </c>
      <c r="P233" s="297">
        <f>O233*1</f>
        <v>0</v>
      </c>
      <c r="Q233" s="297">
        <f>P233*1</f>
        <v>0</v>
      </c>
      <c r="R233" s="297"/>
      <c r="S233" s="297"/>
      <c r="T233" s="297"/>
      <c r="U233" s="297"/>
      <c r="V233" s="297"/>
      <c r="W233" s="297"/>
      <c r="X233" s="297"/>
      <c r="Y233" s="428"/>
      <c r="Z233" s="417"/>
      <c r="AA233" s="417">
        <v>1</v>
      </c>
      <c r="AB233" s="417"/>
      <c r="AC233" s="417"/>
      <c r="AD233" s="417"/>
      <c r="AE233" s="417"/>
      <c r="AF233" s="417"/>
      <c r="AG233" s="417"/>
      <c r="AH233" s="417"/>
      <c r="AI233" s="417"/>
      <c r="AJ233" s="417"/>
      <c r="AK233" s="417"/>
      <c r="AL233" s="417"/>
      <c r="AM233" s="298">
        <f>SUM(Y233:AL233)</f>
        <v>1</v>
      </c>
    </row>
    <row r="234" spans="1:39" ht="15.5" outlineLevel="1">
      <c r="B234" s="296" t="s">
        <v>242</v>
      </c>
      <c r="C234" s="293" t="s">
        <v>164</v>
      </c>
      <c r="D234" s="297"/>
      <c r="E234" s="297"/>
      <c r="F234" s="297"/>
      <c r="G234" s="297"/>
      <c r="H234" s="297"/>
      <c r="I234" s="297"/>
      <c r="J234" s="297"/>
      <c r="K234" s="297"/>
      <c r="L234" s="297"/>
      <c r="M234" s="297"/>
      <c r="N234" s="297">
        <f>N233</f>
        <v>12</v>
      </c>
      <c r="O234" s="297"/>
      <c r="P234" s="297"/>
      <c r="Q234" s="297"/>
      <c r="R234" s="297"/>
      <c r="S234" s="297"/>
      <c r="T234" s="297"/>
      <c r="U234" s="297"/>
      <c r="V234" s="297"/>
      <c r="W234" s="297"/>
      <c r="X234" s="297"/>
      <c r="Y234" s="413">
        <f>Y233</f>
        <v>0</v>
      </c>
      <c r="Z234" s="413">
        <f>Z233</f>
        <v>0</v>
      </c>
      <c r="AA234" s="413">
        <f t="shared" ref="AA234:AL234" si="63">AA233</f>
        <v>1</v>
      </c>
      <c r="AB234" s="413">
        <f t="shared" si="63"/>
        <v>0</v>
      </c>
      <c r="AC234" s="413">
        <f t="shared" si="63"/>
        <v>0</v>
      </c>
      <c r="AD234" s="413">
        <f t="shared" si="63"/>
        <v>0</v>
      </c>
      <c r="AE234" s="413">
        <f t="shared" si="63"/>
        <v>0</v>
      </c>
      <c r="AF234" s="413">
        <f t="shared" si="63"/>
        <v>0</v>
      </c>
      <c r="AG234" s="413">
        <f t="shared" si="63"/>
        <v>0</v>
      </c>
      <c r="AH234" s="413">
        <f t="shared" si="63"/>
        <v>0</v>
      </c>
      <c r="AI234" s="413">
        <f t="shared" si="63"/>
        <v>0</v>
      </c>
      <c r="AJ234" s="413">
        <f t="shared" si="63"/>
        <v>0</v>
      </c>
      <c r="AK234" s="413">
        <f t="shared" si="63"/>
        <v>0</v>
      </c>
      <c r="AL234" s="413">
        <f t="shared" si="63"/>
        <v>0</v>
      </c>
      <c r="AM234" s="507"/>
    </row>
    <row r="235" spans="1:39" ht="15.5" outlineLevel="1">
      <c r="A235" s="514"/>
      <c r="B235" s="325"/>
      <c r="C235" s="302"/>
      <c r="D235" s="293"/>
      <c r="E235" s="293"/>
      <c r="F235" s="293"/>
      <c r="G235" s="293"/>
      <c r="H235" s="293"/>
      <c r="I235" s="293"/>
      <c r="J235" s="293"/>
      <c r="K235" s="293"/>
      <c r="L235" s="293"/>
      <c r="M235" s="293"/>
      <c r="N235" s="302"/>
      <c r="O235" s="293"/>
      <c r="P235" s="293"/>
      <c r="Q235" s="293"/>
      <c r="R235" s="293"/>
      <c r="S235" s="293"/>
      <c r="T235" s="293"/>
      <c r="U235" s="293"/>
      <c r="V235" s="293"/>
      <c r="W235" s="293"/>
      <c r="X235" s="293"/>
      <c r="Y235" s="414"/>
      <c r="Z235" s="414"/>
      <c r="AA235" s="414"/>
      <c r="AB235" s="414"/>
      <c r="AC235" s="414"/>
      <c r="AD235" s="414"/>
      <c r="AE235" s="414"/>
      <c r="AF235" s="414"/>
      <c r="AG235" s="414"/>
      <c r="AH235" s="414"/>
      <c r="AI235" s="414"/>
      <c r="AJ235" s="414"/>
      <c r="AK235" s="414"/>
      <c r="AL235" s="414"/>
      <c r="AM235" s="308"/>
    </row>
    <row r="236" spans="1:39" ht="15.5" outlineLevel="1">
      <c r="A236" s="511">
        <v>28</v>
      </c>
      <c r="B236" s="323" t="s">
        <v>18</v>
      </c>
      <c r="C236" s="293" t="s">
        <v>25</v>
      </c>
      <c r="D236" s="297"/>
      <c r="E236" s="297"/>
      <c r="F236" s="297"/>
      <c r="G236" s="297"/>
      <c r="H236" s="297"/>
      <c r="I236" s="297"/>
      <c r="J236" s="297"/>
      <c r="K236" s="297"/>
      <c r="L236" s="297"/>
      <c r="M236" s="297"/>
      <c r="N236" s="297">
        <v>0</v>
      </c>
      <c r="O236" s="297"/>
      <c r="P236" s="297"/>
      <c r="Q236" s="297"/>
      <c r="R236" s="297"/>
      <c r="S236" s="297"/>
      <c r="T236" s="297"/>
      <c r="U236" s="297"/>
      <c r="V236" s="297"/>
      <c r="W236" s="297"/>
      <c r="X236" s="297"/>
      <c r="Y236" s="428"/>
      <c r="Z236" s="417"/>
      <c r="AA236" s="417"/>
      <c r="AB236" s="417"/>
      <c r="AC236" s="417"/>
      <c r="AD236" s="417"/>
      <c r="AE236" s="417"/>
      <c r="AF236" s="417"/>
      <c r="AG236" s="417"/>
      <c r="AH236" s="417"/>
      <c r="AI236" s="417"/>
      <c r="AJ236" s="417"/>
      <c r="AK236" s="417"/>
      <c r="AL236" s="417"/>
      <c r="AM236" s="298">
        <f>SUM(Y236:AL236)</f>
        <v>0</v>
      </c>
    </row>
    <row r="237" spans="1:39" ht="15.5" outlineLevel="1">
      <c r="B237" s="296" t="s">
        <v>242</v>
      </c>
      <c r="C237" s="293" t="s">
        <v>164</v>
      </c>
      <c r="D237" s="297"/>
      <c r="E237" s="297"/>
      <c r="F237" s="297"/>
      <c r="G237" s="297"/>
      <c r="H237" s="297"/>
      <c r="I237" s="297"/>
      <c r="J237" s="297"/>
      <c r="K237" s="297"/>
      <c r="L237" s="297"/>
      <c r="M237" s="297"/>
      <c r="N237" s="297">
        <f>N236</f>
        <v>0</v>
      </c>
      <c r="O237" s="297"/>
      <c r="P237" s="297"/>
      <c r="Q237" s="297"/>
      <c r="R237" s="297"/>
      <c r="S237" s="297"/>
      <c r="T237" s="297"/>
      <c r="U237" s="297"/>
      <c r="V237" s="297"/>
      <c r="W237" s="297"/>
      <c r="X237" s="297"/>
      <c r="Y237" s="413">
        <f>Y236</f>
        <v>0</v>
      </c>
      <c r="Z237" s="413">
        <f>Z236</f>
        <v>0</v>
      </c>
      <c r="AA237" s="413">
        <f t="shared" ref="AA237:AL237" si="64">AA236</f>
        <v>0</v>
      </c>
      <c r="AB237" s="413">
        <f t="shared" si="64"/>
        <v>0</v>
      </c>
      <c r="AC237" s="413">
        <f t="shared" si="64"/>
        <v>0</v>
      </c>
      <c r="AD237" s="413">
        <f t="shared" si="64"/>
        <v>0</v>
      </c>
      <c r="AE237" s="413">
        <f t="shared" si="64"/>
        <v>0</v>
      </c>
      <c r="AF237" s="413">
        <f t="shared" si="64"/>
        <v>0</v>
      </c>
      <c r="AG237" s="413">
        <f t="shared" si="64"/>
        <v>0</v>
      </c>
      <c r="AH237" s="413">
        <f t="shared" si="64"/>
        <v>0</v>
      </c>
      <c r="AI237" s="413">
        <f t="shared" si="64"/>
        <v>0</v>
      </c>
      <c r="AJ237" s="413">
        <f t="shared" si="64"/>
        <v>0</v>
      </c>
      <c r="AK237" s="413">
        <f t="shared" si="64"/>
        <v>0</v>
      </c>
      <c r="AL237" s="413">
        <f t="shared" si="64"/>
        <v>0</v>
      </c>
      <c r="AM237" s="507"/>
    </row>
    <row r="238" spans="1:39" ht="15.5" outlineLevel="1">
      <c r="A238" s="514"/>
      <c r="B238" s="324"/>
      <c r="C238" s="293"/>
      <c r="D238" s="293"/>
      <c r="E238" s="293"/>
      <c r="F238" s="293"/>
      <c r="G238" s="293"/>
      <c r="H238" s="293"/>
      <c r="I238" s="293"/>
      <c r="J238" s="293"/>
      <c r="K238" s="293"/>
      <c r="L238" s="293"/>
      <c r="M238" s="293"/>
      <c r="N238" s="293"/>
      <c r="O238" s="293"/>
      <c r="P238" s="293"/>
      <c r="Q238" s="293"/>
      <c r="R238" s="293"/>
      <c r="S238" s="293"/>
      <c r="T238" s="293"/>
      <c r="U238" s="293"/>
      <c r="V238" s="293"/>
      <c r="W238" s="293"/>
      <c r="X238" s="293"/>
      <c r="Y238" s="414"/>
      <c r="Z238" s="414"/>
      <c r="AA238" s="414"/>
      <c r="AB238" s="414"/>
      <c r="AC238" s="414"/>
      <c r="AD238" s="414"/>
      <c r="AE238" s="414"/>
      <c r="AF238" s="414"/>
      <c r="AG238" s="414"/>
      <c r="AH238" s="414"/>
      <c r="AI238" s="414"/>
      <c r="AJ238" s="414"/>
      <c r="AK238" s="414"/>
      <c r="AL238" s="414"/>
      <c r="AM238" s="308"/>
    </row>
    <row r="239" spans="1:39" ht="15.5" outlineLevel="1">
      <c r="A239" s="511">
        <v>29</v>
      </c>
      <c r="B239" s="326" t="s">
        <v>19</v>
      </c>
      <c r="C239" s="293" t="s">
        <v>25</v>
      </c>
      <c r="D239" s="297"/>
      <c r="E239" s="297"/>
      <c r="F239" s="297"/>
      <c r="G239" s="297"/>
      <c r="H239" s="297"/>
      <c r="I239" s="297"/>
      <c r="J239" s="297"/>
      <c r="K239" s="297"/>
      <c r="L239" s="297"/>
      <c r="M239" s="297"/>
      <c r="N239" s="297">
        <v>0</v>
      </c>
      <c r="O239" s="297"/>
      <c r="P239" s="297"/>
      <c r="Q239" s="297"/>
      <c r="R239" s="297"/>
      <c r="S239" s="297"/>
      <c r="T239" s="297"/>
      <c r="U239" s="297"/>
      <c r="V239" s="297"/>
      <c r="W239" s="297"/>
      <c r="X239" s="297"/>
      <c r="Y239" s="428"/>
      <c r="Z239" s="417"/>
      <c r="AA239" s="417"/>
      <c r="AB239" s="417"/>
      <c r="AC239" s="417"/>
      <c r="AD239" s="417"/>
      <c r="AE239" s="417"/>
      <c r="AF239" s="417"/>
      <c r="AG239" s="417"/>
      <c r="AH239" s="417"/>
      <c r="AI239" s="417"/>
      <c r="AJ239" s="417"/>
      <c r="AK239" s="417"/>
      <c r="AL239" s="417"/>
      <c r="AM239" s="298">
        <f>SUM(Y239:AL239)</f>
        <v>0</v>
      </c>
    </row>
    <row r="240" spans="1:39" ht="15.5" outlineLevel="1">
      <c r="B240" s="326" t="s">
        <v>242</v>
      </c>
      <c r="C240" s="293" t="s">
        <v>164</v>
      </c>
      <c r="D240" s="297"/>
      <c r="E240" s="297"/>
      <c r="F240" s="297"/>
      <c r="G240" s="297"/>
      <c r="H240" s="297"/>
      <c r="I240" s="297"/>
      <c r="J240" s="297"/>
      <c r="K240" s="297"/>
      <c r="L240" s="297"/>
      <c r="M240" s="297"/>
      <c r="N240" s="297">
        <f>N239</f>
        <v>0</v>
      </c>
      <c r="O240" s="297"/>
      <c r="P240" s="297"/>
      <c r="Q240" s="297"/>
      <c r="R240" s="297"/>
      <c r="S240" s="297"/>
      <c r="T240" s="297"/>
      <c r="U240" s="297"/>
      <c r="V240" s="297"/>
      <c r="W240" s="297"/>
      <c r="X240" s="297"/>
      <c r="Y240" s="413">
        <f>Y239</f>
        <v>0</v>
      </c>
      <c r="Z240" s="413">
        <f t="shared" ref="Z240:AL240" si="65">Z239</f>
        <v>0</v>
      </c>
      <c r="AA240" s="413">
        <f t="shared" si="65"/>
        <v>0</v>
      </c>
      <c r="AB240" s="413">
        <f t="shared" si="65"/>
        <v>0</v>
      </c>
      <c r="AC240" s="413">
        <f t="shared" si="65"/>
        <v>0</v>
      </c>
      <c r="AD240" s="413">
        <f t="shared" si="65"/>
        <v>0</v>
      </c>
      <c r="AE240" s="413">
        <f t="shared" si="65"/>
        <v>0</v>
      </c>
      <c r="AF240" s="413">
        <f t="shared" si="65"/>
        <v>0</v>
      </c>
      <c r="AG240" s="413">
        <f t="shared" si="65"/>
        <v>0</v>
      </c>
      <c r="AH240" s="413">
        <f t="shared" si="65"/>
        <v>0</v>
      </c>
      <c r="AI240" s="413">
        <f t="shared" si="65"/>
        <v>0</v>
      </c>
      <c r="AJ240" s="413">
        <f t="shared" si="65"/>
        <v>0</v>
      </c>
      <c r="AK240" s="413">
        <f t="shared" si="65"/>
        <v>0</v>
      </c>
      <c r="AL240" s="413">
        <f t="shared" si="65"/>
        <v>0</v>
      </c>
      <c r="AM240" s="507"/>
    </row>
    <row r="241" spans="1:39" ht="15.5" outlineLevel="1">
      <c r="B241" s="326"/>
      <c r="C241" s="293"/>
      <c r="D241" s="293"/>
      <c r="E241" s="293"/>
      <c r="F241" s="293"/>
      <c r="G241" s="293"/>
      <c r="H241" s="293"/>
      <c r="I241" s="293"/>
      <c r="J241" s="293"/>
      <c r="K241" s="293"/>
      <c r="L241" s="293"/>
      <c r="M241" s="293"/>
      <c r="N241" s="293"/>
      <c r="O241" s="293"/>
      <c r="P241" s="293"/>
      <c r="Q241" s="293"/>
      <c r="R241" s="293"/>
      <c r="S241" s="293"/>
      <c r="T241" s="293"/>
      <c r="U241" s="293"/>
      <c r="V241" s="293"/>
      <c r="W241" s="293"/>
      <c r="X241" s="293"/>
      <c r="Y241" s="425"/>
      <c r="Z241" s="425"/>
      <c r="AA241" s="425"/>
      <c r="AB241" s="425"/>
      <c r="AC241" s="425"/>
      <c r="AD241" s="425"/>
      <c r="AE241" s="425"/>
      <c r="AF241" s="425"/>
      <c r="AG241" s="425"/>
      <c r="AH241" s="425"/>
      <c r="AI241" s="425"/>
      <c r="AJ241" s="425"/>
      <c r="AK241" s="425"/>
      <c r="AL241" s="425"/>
      <c r="AM241" s="315"/>
    </row>
    <row r="242" spans="1:39" s="285" customFormat="1" ht="15.5" outlineLevel="1">
      <c r="A242" s="511">
        <v>30</v>
      </c>
      <c r="B242" s="326" t="s">
        <v>487</v>
      </c>
      <c r="C242" s="293" t="s">
        <v>25</v>
      </c>
      <c r="D242" s="297"/>
      <c r="E242" s="297"/>
      <c r="F242" s="297"/>
      <c r="G242" s="297"/>
      <c r="H242" s="297"/>
      <c r="I242" s="297"/>
      <c r="J242" s="297"/>
      <c r="K242" s="297"/>
      <c r="L242" s="297"/>
      <c r="M242" s="297"/>
      <c r="N242" s="297">
        <v>0</v>
      </c>
      <c r="O242" s="297"/>
      <c r="P242" s="297"/>
      <c r="Q242" s="297"/>
      <c r="R242" s="297"/>
      <c r="S242" s="297"/>
      <c r="T242" s="297"/>
      <c r="U242" s="297"/>
      <c r="V242" s="297"/>
      <c r="W242" s="297"/>
      <c r="X242" s="297"/>
      <c r="Y242" s="412"/>
      <c r="Z242" s="412"/>
      <c r="AA242" s="412"/>
      <c r="AB242" s="412"/>
      <c r="AC242" s="412"/>
      <c r="AD242" s="412"/>
      <c r="AE242" s="412"/>
      <c r="AF242" s="412"/>
      <c r="AG242" s="412"/>
      <c r="AH242" s="412"/>
      <c r="AI242" s="412"/>
      <c r="AJ242" s="412"/>
      <c r="AK242" s="412"/>
      <c r="AL242" s="412"/>
      <c r="AM242" s="298">
        <f>SUM(Y242:AL242)</f>
        <v>0</v>
      </c>
    </row>
    <row r="243" spans="1:39" s="285" customFormat="1" ht="15.5" outlineLevel="1">
      <c r="A243" s="511"/>
      <c r="B243" s="326" t="s">
        <v>242</v>
      </c>
      <c r="C243" s="293" t="s">
        <v>164</v>
      </c>
      <c r="D243" s="297"/>
      <c r="E243" s="297"/>
      <c r="F243" s="297"/>
      <c r="G243" s="297"/>
      <c r="H243" s="297"/>
      <c r="I243" s="297"/>
      <c r="J243" s="297"/>
      <c r="K243" s="297"/>
      <c r="L243" s="297"/>
      <c r="M243" s="297"/>
      <c r="N243" s="297">
        <f>N242</f>
        <v>0</v>
      </c>
      <c r="O243" s="297"/>
      <c r="P243" s="297"/>
      <c r="Q243" s="297"/>
      <c r="R243" s="297"/>
      <c r="S243" s="297"/>
      <c r="T243" s="297"/>
      <c r="U243" s="297"/>
      <c r="V243" s="297"/>
      <c r="W243" s="297"/>
      <c r="X243" s="297"/>
      <c r="Y243" s="413">
        <f>Y242</f>
        <v>0</v>
      </c>
      <c r="Z243" s="413">
        <f t="shared" ref="Z243:AL243" si="66">Z242</f>
        <v>0</v>
      </c>
      <c r="AA243" s="413">
        <f t="shared" si="66"/>
        <v>0</v>
      </c>
      <c r="AB243" s="413">
        <f t="shared" si="66"/>
        <v>0</v>
      </c>
      <c r="AC243" s="413">
        <f t="shared" si="66"/>
        <v>0</v>
      </c>
      <c r="AD243" s="413">
        <f t="shared" si="66"/>
        <v>0</v>
      </c>
      <c r="AE243" s="413">
        <f t="shared" si="66"/>
        <v>0</v>
      </c>
      <c r="AF243" s="413">
        <f t="shared" si="66"/>
        <v>0</v>
      </c>
      <c r="AG243" s="413">
        <f t="shared" si="66"/>
        <v>0</v>
      </c>
      <c r="AH243" s="413">
        <f t="shared" si="66"/>
        <v>0</v>
      </c>
      <c r="AI243" s="413">
        <f t="shared" si="66"/>
        <v>0</v>
      </c>
      <c r="AJ243" s="413">
        <f t="shared" si="66"/>
        <v>0</v>
      </c>
      <c r="AK243" s="413">
        <f t="shared" si="66"/>
        <v>0</v>
      </c>
      <c r="AL243" s="413">
        <f t="shared" si="66"/>
        <v>0</v>
      </c>
      <c r="AM243" s="507"/>
    </row>
    <row r="244" spans="1:39" s="285" customFormat="1" ht="15.5" outlineLevel="1">
      <c r="A244" s="511"/>
      <c r="B244" s="326"/>
      <c r="C244" s="293"/>
      <c r="D244" s="293"/>
      <c r="E244" s="293"/>
      <c r="F244" s="293"/>
      <c r="G244" s="293"/>
      <c r="H244" s="293"/>
      <c r="I244" s="293"/>
      <c r="J244" s="293"/>
      <c r="K244" s="293"/>
      <c r="L244" s="293"/>
      <c r="M244" s="293"/>
      <c r="N244" s="293"/>
      <c r="O244" s="293"/>
      <c r="P244" s="293"/>
      <c r="Q244" s="293"/>
      <c r="R244" s="293"/>
      <c r="S244" s="293"/>
      <c r="T244" s="293"/>
      <c r="U244" s="293"/>
      <c r="V244" s="293"/>
      <c r="W244" s="293"/>
      <c r="X244" s="293"/>
      <c r="Y244" s="414"/>
      <c r="Z244" s="414"/>
      <c r="AA244" s="414"/>
      <c r="AB244" s="414"/>
      <c r="AC244" s="414"/>
      <c r="AD244" s="414"/>
      <c r="AE244" s="414"/>
      <c r="AF244" s="414"/>
      <c r="AG244" s="414"/>
      <c r="AH244" s="414"/>
      <c r="AI244" s="414"/>
      <c r="AJ244" s="414"/>
      <c r="AK244" s="414"/>
      <c r="AL244" s="414"/>
      <c r="AM244" s="315"/>
    </row>
    <row r="245" spans="1:39" s="285" customFormat="1" ht="15.5" outlineLevel="1">
      <c r="A245" s="511"/>
      <c r="B245" s="290" t="s">
        <v>488</v>
      </c>
      <c r="C245" s="293"/>
      <c r="D245" s="293"/>
      <c r="E245" s="293"/>
      <c r="F245" s="293"/>
      <c r="G245" s="293"/>
      <c r="H245" s="293"/>
      <c r="I245" s="293"/>
      <c r="J245" s="293"/>
      <c r="K245" s="293"/>
      <c r="L245" s="293"/>
      <c r="M245" s="293"/>
      <c r="N245" s="293"/>
      <c r="O245" s="293"/>
      <c r="P245" s="293"/>
      <c r="Q245" s="293"/>
      <c r="R245" s="293"/>
      <c r="S245" s="293"/>
      <c r="T245" s="293"/>
      <c r="U245" s="293"/>
      <c r="V245" s="293"/>
      <c r="W245" s="293"/>
      <c r="X245" s="293"/>
      <c r="Y245" s="414"/>
      <c r="Z245" s="414"/>
      <c r="AA245" s="414"/>
      <c r="AB245" s="414"/>
      <c r="AC245" s="414"/>
      <c r="AD245" s="414"/>
      <c r="AE245" s="414"/>
      <c r="AF245" s="414"/>
      <c r="AG245" s="414"/>
      <c r="AH245" s="414"/>
      <c r="AI245" s="414"/>
      <c r="AJ245" s="414"/>
      <c r="AK245" s="414"/>
      <c r="AL245" s="414"/>
      <c r="AM245" s="315"/>
    </row>
    <row r="246" spans="1:39" s="285" customFormat="1" ht="15.5" outlineLevel="1">
      <c r="A246" s="511">
        <v>31</v>
      </c>
      <c r="B246" s="326" t="s">
        <v>489</v>
      </c>
      <c r="C246" s="293" t="s">
        <v>25</v>
      </c>
      <c r="D246" s="297"/>
      <c r="E246" s="297"/>
      <c r="F246" s="297"/>
      <c r="G246" s="297"/>
      <c r="H246" s="297"/>
      <c r="I246" s="297"/>
      <c r="J246" s="297"/>
      <c r="K246" s="297"/>
      <c r="L246" s="297"/>
      <c r="M246" s="297"/>
      <c r="N246" s="297">
        <v>0</v>
      </c>
      <c r="O246" s="297"/>
      <c r="P246" s="297"/>
      <c r="Q246" s="297"/>
      <c r="R246" s="297"/>
      <c r="S246" s="297"/>
      <c r="T246" s="297"/>
      <c r="U246" s="297"/>
      <c r="V246" s="297"/>
      <c r="W246" s="297"/>
      <c r="X246" s="297"/>
      <c r="Y246" s="412"/>
      <c r="Z246" s="412"/>
      <c r="AA246" s="412"/>
      <c r="AB246" s="412"/>
      <c r="AC246" s="412"/>
      <c r="AD246" s="412"/>
      <c r="AE246" s="412"/>
      <c r="AF246" s="412"/>
      <c r="AG246" s="412"/>
      <c r="AH246" s="412"/>
      <c r="AI246" s="412"/>
      <c r="AJ246" s="412"/>
      <c r="AK246" s="412"/>
      <c r="AL246" s="412"/>
      <c r="AM246" s="298">
        <f>SUM(Y246:AL246)</f>
        <v>0</v>
      </c>
    </row>
    <row r="247" spans="1:39" s="285" customFormat="1" ht="15.5" outlineLevel="1">
      <c r="A247" s="511"/>
      <c r="B247" s="326" t="s">
        <v>242</v>
      </c>
      <c r="C247" s="293" t="s">
        <v>164</v>
      </c>
      <c r="D247" s="297"/>
      <c r="E247" s="297"/>
      <c r="F247" s="297"/>
      <c r="G247" s="297"/>
      <c r="H247" s="297"/>
      <c r="I247" s="297"/>
      <c r="J247" s="297"/>
      <c r="K247" s="297"/>
      <c r="L247" s="297"/>
      <c r="M247" s="297"/>
      <c r="N247" s="297">
        <f>N246</f>
        <v>0</v>
      </c>
      <c r="O247" s="297"/>
      <c r="P247" s="297"/>
      <c r="Q247" s="297"/>
      <c r="R247" s="297"/>
      <c r="S247" s="297"/>
      <c r="T247" s="297"/>
      <c r="U247" s="297"/>
      <c r="V247" s="297"/>
      <c r="W247" s="297"/>
      <c r="X247" s="297"/>
      <c r="Y247" s="413">
        <f>Y246</f>
        <v>0</v>
      </c>
      <c r="Z247" s="413">
        <f t="shared" ref="Z247:AL247" si="67">Z246</f>
        <v>0</v>
      </c>
      <c r="AA247" s="413">
        <f t="shared" si="67"/>
        <v>0</v>
      </c>
      <c r="AB247" s="413">
        <f t="shared" si="67"/>
        <v>0</v>
      </c>
      <c r="AC247" s="413">
        <f t="shared" si="67"/>
        <v>0</v>
      </c>
      <c r="AD247" s="413">
        <f t="shared" si="67"/>
        <v>0</v>
      </c>
      <c r="AE247" s="413">
        <f t="shared" si="67"/>
        <v>0</v>
      </c>
      <c r="AF247" s="413">
        <f t="shared" si="67"/>
        <v>0</v>
      </c>
      <c r="AG247" s="413">
        <f t="shared" si="67"/>
        <v>0</v>
      </c>
      <c r="AH247" s="413">
        <f t="shared" si="67"/>
        <v>0</v>
      </c>
      <c r="AI247" s="413">
        <f t="shared" si="67"/>
        <v>0</v>
      </c>
      <c r="AJ247" s="413">
        <f t="shared" si="67"/>
        <v>0</v>
      </c>
      <c r="AK247" s="413">
        <f t="shared" si="67"/>
        <v>0</v>
      </c>
      <c r="AL247" s="413">
        <f t="shared" si="67"/>
        <v>0</v>
      </c>
      <c r="AM247" s="507"/>
    </row>
    <row r="248" spans="1:39" s="285" customFormat="1" ht="15.5" outlineLevel="1">
      <c r="A248" s="511"/>
      <c r="B248" s="326"/>
      <c r="C248" s="293"/>
      <c r="D248" s="293"/>
      <c r="E248" s="293"/>
      <c r="F248" s="293"/>
      <c r="G248" s="293"/>
      <c r="H248" s="293"/>
      <c r="I248" s="293"/>
      <c r="J248" s="293"/>
      <c r="K248" s="293"/>
      <c r="L248" s="293"/>
      <c r="M248" s="293"/>
      <c r="N248" s="293"/>
      <c r="O248" s="293"/>
      <c r="P248" s="293"/>
      <c r="Q248" s="293"/>
      <c r="R248" s="293"/>
      <c r="S248" s="293"/>
      <c r="T248" s="293"/>
      <c r="U248" s="293"/>
      <c r="V248" s="293"/>
      <c r="W248" s="293"/>
      <c r="X248" s="293"/>
      <c r="Y248" s="414"/>
      <c r="Z248" s="414"/>
      <c r="AA248" s="414"/>
      <c r="AB248" s="414"/>
      <c r="AC248" s="414"/>
      <c r="AD248" s="414"/>
      <c r="AE248" s="414"/>
      <c r="AF248" s="414"/>
      <c r="AG248" s="414"/>
      <c r="AH248" s="414"/>
      <c r="AI248" s="414"/>
      <c r="AJ248" s="414"/>
      <c r="AK248" s="414"/>
      <c r="AL248" s="414"/>
      <c r="AM248" s="315"/>
    </row>
    <row r="249" spans="1:39" s="285" customFormat="1" ht="15.5" outlineLevel="1">
      <c r="A249" s="511">
        <v>32</v>
      </c>
      <c r="B249" s="326" t="s">
        <v>490</v>
      </c>
      <c r="C249" s="293" t="s">
        <v>25</v>
      </c>
      <c r="D249" s="297"/>
      <c r="E249" s="297"/>
      <c r="F249" s="297"/>
      <c r="G249" s="297"/>
      <c r="H249" s="297"/>
      <c r="I249" s="297"/>
      <c r="J249" s="297"/>
      <c r="K249" s="297"/>
      <c r="L249" s="297"/>
      <c r="M249" s="297"/>
      <c r="N249" s="297">
        <v>0</v>
      </c>
      <c r="O249" s="297"/>
      <c r="P249" s="297"/>
      <c r="Q249" s="297"/>
      <c r="R249" s="297"/>
      <c r="S249" s="297"/>
      <c r="T249" s="297"/>
      <c r="U249" s="297"/>
      <c r="V249" s="297"/>
      <c r="W249" s="297"/>
      <c r="X249" s="297"/>
      <c r="Y249" s="412"/>
      <c r="Z249" s="412"/>
      <c r="AA249" s="412"/>
      <c r="AB249" s="412"/>
      <c r="AC249" s="412"/>
      <c r="AD249" s="412"/>
      <c r="AE249" s="412"/>
      <c r="AF249" s="412"/>
      <c r="AG249" s="412"/>
      <c r="AH249" s="412"/>
      <c r="AI249" s="412"/>
      <c r="AJ249" s="412"/>
      <c r="AK249" s="412"/>
      <c r="AL249" s="412"/>
      <c r="AM249" s="298">
        <f>SUM(Y249:AL249)</f>
        <v>0</v>
      </c>
    </row>
    <row r="250" spans="1:39" s="285" customFormat="1" ht="15.5" outlineLevel="1">
      <c r="A250" s="511"/>
      <c r="B250" s="326" t="s">
        <v>242</v>
      </c>
      <c r="C250" s="293" t="s">
        <v>164</v>
      </c>
      <c r="D250" s="297"/>
      <c r="E250" s="297"/>
      <c r="F250" s="297"/>
      <c r="G250" s="297"/>
      <c r="H250" s="297"/>
      <c r="I250" s="297"/>
      <c r="J250" s="297"/>
      <c r="K250" s="297"/>
      <c r="L250" s="297"/>
      <c r="M250" s="297"/>
      <c r="N250" s="297">
        <f>N249</f>
        <v>0</v>
      </c>
      <c r="O250" s="297"/>
      <c r="P250" s="297"/>
      <c r="Q250" s="297"/>
      <c r="R250" s="297"/>
      <c r="S250" s="297"/>
      <c r="T250" s="297"/>
      <c r="U250" s="297"/>
      <c r="V250" s="297"/>
      <c r="W250" s="297"/>
      <c r="X250" s="297"/>
      <c r="Y250" s="413">
        <f>Y249</f>
        <v>0</v>
      </c>
      <c r="Z250" s="413">
        <f t="shared" ref="Z250:AL250" si="68">Z249</f>
        <v>0</v>
      </c>
      <c r="AA250" s="413">
        <f t="shared" si="68"/>
        <v>0</v>
      </c>
      <c r="AB250" s="413">
        <f t="shared" si="68"/>
        <v>0</v>
      </c>
      <c r="AC250" s="413">
        <f t="shared" si="68"/>
        <v>0</v>
      </c>
      <c r="AD250" s="413">
        <f t="shared" si="68"/>
        <v>0</v>
      </c>
      <c r="AE250" s="413">
        <f t="shared" si="68"/>
        <v>0</v>
      </c>
      <c r="AF250" s="413">
        <f t="shared" si="68"/>
        <v>0</v>
      </c>
      <c r="AG250" s="413">
        <f t="shared" si="68"/>
        <v>0</v>
      </c>
      <c r="AH250" s="413">
        <f t="shared" si="68"/>
        <v>0</v>
      </c>
      <c r="AI250" s="413">
        <f t="shared" si="68"/>
        <v>0</v>
      </c>
      <c r="AJ250" s="413">
        <f t="shared" si="68"/>
        <v>0</v>
      </c>
      <c r="AK250" s="413">
        <f t="shared" si="68"/>
        <v>0</v>
      </c>
      <c r="AL250" s="413">
        <f t="shared" si="68"/>
        <v>0</v>
      </c>
      <c r="AM250" s="507"/>
    </row>
    <row r="251" spans="1:39" s="285" customFormat="1" ht="15.5" outlineLevel="1">
      <c r="A251" s="511"/>
      <c r="B251" s="326"/>
      <c r="C251" s="293"/>
      <c r="D251" s="293"/>
      <c r="E251" s="293"/>
      <c r="F251" s="293"/>
      <c r="G251" s="293"/>
      <c r="H251" s="293"/>
      <c r="I251" s="293"/>
      <c r="J251" s="293"/>
      <c r="K251" s="293"/>
      <c r="L251" s="293"/>
      <c r="M251" s="293"/>
      <c r="N251" s="293"/>
      <c r="O251" s="293"/>
      <c r="P251" s="293"/>
      <c r="Q251" s="293"/>
      <c r="R251" s="293"/>
      <c r="S251" s="293"/>
      <c r="T251" s="293"/>
      <c r="U251" s="293"/>
      <c r="V251" s="293"/>
      <c r="W251" s="293"/>
      <c r="X251" s="293"/>
      <c r="Y251" s="414"/>
      <c r="Z251" s="414"/>
      <c r="AA251" s="414"/>
      <c r="AB251" s="414"/>
      <c r="AC251" s="414"/>
      <c r="AD251" s="414"/>
      <c r="AE251" s="414"/>
      <c r="AF251" s="414"/>
      <c r="AG251" s="414"/>
      <c r="AH251" s="414"/>
      <c r="AI251" s="414"/>
      <c r="AJ251" s="414"/>
      <c r="AK251" s="414"/>
      <c r="AL251" s="414"/>
      <c r="AM251" s="315"/>
    </row>
    <row r="252" spans="1:39" s="285" customFormat="1" ht="15.5" outlineLevel="1">
      <c r="A252" s="511">
        <v>33</v>
      </c>
      <c r="B252" s="326" t="s">
        <v>491</v>
      </c>
      <c r="C252" s="293" t="s">
        <v>25</v>
      </c>
      <c r="D252" s="297"/>
      <c r="E252" s="297"/>
      <c r="F252" s="297"/>
      <c r="G252" s="297"/>
      <c r="H252" s="297"/>
      <c r="I252" s="297"/>
      <c r="J252" s="297"/>
      <c r="K252" s="297"/>
      <c r="L252" s="297"/>
      <c r="M252" s="297"/>
      <c r="N252" s="297">
        <v>0</v>
      </c>
      <c r="O252" s="297"/>
      <c r="P252" s="297"/>
      <c r="Q252" s="297"/>
      <c r="R252" s="297"/>
      <c r="S252" s="297"/>
      <c r="T252" s="297"/>
      <c r="U252" s="297"/>
      <c r="V252" s="297"/>
      <c r="W252" s="297"/>
      <c r="X252" s="297"/>
      <c r="Y252" s="412"/>
      <c r="Z252" s="412"/>
      <c r="AA252" s="412"/>
      <c r="AB252" s="412"/>
      <c r="AC252" s="412"/>
      <c r="AD252" s="412"/>
      <c r="AE252" s="412"/>
      <c r="AF252" s="412"/>
      <c r="AG252" s="412"/>
      <c r="AH252" s="412"/>
      <c r="AI252" s="412"/>
      <c r="AJ252" s="412"/>
      <c r="AK252" s="412"/>
      <c r="AL252" s="412"/>
      <c r="AM252" s="298">
        <f>SUM(Y252:AL252)</f>
        <v>0</v>
      </c>
    </row>
    <row r="253" spans="1:39" s="285" customFormat="1" ht="15.5" outlineLevel="1">
      <c r="A253" s="511"/>
      <c r="B253" s="326" t="s">
        <v>242</v>
      </c>
      <c r="C253" s="293" t="s">
        <v>164</v>
      </c>
      <c r="D253" s="297"/>
      <c r="E253" s="297"/>
      <c r="F253" s="297"/>
      <c r="G253" s="297"/>
      <c r="H253" s="297"/>
      <c r="I253" s="297"/>
      <c r="J253" s="297"/>
      <c r="K253" s="297"/>
      <c r="L253" s="297"/>
      <c r="M253" s="297"/>
      <c r="N253" s="297">
        <f>N252</f>
        <v>0</v>
      </c>
      <c r="O253" s="297"/>
      <c r="P253" s="297"/>
      <c r="Q253" s="297"/>
      <c r="R253" s="297"/>
      <c r="S253" s="297"/>
      <c r="T253" s="297"/>
      <c r="U253" s="297"/>
      <c r="V253" s="297"/>
      <c r="W253" s="297"/>
      <c r="X253" s="297"/>
      <c r="Y253" s="413">
        <f>Y252</f>
        <v>0</v>
      </c>
      <c r="Z253" s="413">
        <f t="shared" ref="Z253:AL253" si="69">Z252</f>
        <v>0</v>
      </c>
      <c r="AA253" s="413">
        <f t="shared" si="69"/>
        <v>0</v>
      </c>
      <c r="AB253" s="413">
        <f t="shared" si="69"/>
        <v>0</v>
      </c>
      <c r="AC253" s="413">
        <f t="shared" si="69"/>
        <v>0</v>
      </c>
      <c r="AD253" s="413">
        <f t="shared" si="69"/>
        <v>0</v>
      </c>
      <c r="AE253" s="413">
        <f t="shared" si="69"/>
        <v>0</v>
      </c>
      <c r="AF253" s="413">
        <f t="shared" si="69"/>
        <v>0</v>
      </c>
      <c r="AG253" s="413">
        <f t="shared" si="69"/>
        <v>0</v>
      </c>
      <c r="AH253" s="413">
        <f t="shared" si="69"/>
        <v>0</v>
      </c>
      <c r="AI253" s="413">
        <f t="shared" si="69"/>
        <v>0</v>
      </c>
      <c r="AJ253" s="413">
        <f t="shared" si="69"/>
        <v>0</v>
      </c>
      <c r="AK253" s="413">
        <f t="shared" si="69"/>
        <v>0</v>
      </c>
      <c r="AL253" s="413">
        <f t="shared" si="69"/>
        <v>0</v>
      </c>
      <c r="AM253" s="507"/>
    </row>
    <row r="254" spans="1:39" ht="15.5" outlineLevel="1">
      <c r="B254" s="317"/>
      <c r="C254" s="327"/>
      <c r="D254" s="328"/>
      <c r="E254" s="328"/>
      <c r="F254" s="328"/>
      <c r="G254" s="328"/>
      <c r="H254" s="328"/>
      <c r="I254" s="328"/>
      <c r="J254" s="328"/>
      <c r="K254" s="328"/>
      <c r="L254" s="328"/>
      <c r="M254" s="328"/>
      <c r="N254" s="328"/>
      <c r="O254" s="328"/>
      <c r="P254" s="328"/>
      <c r="Q254" s="328"/>
      <c r="R254" s="328"/>
      <c r="S254" s="328"/>
      <c r="T254" s="328"/>
      <c r="U254" s="328"/>
      <c r="V254" s="328"/>
      <c r="W254" s="328"/>
      <c r="X254" s="328"/>
      <c r="Y254" s="303"/>
      <c r="Z254" s="303"/>
      <c r="AA254" s="303"/>
      <c r="AB254" s="303"/>
      <c r="AC254" s="303"/>
      <c r="AD254" s="303"/>
      <c r="AE254" s="303"/>
      <c r="AF254" s="303"/>
      <c r="AG254" s="303"/>
      <c r="AH254" s="303"/>
      <c r="AI254" s="303"/>
      <c r="AJ254" s="303"/>
      <c r="AK254" s="303"/>
      <c r="AL254" s="303"/>
      <c r="AM254" s="308"/>
    </row>
    <row r="255" spans="1:39" ht="15.5">
      <c r="B255" s="329" t="s">
        <v>243</v>
      </c>
      <c r="C255" s="331"/>
      <c r="D255" s="331">
        <f>SUM(D150:D253)</f>
        <v>500885.61</v>
      </c>
      <c r="E255" s="331"/>
      <c r="F255" s="331"/>
      <c r="G255" s="331"/>
      <c r="H255" s="331"/>
      <c r="I255" s="331"/>
      <c r="J255" s="331"/>
      <c r="K255" s="331"/>
      <c r="L255" s="331"/>
      <c r="M255" s="331"/>
      <c r="N255" s="331"/>
      <c r="O255" s="331">
        <f>SUM(O150:O253)</f>
        <v>134.71204699999998</v>
      </c>
      <c r="P255" s="331"/>
      <c r="Q255" s="331"/>
      <c r="R255" s="331"/>
      <c r="S255" s="331"/>
      <c r="T255" s="331"/>
      <c r="U255" s="331"/>
      <c r="V255" s="331"/>
      <c r="W255" s="331"/>
      <c r="X255" s="331"/>
      <c r="Y255" s="331">
        <f>IF(Y149="kWh",SUMPRODUCT(D150:D253,Y150:Y253))</f>
        <v>86670.010000000009</v>
      </c>
      <c r="Z255" s="331">
        <f>IF(Z149="kWh",SUMPRODUCT(D150:D253,Z150:Z253))</f>
        <v>107748.37999999999</v>
      </c>
      <c r="AA255" s="331">
        <f>IF(AA149="kW",SUMPRODUCT(N150:N253,O150:O253,AA150:AA253),SUMPRODUCT(D150:D253,AA150:AA253))</f>
        <v>315.59219406564478</v>
      </c>
      <c r="AB255" s="331">
        <f>IF(AB149="kW",SUMPRODUCT(N150:N253,O150:O253,AB150:AB253),SUMPRODUCT(D150:D253,AB150:AB253))</f>
        <v>770.73492593435515</v>
      </c>
      <c r="AC255" s="331">
        <f>IF(AC149="kW",SUMPRODUCT(N150:N253,O150:O253,AC150:AC253),SUMPRODUCT(D150:D253,AC150:AC253))</f>
        <v>0</v>
      </c>
      <c r="AD255" s="331">
        <f>IF(AD149="kW",SUMPRODUCT(N150:N253,O150:O253,AD150:AD253),SUMPRODUCT(D150:D253,AD150:AD253))</f>
        <v>0</v>
      </c>
      <c r="AE255" s="331">
        <f>IF(AE149="kW",SUMPRODUCT(N150:N253,O150:O253,AE150:AE253),SUMPRODUCT(D150:D253,AE150:AE253))</f>
        <v>0</v>
      </c>
      <c r="AF255" s="331">
        <f>IF(AF149="kW",SUMPRODUCT(N150:N253,O150:O253,AF150:AF253),SUMPRODUCT(D150:D253,AF150:AF253))</f>
        <v>0</v>
      </c>
      <c r="AG255" s="331">
        <f>IF(AG149="kW",SUMPRODUCT(N150:N253,O150:O253,AG150:AG253),SUMPRODUCT(D150:D253,AG150:AG253))</f>
        <v>0</v>
      </c>
      <c r="AH255" s="331">
        <f>IF(AH149="kW",SUMPRODUCT(N150:N253,O150:O253,AH150:AH253),SUMPRODUCT(D150:D253,AH150:AH253))</f>
        <v>0</v>
      </c>
      <c r="AI255" s="331">
        <f>IF(AI149="kW",SUMPRODUCT(N150:N253,O150:O253,AI150:AI253),SUMPRODUCT(D150:D253,AI150:AI253))</f>
        <v>0</v>
      </c>
      <c r="AJ255" s="331">
        <f>IF(AJ149="kW",SUMPRODUCT(N150:N253,O150:O253,AJ150:AJ253),SUMPRODUCT(D150:D253,AJ150:AJ253))</f>
        <v>0</v>
      </c>
      <c r="AK255" s="331">
        <f>IF(AK149="kW",SUMPRODUCT(N150:N253,O150:O253,AK150:AK253),SUMPRODUCT(D150:D253,AK150:AK253))</f>
        <v>0</v>
      </c>
      <c r="AL255" s="331">
        <f>IF(AL149="kW",SUMPRODUCT(N150:N253,O150:O253,AL150:AL253),SUMPRODUCT(D150:D253,AL150:AL253))</f>
        <v>0</v>
      </c>
      <c r="AM255" s="332"/>
    </row>
    <row r="256" spans="1:39" ht="15.5">
      <c r="B256" s="333" t="s">
        <v>244</v>
      </c>
      <c r="C256" s="330"/>
      <c r="D256" s="330"/>
      <c r="E256" s="330"/>
      <c r="F256" s="330"/>
      <c r="G256" s="330"/>
      <c r="H256" s="330"/>
      <c r="I256" s="330"/>
      <c r="J256" s="330"/>
      <c r="K256" s="330"/>
      <c r="L256" s="330"/>
      <c r="M256" s="330"/>
      <c r="N256" s="330"/>
      <c r="O256" s="330"/>
      <c r="P256" s="330"/>
      <c r="Q256" s="330"/>
      <c r="R256" s="330"/>
      <c r="S256" s="330"/>
      <c r="T256" s="330"/>
      <c r="U256" s="330"/>
      <c r="V256" s="330"/>
      <c r="W256" s="330"/>
      <c r="X256" s="330"/>
      <c r="Y256" s="330">
        <f>HLOOKUP(Y148,'2. LRAMVA Threshold'!$B$42:$Q$53,4,FALSE)</f>
        <v>227359</v>
      </c>
      <c r="Z256" s="330">
        <f>HLOOKUP(Z148,'2. LRAMVA Threshold'!$B$42:$Q$53,4,FALSE)</f>
        <v>97828</v>
      </c>
      <c r="AA256" s="330">
        <f>HLOOKUP(AA148,'2. LRAMVA Threshold'!$B$42:$Q$53,4,FALSE)</f>
        <v>462</v>
      </c>
      <c r="AB256" s="330">
        <f>HLOOKUP(AB148,'2. LRAMVA Threshold'!$B$42:$Q$53,4,FALSE)</f>
        <v>887</v>
      </c>
      <c r="AC256" s="330">
        <f>HLOOKUP(AC148,'2. LRAMVA Threshold'!$B$42:$Q$53,4,FALSE)</f>
        <v>36</v>
      </c>
      <c r="AD256" s="330">
        <f>HLOOKUP(AD148,'2. LRAMVA Threshold'!$B$42:$Q$53,4,FALSE)</f>
        <v>1</v>
      </c>
      <c r="AE256" s="330">
        <f>HLOOKUP(AE148,'2. LRAMVA Threshold'!$B$42:$Q$53,4,FALSE)</f>
        <v>17</v>
      </c>
      <c r="AF256" s="330">
        <f>HLOOKUP(AF148,'2. LRAMVA Threshold'!$B$42:$Q$53,4,FALSE)</f>
        <v>0</v>
      </c>
      <c r="AG256" s="330">
        <f>HLOOKUP(AG148,'2. LRAMVA Threshold'!$B$42:$Q$53,4,FALSE)</f>
        <v>0</v>
      </c>
      <c r="AH256" s="330">
        <f>HLOOKUP(AH148,'2. LRAMVA Threshold'!$B$42:$Q$53,4,FALSE)</f>
        <v>0</v>
      </c>
      <c r="AI256" s="330">
        <f>HLOOKUP(AI148,'2. LRAMVA Threshold'!$B$42:$Q$53,4,FALSE)</f>
        <v>0</v>
      </c>
      <c r="AJ256" s="330">
        <f>HLOOKUP(AJ148,'2. LRAMVA Threshold'!$B$42:$Q$53,4,FALSE)</f>
        <v>0</v>
      </c>
      <c r="AK256" s="330">
        <f>HLOOKUP(AK148,'2. LRAMVA Threshold'!$B$42:$Q$53,4,FALSE)</f>
        <v>0</v>
      </c>
      <c r="AL256" s="330">
        <f>HLOOKUP(AL148,'2. LRAMVA Threshold'!$B$42:$Q$53,4,FALSE)</f>
        <v>0</v>
      </c>
      <c r="AM256" s="334"/>
    </row>
    <row r="257" spans="1:41" ht="15.5">
      <c r="B257" s="326"/>
      <c r="C257" s="335"/>
      <c r="D257" s="336"/>
      <c r="E257" s="336"/>
      <c r="F257" s="336"/>
      <c r="G257" s="336"/>
      <c r="H257" s="336"/>
      <c r="I257" s="336"/>
      <c r="J257" s="336"/>
      <c r="K257" s="336"/>
      <c r="L257" s="336"/>
      <c r="M257" s="336"/>
      <c r="N257" s="336"/>
      <c r="O257" s="337"/>
      <c r="P257" s="336"/>
      <c r="Q257" s="336"/>
      <c r="R257" s="336"/>
      <c r="S257" s="338"/>
      <c r="T257" s="338"/>
      <c r="U257" s="338"/>
      <c r="V257" s="338"/>
      <c r="W257" s="336"/>
      <c r="X257" s="336"/>
      <c r="Y257" s="302"/>
      <c r="Z257" s="302"/>
      <c r="AA257" s="302"/>
      <c r="AB257" s="302"/>
      <c r="AC257" s="302"/>
      <c r="AD257" s="302"/>
      <c r="AE257" s="302"/>
      <c r="AF257" s="302"/>
      <c r="AG257" s="302"/>
      <c r="AH257" s="302"/>
      <c r="AI257" s="302"/>
      <c r="AJ257" s="302"/>
      <c r="AK257" s="302"/>
      <c r="AL257" s="302"/>
      <c r="AM257" s="339"/>
    </row>
    <row r="258" spans="1:41" ht="15.5">
      <c r="B258" s="326" t="s">
        <v>166</v>
      </c>
      <c r="C258" s="340"/>
      <c r="D258" s="340"/>
      <c r="E258" s="378"/>
      <c r="F258" s="378"/>
      <c r="G258" s="378"/>
      <c r="H258" s="378"/>
      <c r="I258" s="378"/>
      <c r="J258" s="378"/>
      <c r="K258" s="378"/>
      <c r="L258" s="378"/>
      <c r="M258" s="378"/>
      <c r="N258" s="378"/>
      <c r="O258" s="293"/>
      <c r="P258" s="342"/>
      <c r="Q258" s="342"/>
      <c r="R258" s="342"/>
      <c r="S258" s="341"/>
      <c r="T258" s="341"/>
      <c r="U258" s="341"/>
      <c r="V258" s="341"/>
      <c r="W258" s="342"/>
      <c r="X258" s="342"/>
      <c r="Y258" s="343">
        <f>HLOOKUP(Y$20,'3.  Distribution Rates'!$C$122:$P$133,4,FALSE)</f>
        <v>1.49E-2</v>
      </c>
      <c r="Z258" s="343">
        <f>HLOOKUP(Z$20,'3.  Distribution Rates'!$C$122:$P$133,4,FALSE)</f>
        <v>1.3100000000000001E-2</v>
      </c>
      <c r="AA258" s="343">
        <f>HLOOKUP(AA$20,'3.  Distribution Rates'!$C$122:$P$133,4,FALSE)</f>
        <v>3.3386</v>
      </c>
      <c r="AB258" s="343">
        <f>HLOOKUP(AB$20,'3.  Distribution Rates'!$C$122:$P$133,4,FALSE)</f>
        <v>1.399</v>
      </c>
      <c r="AC258" s="343">
        <f>HLOOKUP(AC$20,'3.  Distribution Rates'!$C$122:$P$133,4,FALSE)</f>
        <v>9.7999999999999997E-3</v>
      </c>
      <c r="AD258" s="343">
        <f>HLOOKUP(AD$20,'3.  Distribution Rates'!$C$122:$P$133,4,FALSE)</f>
        <v>49.3583</v>
      </c>
      <c r="AE258" s="343">
        <f>HLOOKUP(AE$20,'3.  Distribution Rates'!$C$122:$P$133,4,FALSE)</f>
        <v>6.2230999999999996</v>
      </c>
      <c r="AF258" s="343">
        <f>HLOOKUP(AF$20,'3.  Distribution Rates'!$C$122:$P$133,4,FALSE)</f>
        <v>0</v>
      </c>
      <c r="AG258" s="343">
        <f>HLOOKUP(AG$20,'3.  Distribution Rates'!$C$122:$P$133,4,FALSE)</f>
        <v>0</v>
      </c>
      <c r="AH258" s="343">
        <f>HLOOKUP(AH$20,'3.  Distribution Rates'!$C$122:$P$133,4,FALSE)</f>
        <v>0</v>
      </c>
      <c r="AI258" s="343">
        <f>HLOOKUP(AI$20,'3.  Distribution Rates'!$C$122:$P$133,4,FALSE)</f>
        <v>0</v>
      </c>
      <c r="AJ258" s="343">
        <f>HLOOKUP(AJ$20,'3.  Distribution Rates'!$C$122:$P$133,4,FALSE)</f>
        <v>0</v>
      </c>
      <c r="AK258" s="343">
        <f>HLOOKUP(AK$20,'3.  Distribution Rates'!$C$122:$P$133,4,FALSE)</f>
        <v>0</v>
      </c>
      <c r="AL258" s="343">
        <f>HLOOKUP(AL$20,'3.  Distribution Rates'!$C$122:$P$133,4,FALSE)</f>
        <v>0</v>
      </c>
      <c r="AM258" s="379"/>
    </row>
    <row r="259" spans="1:41" ht="15.5">
      <c r="B259" s="296" t="s">
        <v>155</v>
      </c>
      <c r="C259" s="347"/>
      <c r="D259" s="311"/>
      <c r="E259" s="281"/>
      <c r="F259" s="281"/>
      <c r="G259" s="281"/>
      <c r="H259" s="281"/>
      <c r="I259" s="281"/>
      <c r="J259" s="281"/>
      <c r="K259" s="281"/>
      <c r="L259" s="281"/>
      <c r="M259" s="281"/>
      <c r="N259" s="281"/>
      <c r="O259" s="293"/>
      <c r="P259" s="281"/>
      <c r="Q259" s="281"/>
      <c r="R259" s="281"/>
      <c r="S259" s="311"/>
      <c r="T259" s="311"/>
      <c r="U259" s="311"/>
      <c r="V259" s="311"/>
      <c r="W259" s="281"/>
      <c r="X259" s="281"/>
      <c r="Y259" s="380">
        <f t="shared" ref="Y259:AL259" si="70">Y135*Y258</f>
        <v>1133.3833999999999</v>
      </c>
      <c r="Z259" s="380">
        <f t="shared" si="70"/>
        <v>1010.9925000000001</v>
      </c>
      <c r="AA259" s="380">
        <f t="shared" si="70"/>
        <v>0</v>
      </c>
      <c r="AB259" s="380">
        <f t="shared" si="70"/>
        <v>0</v>
      </c>
      <c r="AC259" s="380">
        <f t="shared" si="70"/>
        <v>0</v>
      </c>
      <c r="AD259" s="380">
        <f t="shared" si="70"/>
        <v>0</v>
      </c>
      <c r="AE259" s="380">
        <f t="shared" si="70"/>
        <v>0</v>
      </c>
      <c r="AF259" s="380">
        <f t="shared" si="70"/>
        <v>0</v>
      </c>
      <c r="AG259" s="380">
        <f t="shared" si="70"/>
        <v>0</v>
      </c>
      <c r="AH259" s="380">
        <f t="shared" si="70"/>
        <v>0</v>
      </c>
      <c r="AI259" s="380">
        <f t="shared" si="70"/>
        <v>0</v>
      </c>
      <c r="AJ259" s="380">
        <f t="shared" si="70"/>
        <v>0</v>
      </c>
      <c r="AK259" s="380">
        <f t="shared" si="70"/>
        <v>0</v>
      </c>
      <c r="AL259" s="380">
        <f t="shared" si="70"/>
        <v>0</v>
      </c>
      <c r="AM259" s="629">
        <f>SUM(Y259:AL259)</f>
        <v>2144.3759</v>
      </c>
    </row>
    <row r="260" spans="1:41" ht="15.5">
      <c r="B260" s="296" t="s">
        <v>156</v>
      </c>
      <c r="C260" s="347"/>
      <c r="D260" s="311"/>
      <c r="E260" s="281"/>
      <c r="F260" s="281"/>
      <c r="G260" s="281"/>
      <c r="H260" s="281"/>
      <c r="I260" s="281"/>
      <c r="J260" s="281"/>
      <c r="K260" s="281"/>
      <c r="L260" s="281"/>
      <c r="M260" s="281"/>
      <c r="N260" s="281"/>
      <c r="O260" s="293"/>
      <c r="P260" s="281"/>
      <c r="Q260" s="281"/>
      <c r="R260" s="281"/>
      <c r="S260" s="311"/>
      <c r="T260" s="311"/>
      <c r="U260" s="311"/>
      <c r="V260" s="311"/>
      <c r="W260" s="281"/>
      <c r="X260" s="281"/>
      <c r="Y260" s="380">
        <f t="shared" ref="Y260:AE260" si="71">Y255*Y258</f>
        <v>1291.3831490000002</v>
      </c>
      <c r="Z260" s="380">
        <f t="shared" si="71"/>
        <v>1411.503778</v>
      </c>
      <c r="AA260" s="381">
        <f t="shared" si="71"/>
        <v>1053.6360991075617</v>
      </c>
      <c r="AB260" s="381">
        <f t="shared" si="71"/>
        <v>1078.2581613821628</v>
      </c>
      <c r="AC260" s="381">
        <f t="shared" si="71"/>
        <v>0</v>
      </c>
      <c r="AD260" s="381">
        <f t="shared" si="71"/>
        <v>0</v>
      </c>
      <c r="AE260" s="381">
        <f t="shared" si="71"/>
        <v>0</v>
      </c>
      <c r="AF260" s="381">
        <f t="shared" ref="AF260:AL260" si="72">AF255*AF258</f>
        <v>0</v>
      </c>
      <c r="AG260" s="381">
        <f t="shared" si="72"/>
        <v>0</v>
      </c>
      <c r="AH260" s="381">
        <f t="shared" si="72"/>
        <v>0</v>
      </c>
      <c r="AI260" s="381">
        <f t="shared" si="72"/>
        <v>0</v>
      </c>
      <c r="AJ260" s="381">
        <f t="shared" si="72"/>
        <v>0</v>
      </c>
      <c r="AK260" s="381">
        <f t="shared" si="72"/>
        <v>0</v>
      </c>
      <c r="AL260" s="381">
        <f t="shared" si="72"/>
        <v>0</v>
      </c>
      <c r="AM260" s="629">
        <f>SUM(Y260:AL260)</f>
        <v>4834.7811874897252</v>
      </c>
    </row>
    <row r="261" spans="1:41" s="382" customFormat="1" ht="15.5">
      <c r="A261" s="513"/>
      <c r="B261" s="351" t="s">
        <v>252</v>
      </c>
      <c r="C261" s="347"/>
      <c r="D261" s="338"/>
      <c r="E261" s="336"/>
      <c r="F261" s="336"/>
      <c r="G261" s="336"/>
      <c r="H261" s="336"/>
      <c r="I261" s="336"/>
      <c r="J261" s="336"/>
      <c r="K261" s="336"/>
      <c r="L261" s="336"/>
      <c r="M261" s="336"/>
      <c r="N261" s="336"/>
      <c r="O261" s="302"/>
      <c r="P261" s="336"/>
      <c r="Q261" s="336"/>
      <c r="R261" s="336"/>
      <c r="S261" s="338"/>
      <c r="T261" s="338"/>
      <c r="U261" s="338"/>
      <c r="V261" s="338"/>
      <c r="W261" s="336"/>
      <c r="X261" s="336"/>
      <c r="Y261" s="348">
        <f>SUM(Y259:Y260)</f>
        <v>2424.7665489999999</v>
      </c>
      <c r="Z261" s="348">
        <f t="shared" ref="Z261:AE261" si="73">SUM(Z259:Z260)</f>
        <v>2422.4962780000001</v>
      </c>
      <c r="AA261" s="348">
        <f t="shared" si="73"/>
        <v>1053.6360991075617</v>
      </c>
      <c r="AB261" s="348">
        <f t="shared" si="73"/>
        <v>1078.2581613821628</v>
      </c>
      <c r="AC261" s="348">
        <f t="shared" si="73"/>
        <v>0</v>
      </c>
      <c r="AD261" s="348">
        <f t="shared" si="73"/>
        <v>0</v>
      </c>
      <c r="AE261" s="348">
        <f t="shared" si="73"/>
        <v>0</v>
      </c>
      <c r="AF261" s="348">
        <f t="shared" ref="AF261:AL261" si="74">SUM(AF259:AF260)</f>
        <v>0</v>
      </c>
      <c r="AG261" s="348">
        <f t="shared" si="74"/>
        <v>0</v>
      </c>
      <c r="AH261" s="348">
        <f t="shared" si="74"/>
        <v>0</v>
      </c>
      <c r="AI261" s="348">
        <f t="shared" si="74"/>
        <v>0</v>
      </c>
      <c r="AJ261" s="348">
        <f t="shared" si="74"/>
        <v>0</v>
      </c>
      <c r="AK261" s="348">
        <f t="shared" si="74"/>
        <v>0</v>
      </c>
      <c r="AL261" s="348">
        <f t="shared" si="74"/>
        <v>0</v>
      </c>
      <c r="AM261" s="409">
        <f>SUM(AM259:AM260)</f>
        <v>6979.1570874897252</v>
      </c>
    </row>
    <row r="262" spans="1:41" s="382" customFormat="1" ht="15.5">
      <c r="A262" s="513"/>
      <c r="B262" s="351" t="s">
        <v>245</v>
      </c>
      <c r="C262" s="347"/>
      <c r="D262" s="352"/>
      <c r="E262" s="336"/>
      <c r="F262" s="336"/>
      <c r="G262" s="336"/>
      <c r="H262" s="336"/>
      <c r="I262" s="336"/>
      <c r="J262" s="336"/>
      <c r="K262" s="336"/>
      <c r="L262" s="336"/>
      <c r="M262" s="336"/>
      <c r="N262" s="336"/>
      <c r="O262" s="302"/>
      <c r="P262" s="336"/>
      <c r="Q262" s="336"/>
      <c r="R262" s="336"/>
      <c r="S262" s="338"/>
      <c r="T262" s="338"/>
      <c r="U262" s="338"/>
      <c r="V262" s="338"/>
      <c r="W262" s="336"/>
      <c r="X262" s="336"/>
      <c r="Y262" s="349">
        <f t="shared" ref="Y262:AE262" si="75">Y256*Y258</f>
        <v>3387.6491000000001</v>
      </c>
      <c r="Z262" s="349">
        <f t="shared" si="75"/>
        <v>1281.5468000000001</v>
      </c>
      <c r="AA262" s="349">
        <f t="shared" si="75"/>
        <v>1542.4331999999999</v>
      </c>
      <c r="AB262" s="349">
        <f t="shared" si="75"/>
        <v>1240.913</v>
      </c>
      <c r="AC262" s="349">
        <f t="shared" si="75"/>
        <v>0.3528</v>
      </c>
      <c r="AD262" s="349">
        <f t="shared" si="75"/>
        <v>49.3583</v>
      </c>
      <c r="AE262" s="349">
        <f t="shared" si="75"/>
        <v>105.7927</v>
      </c>
      <c r="AF262" s="349">
        <f t="shared" ref="AF262:AL262" si="76">AF256*AF258</f>
        <v>0</v>
      </c>
      <c r="AG262" s="349">
        <f t="shared" si="76"/>
        <v>0</v>
      </c>
      <c r="AH262" s="349">
        <f t="shared" si="76"/>
        <v>0</v>
      </c>
      <c r="AI262" s="349">
        <f t="shared" si="76"/>
        <v>0</v>
      </c>
      <c r="AJ262" s="349">
        <f t="shared" si="76"/>
        <v>0</v>
      </c>
      <c r="AK262" s="349">
        <f t="shared" si="76"/>
        <v>0</v>
      </c>
      <c r="AL262" s="349">
        <f t="shared" si="76"/>
        <v>0</v>
      </c>
      <c r="AM262" s="409">
        <f>SUM(Y262:AL262)</f>
        <v>7608.0459000000001</v>
      </c>
    </row>
    <row r="263" spans="1:41" s="382" customFormat="1" ht="15.5">
      <c r="A263" s="513"/>
      <c r="B263" s="351" t="s">
        <v>253</v>
      </c>
      <c r="C263" s="347"/>
      <c r="D263" s="352"/>
      <c r="E263" s="336"/>
      <c r="F263" s="336"/>
      <c r="G263" s="336"/>
      <c r="H263" s="336"/>
      <c r="I263" s="336"/>
      <c r="J263" s="336"/>
      <c r="K263" s="336"/>
      <c r="L263" s="336"/>
      <c r="M263" s="336"/>
      <c r="N263" s="336"/>
      <c r="O263" s="302"/>
      <c r="P263" s="336"/>
      <c r="Q263" s="336"/>
      <c r="R263" s="336"/>
      <c r="S263" s="352"/>
      <c r="T263" s="352"/>
      <c r="U263" s="352"/>
      <c r="V263" s="352"/>
      <c r="W263" s="336"/>
      <c r="X263" s="336"/>
      <c r="AM263" s="409">
        <f>AM261-AM262</f>
        <v>-628.88881251027487</v>
      </c>
    </row>
    <row r="264" spans="1:41" ht="15.5">
      <c r="B264" s="326"/>
      <c r="C264" s="352"/>
      <c r="D264" s="352"/>
      <c r="E264" s="336"/>
      <c r="F264" s="336"/>
      <c r="G264" s="336"/>
      <c r="H264" s="336"/>
      <c r="I264" s="336"/>
      <c r="J264" s="336"/>
      <c r="K264" s="336"/>
      <c r="L264" s="336"/>
      <c r="M264" s="336"/>
      <c r="N264" s="336"/>
      <c r="O264" s="302"/>
      <c r="P264" s="336"/>
      <c r="Q264" s="336"/>
      <c r="R264" s="336"/>
      <c r="S264" s="352"/>
      <c r="T264" s="347"/>
      <c r="U264" s="352"/>
      <c r="V264" s="352"/>
      <c r="W264" s="336"/>
      <c r="X264" s="336"/>
      <c r="AM264" s="350"/>
    </row>
    <row r="265" spans="1:41" ht="15.5">
      <c r="B265" s="296" t="s">
        <v>70</v>
      </c>
      <c r="C265" s="358"/>
      <c r="D265" s="281"/>
      <c r="E265" s="281"/>
      <c r="F265" s="281"/>
      <c r="G265" s="281"/>
      <c r="H265" s="281"/>
      <c r="I265" s="281"/>
      <c r="J265" s="281"/>
      <c r="K265" s="281"/>
      <c r="L265" s="281"/>
      <c r="M265" s="281"/>
      <c r="N265" s="281"/>
      <c r="O265" s="359"/>
      <c r="P265" s="281"/>
      <c r="Q265" s="281"/>
      <c r="R265" s="281"/>
      <c r="S265" s="306"/>
      <c r="T265" s="311"/>
      <c r="U265" s="311"/>
      <c r="V265" s="281"/>
      <c r="W265" s="281"/>
      <c r="X265" s="311"/>
      <c r="Y265" s="293">
        <f>SUMPRODUCT(E150:E253,Y150:Y253)</f>
        <v>86670.010000000009</v>
      </c>
      <c r="Z265" s="293">
        <f>SUMPRODUCT(E150:E253,Z150:Z253)</f>
        <v>107748.37999999999</v>
      </c>
      <c r="AA265" s="293">
        <f>IF(AA149="kW",SUMPRODUCT(N150:N253,P150:P253,AA150:AA253),SUMPRODUCT(E150:E253,AA150:AA253))</f>
        <v>315.59219406564478</v>
      </c>
      <c r="AB265" s="293">
        <f>IF(AB149="kW",SUMPRODUCT(N150:N253,P150:P253,AB150:AB253),SUMPRODUCT(E150:E253,AB150:AB253))</f>
        <v>770.73492593435515</v>
      </c>
      <c r="AC265" s="293">
        <f>IF(AC149="kW",SUMPRODUCT(N150:N253,P150:P253,AC150:AC253),SUMPRODUCT(E150:E253,AC150:AC253))</f>
        <v>0</v>
      </c>
      <c r="AD265" s="293">
        <f>IF(AD149="kW",SUMPRODUCT(N150:N253,P150:P253,AD150:AD253),SUMPRODUCT(E150:E253, AD150:AD253))</f>
        <v>0</v>
      </c>
      <c r="AE265" s="293">
        <f>IF(AE149="kW",SUMPRODUCT(N150:N253,P150:P253,AE150:AE253),SUMPRODUCT(E150:E253,AE150:AE253))</f>
        <v>0</v>
      </c>
      <c r="AF265" s="293">
        <f>IF(AF149="kW",SUMPRODUCT(N150:N253,P150:P253,AF150:AF253),SUMPRODUCT(E150:E253,AF150:AF253))</f>
        <v>0</v>
      </c>
      <c r="AG265" s="293">
        <f>IF(AG149="kW",SUMPRODUCT(N150:N253,P150:P253,AG150:AG253),SUMPRODUCT(E150:E253,AG150:AG253))</f>
        <v>0</v>
      </c>
      <c r="AH265" s="293">
        <f>IF(AH149="kW",SUMPRODUCT(N150:N253,P150:P253,AH150:AH253),SUMPRODUCT(E150:E253,AH150:AH253))</f>
        <v>0</v>
      </c>
      <c r="AI265" s="293">
        <f>IF(AI149="kW",SUMPRODUCT(N150:N253,P150:P253,AI150:AI253),SUMPRODUCT(E150:E253,AI150:AI253))</f>
        <v>0</v>
      </c>
      <c r="AJ265" s="293">
        <f>IF(AJ149="kW",SUMPRODUCT(N150:N253,P150:P253,AJ150:AJ253),SUMPRODUCT(E150:E253,AJ150:AJ253))</f>
        <v>0</v>
      </c>
      <c r="AK265" s="293">
        <f>IF(AK149="kW",SUMPRODUCT(N150:N253,P150:P253,AK150:AK253),SUMPRODUCT(E150:E253,AK150:AK253))</f>
        <v>0</v>
      </c>
      <c r="AL265" s="293">
        <f>IF(AL149="kW",SUMPRODUCT(N150:N253,P150:P253,AL150:AL253),SUMPRODUCT(E150:E253,AL150:AL253))</f>
        <v>0</v>
      </c>
      <c r="AM265" s="350"/>
      <c r="AO265" s="285"/>
    </row>
    <row r="266" spans="1:41" ht="15.5">
      <c r="B266" s="296" t="s">
        <v>71</v>
      </c>
      <c r="C266" s="358"/>
      <c r="D266" s="281"/>
      <c r="E266" s="281"/>
      <c r="F266" s="281"/>
      <c r="G266" s="281"/>
      <c r="H266" s="281"/>
      <c r="I266" s="281"/>
      <c r="J266" s="281"/>
      <c r="K266" s="281"/>
      <c r="L266" s="281"/>
      <c r="M266" s="281"/>
      <c r="N266" s="281"/>
      <c r="O266" s="359"/>
      <c r="P266" s="281"/>
      <c r="Q266" s="281"/>
      <c r="R266" s="281"/>
      <c r="S266" s="306"/>
      <c r="T266" s="311"/>
      <c r="U266" s="311"/>
      <c r="V266" s="281"/>
      <c r="W266" s="281"/>
      <c r="X266" s="311"/>
      <c r="Y266" s="293">
        <f>SUMPRODUCT(F150:F253,Y150:Y253)</f>
        <v>86670.010000000009</v>
      </c>
      <c r="Z266" s="293">
        <f>SUMPRODUCT(F150:F253,Z150:Z253)</f>
        <v>107748.37999999999</v>
      </c>
      <c r="AA266" s="293">
        <f>IF(AA149="kW",SUMPRODUCT(N150:N253,Q150:Q253,AA150:AA253),SUMPRODUCT(F150:F253,AA150:AA253))</f>
        <v>315.59219406564478</v>
      </c>
      <c r="AB266" s="293">
        <f>IF(AB149="kW",SUMPRODUCT(N150:N253,Q150:Q253,AB150:AB253),SUMPRODUCT(F150:F253,AB150:AB253))</f>
        <v>770.73492593435515</v>
      </c>
      <c r="AC266" s="293">
        <f>IF(AC149="kW",SUMPRODUCT(N150:N253,Q150:Q253,AC150:AC253),SUMPRODUCT(F150:F253, AC150:AC253))</f>
        <v>0</v>
      </c>
      <c r="AD266" s="293">
        <f>IF(AD149="kW",SUMPRODUCT(N150:N253,Q150:Q253,AD150:AD253),SUMPRODUCT(F150:F253, AD150:AD253))</f>
        <v>0</v>
      </c>
      <c r="AE266" s="293">
        <f>IF(AE149="kW",SUMPRODUCT(N150:N253,Q150:Q253,AE150:AE253),SUMPRODUCT(F150:F253,AE150:AE253))</f>
        <v>0</v>
      </c>
      <c r="AF266" s="293">
        <f>IF(AF149="kW",SUMPRODUCT(N150:N253,Q150:Q253,AF150:AF253),SUMPRODUCT(F150:F253,AF150:AF253))</f>
        <v>0</v>
      </c>
      <c r="AG266" s="293">
        <f>IF(AG149="kW",SUMPRODUCT(N150:N253,Q150:Q253,AG150:AG253),SUMPRODUCT(F150:F253,AG150:AG253))</f>
        <v>0</v>
      </c>
      <c r="AH266" s="293">
        <f>IF(AH149="kW",SUMPRODUCT(N150:N253,Q150:Q253,AH150:AH253),SUMPRODUCT(F150:F253,AH150:AH253))</f>
        <v>0</v>
      </c>
      <c r="AI266" s="293">
        <f>IF(AI149="kW",SUMPRODUCT(N150:N253,Q150:Q253,AI150:AI253),SUMPRODUCT(F150:F253,AI150:AI253))</f>
        <v>0</v>
      </c>
      <c r="AJ266" s="293">
        <f>IF(AJ149="kW",SUMPRODUCT(N150:N253,Q150:Q253,AJ150:AJ253),SUMPRODUCT(F150:F253,AJ150:AJ253))</f>
        <v>0</v>
      </c>
      <c r="AK266" s="293">
        <f>IF(AK149="kW",SUMPRODUCT(N150:N253,Q150:Q253,AK150:AK253),SUMPRODUCT(F150:F253,AK150:AK253))</f>
        <v>0</v>
      </c>
      <c r="AL266" s="293">
        <f>IF(AL149="kW",SUMPRODUCT(N150:N253,Q150:Q253,AL150:AL253),SUMPRODUCT(F150:F253,AL150:AL253))</f>
        <v>0</v>
      </c>
      <c r="AM266" s="339"/>
    </row>
    <row r="267" spans="1:41" ht="15.5">
      <c r="B267" s="326" t="s">
        <v>187</v>
      </c>
      <c r="C267" s="358"/>
      <c r="D267" s="281"/>
      <c r="E267" s="281"/>
      <c r="F267" s="281"/>
      <c r="G267" s="281"/>
      <c r="H267" s="281"/>
      <c r="I267" s="281"/>
      <c r="J267" s="281"/>
      <c r="K267" s="281"/>
      <c r="L267" s="281"/>
      <c r="M267" s="281"/>
      <c r="N267" s="281"/>
      <c r="O267" s="359"/>
      <c r="P267" s="281"/>
      <c r="Q267" s="281"/>
      <c r="R267" s="281"/>
      <c r="S267" s="306"/>
      <c r="T267" s="311"/>
      <c r="U267" s="311"/>
      <c r="V267" s="281"/>
      <c r="W267" s="281"/>
      <c r="X267" s="311"/>
      <c r="Y267" s="293">
        <f>SUMPRODUCT(G150:G253,Y150:Y253)</f>
        <v>0</v>
      </c>
      <c r="Z267" s="293">
        <f>SUMPRODUCT(G150:G253,Z150:Z253)</f>
        <v>0</v>
      </c>
      <c r="AA267" s="293">
        <f>IF(AA149="kW",SUMPRODUCT(N150:N253,R150:R253,AA150:AA253),SUMPRODUCT(G150:G253,AA150:AA253))</f>
        <v>0</v>
      </c>
      <c r="AB267" s="293">
        <f>IF(AB149="kW",SUMPRODUCT(N150:N253,R150:R253,AB150:AB253),SUMPRODUCT(G150:G253,AB150:AB253))</f>
        <v>0</v>
      </c>
      <c r="AC267" s="293">
        <f>IF(AC149="kW",SUMPRODUCT(N150:N253,R150:R253,AC150:AC253),SUMPRODUCT(G150:G253, AC150:AC253))</f>
        <v>0</v>
      </c>
      <c r="AD267" s="293">
        <f>IF(AD149="kW",SUMPRODUCT(N150:N253,R150:R253,AD150:AD253),SUMPRODUCT(G150:G253, AD150:AD253))</f>
        <v>0</v>
      </c>
      <c r="AE267" s="293">
        <f>IF(AE149="kW",SUMPRODUCT(N150:N253,R150:R253,AE150:AE253),SUMPRODUCT(G150:G253,AE150:AE253))</f>
        <v>0</v>
      </c>
      <c r="AF267" s="293">
        <f>IF(AF149="kW",SUMPRODUCT(N150:N253,R150:R253,AF150:AF253),SUMPRODUCT(G150:G253,AF150:AF253))</f>
        <v>0</v>
      </c>
      <c r="AG267" s="293">
        <f>IF(AG149="kW",SUMPRODUCT(N150:N253,R150:R253,AG150:AG253),SUMPRODUCT(G150:G253,AG150:AG253))</f>
        <v>0</v>
      </c>
      <c r="AH267" s="293">
        <f>IF(AH149="kW",SUMPRODUCT(N150:N253,R150:R253,AH150:AH253),SUMPRODUCT(G150:G253,AH150:AH253))</f>
        <v>0</v>
      </c>
      <c r="AI267" s="293">
        <f>IF(AI149="kW",SUMPRODUCT(N150:N253,R150:R253,AI150:AI253),SUMPRODUCT(G150:G253,AI150:AI253))</f>
        <v>0</v>
      </c>
      <c r="AJ267" s="293">
        <f>IF(AJ149="kW",SUMPRODUCT(N150:N253,R150:R253,AJ150:AJ253),SUMPRODUCT(G150:G253,AJ150:AJ253))</f>
        <v>0</v>
      </c>
      <c r="AK267" s="293">
        <f>IF(AK149="kW",SUMPRODUCT(N150:N253,R150:R253,AK150:AK253),SUMPRODUCT(G150:G253,AK150:AK253))</f>
        <v>0</v>
      </c>
      <c r="AL267" s="293">
        <f>IF(AL149="kW",SUMPRODUCT(N150:N253,R150:R253,AL150:AL253),SUMPRODUCT(G150:G253,AL150:AL253))</f>
        <v>0</v>
      </c>
      <c r="AM267" s="339"/>
    </row>
    <row r="268" spans="1:41" ht="15.5">
      <c r="B268" s="326" t="s">
        <v>188</v>
      </c>
      <c r="C268" s="358"/>
      <c r="D268" s="281"/>
      <c r="E268" s="281"/>
      <c r="F268" s="281"/>
      <c r="G268" s="281"/>
      <c r="H268" s="281"/>
      <c r="I268" s="281"/>
      <c r="J268" s="281"/>
      <c r="K268" s="281"/>
      <c r="L268" s="281"/>
      <c r="M268" s="281"/>
      <c r="N268" s="281"/>
      <c r="O268" s="359"/>
      <c r="P268" s="281"/>
      <c r="Q268" s="281"/>
      <c r="R268" s="281"/>
      <c r="S268" s="306"/>
      <c r="T268" s="311"/>
      <c r="U268" s="311"/>
      <c r="V268" s="281"/>
      <c r="W268" s="281"/>
      <c r="X268" s="311"/>
      <c r="Y268" s="293">
        <f>SUMPRODUCT(H150:H253,Y150:Y253)</f>
        <v>0</v>
      </c>
      <c r="Z268" s="293">
        <f>SUMPRODUCT(H150:H253,Z150:Z253)</f>
        <v>0</v>
      </c>
      <c r="AA268" s="293">
        <f>IF(AA149="kW",SUMPRODUCT(N150:N253,S150:S253,AA150:AA253),SUMPRODUCT(H150:H253,AA150:AA253))</f>
        <v>0</v>
      </c>
      <c r="AB268" s="293">
        <f>IF(AB149="kW",SUMPRODUCT(N150:N253,S150:S253,AB150:AB253),SUMPRODUCT(H150:H253,AB150:AB253))</f>
        <v>0</v>
      </c>
      <c r="AC268" s="293">
        <f>IF(AC149="kW",SUMPRODUCT(N150:N253,S150:S253,AC150:AC253),SUMPRODUCT(H150:H253, AC150:AC253))</f>
        <v>0</v>
      </c>
      <c r="AD268" s="293">
        <f>IF(AD149="kW",SUMPRODUCT(N150:N253,S150:S253,AD150:AD253),SUMPRODUCT(H150:H253, AD150:AD253))</f>
        <v>0</v>
      </c>
      <c r="AE268" s="293">
        <f>IF(AE149="kW",SUMPRODUCT(N150:N253,S150:S253,AE150:AE253),SUMPRODUCT(H150:H253,AE150:AE253))</f>
        <v>0</v>
      </c>
      <c r="AF268" s="293">
        <f>IF(AF149="kW",SUMPRODUCT(N150:N253,S150:S253,AF150:AF253),SUMPRODUCT(H150:H253,AF150:AF253))</f>
        <v>0</v>
      </c>
      <c r="AG268" s="293">
        <f>IF(AG149="kW",SUMPRODUCT(N150:N253,S150:S253,AG150:AG253),SUMPRODUCT(H150:H253,AG150:AG253))</f>
        <v>0</v>
      </c>
      <c r="AH268" s="293">
        <f>IF(AH149="kW",SUMPRODUCT(N150:N253,S150:S253,AH150:AH253),SUMPRODUCT(H150:H253,AH150:AH253))</f>
        <v>0</v>
      </c>
      <c r="AI268" s="293">
        <f>IF(AI149="kW",SUMPRODUCT(N150:N253,S150:S253,AI150:AI253),SUMPRODUCT(H150:H253,AI150:AI253))</f>
        <v>0</v>
      </c>
      <c r="AJ268" s="293">
        <f>IF(AJ149="kW",SUMPRODUCT(N150:N253,S150:S253,AJ150:AJ253),SUMPRODUCT(H150:H253,AJ150:AJ253))</f>
        <v>0</v>
      </c>
      <c r="AK268" s="293">
        <f>IF(AK149="kW",SUMPRODUCT(N150:N253,S150:S253,AK150:AK253),SUMPRODUCT(H150:H253,AK150:AK253))</f>
        <v>0</v>
      </c>
      <c r="AL268" s="293">
        <f>IF(AL149="kW",SUMPRODUCT(N150:N253,S150:S253,AL150:AL253),SUMPRODUCT(H150:H253,AL150:AL253))</f>
        <v>0</v>
      </c>
      <c r="AM268" s="339"/>
    </row>
    <row r="269" spans="1:41" ht="15.5">
      <c r="B269" s="326" t="s">
        <v>189</v>
      </c>
      <c r="C269" s="358"/>
      <c r="D269" s="281"/>
      <c r="E269" s="281"/>
      <c r="F269" s="281"/>
      <c r="G269" s="281"/>
      <c r="H269" s="281"/>
      <c r="I269" s="281"/>
      <c r="J269" s="281"/>
      <c r="K269" s="281"/>
      <c r="L269" s="281"/>
      <c r="M269" s="281"/>
      <c r="N269" s="281"/>
      <c r="O269" s="359"/>
      <c r="P269" s="281"/>
      <c r="Q269" s="281"/>
      <c r="R269" s="281"/>
      <c r="S269" s="306"/>
      <c r="T269" s="311"/>
      <c r="U269" s="311"/>
      <c r="V269" s="281"/>
      <c r="W269" s="281"/>
      <c r="X269" s="311"/>
      <c r="Y269" s="293">
        <f>SUMPRODUCT(I150:I253,Y150:Y253)</f>
        <v>0</v>
      </c>
      <c r="Z269" s="293">
        <f>SUMPRODUCT(I150:I253,Z150:Z253)</f>
        <v>0</v>
      </c>
      <c r="AA269" s="293">
        <f>IF(AA149="kW",SUMPRODUCT(N150:N253,T150:T253,AA150:AA253),SUMPRODUCT(I150:I253,AA150:AA253))</f>
        <v>0</v>
      </c>
      <c r="AB269" s="293">
        <f>IF(AB149="kW",SUMPRODUCT(N150:N253,T150:T253,AB150:AB253),SUMPRODUCT(I150:I253,AB150:AB253))</f>
        <v>0</v>
      </c>
      <c r="AC269" s="293">
        <f>IF(AC149="kW",SUMPRODUCT(N150:N253,T150:T253,AC150:AC253),SUMPRODUCT(I150:I253, AC150:AC253))</f>
        <v>0</v>
      </c>
      <c r="AD269" s="293">
        <f>IF(AD149="kW",SUMPRODUCT(N150:N253,T150:T253,AD150:AD253),SUMPRODUCT(I150:I253, AD150:AD253))</f>
        <v>0</v>
      </c>
      <c r="AE269" s="293">
        <f>IF(AE149="kW",SUMPRODUCT(N150:N253,T150:T253,AE150:AE253),SUMPRODUCT(I150:I253,AE150:AE253))</f>
        <v>0</v>
      </c>
      <c r="AF269" s="293">
        <f>IF(AF149="kW",SUMPRODUCT(N150:N253,T150:T253,AF150:AF253),SUMPRODUCT(I150:I253,AF150:AF253))</f>
        <v>0</v>
      </c>
      <c r="AG269" s="293">
        <f>IF(AG149="kW",SUMPRODUCT(N150:N253,T150:T253,AG150:AG253),SUMPRODUCT(I150:I253,AG150:AG253))</f>
        <v>0</v>
      </c>
      <c r="AH269" s="293">
        <f>IF(AH149="kW",SUMPRODUCT(N150:N253,T150:T253,AH150:AH253),SUMPRODUCT(I150:I253,AH150:AH253))</f>
        <v>0</v>
      </c>
      <c r="AI269" s="293">
        <f>IF(AI149="kW",SUMPRODUCT(N150:N253,T150:T253,AI150:AI253),SUMPRODUCT(I150:I253,AI150:AI253))</f>
        <v>0</v>
      </c>
      <c r="AJ269" s="293">
        <f>IF(AJ149="kW",SUMPRODUCT(N150:N253,T150:T253,AJ150:AJ253),SUMPRODUCT(I150:I253,AJ150:AJ253))</f>
        <v>0</v>
      </c>
      <c r="AK269" s="293">
        <f>IF(AK149="kW",SUMPRODUCT(N150:N253,T150:T253,AK150:AK253),SUMPRODUCT(I150:I253,AK150:AK253))</f>
        <v>0</v>
      </c>
      <c r="AL269" s="293">
        <f>IF(AL149="kW",SUMPRODUCT(N150:N253,T150:T253,AL150:AL253),SUMPRODUCT(I150:I253,AL150:AL253))</f>
        <v>0</v>
      </c>
      <c r="AM269" s="339"/>
    </row>
    <row r="270" spans="1:41" ht="15.5">
      <c r="B270" s="326" t="s">
        <v>190</v>
      </c>
      <c r="C270" s="358"/>
      <c r="D270" s="311"/>
      <c r="E270" s="311"/>
      <c r="F270" s="311"/>
      <c r="G270" s="311"/>
      <c r="H270" s="311"/>
      <c r="I270" s="311"/>
      <c r="J270" s="311"/>
      <c r="K270" s="311"/>
      <c r="L270" s="311"/>
      <c r="M270" s="311"/>
      <c r="N270" s="311"/>
      <c r="O270" s="359"/>
      <c r="P270" s="311"/>
      <c r="Q270" s="311"/>
      <c r="R270" s="311"/>
      <c r="S270" s="306"/>
      <c r="T270" s="311"/>
      <c r="U270" s="311"/>
      <c r="V270" s="311"/>
      <c r="W270" s="311"/>
      <c r="X270" s="311"/>
      <c r="Y270" s="293">
        <f>SUMPRODUCT(J150:J253,Y150:Y253)</f>
        <v>0</v>
      </c>
      <c r="Z270" s="293">
        <f>SUMPRODUCT(J150:J253,Z150:Z253)</f>
        <v>0</v>
      </c>
      <c r="AA270" s="293">
        <f>IF(AA149="kW",SUMPRODUCT(N150:N253,U150:U253,AA150:AA253),SUMPRODUCT(J150:J253,AA150:AA253))</f>
        <v>0</v>
      </c>
      <c r="AB270" s="293">
        <f>IF(AB149="kW",SUMPRODUCT(N150:N253,U150:U253,AB150:AB253),SUMPRODUCT(J150:J253,AB150:AB253))</f>
        <v>0</v>
      </c>
      <c r="AC270" s="293">
        <f>IF(AC149="kW",SUMPRODUCT(N150:N253,U150:U253,AC150:AC253),SUMPRODUCT(J150:J253, AC150:AC253))</f>
        <v>0</v>
      </c>
      <c r="AD270" s="293">
        <f>IF(AD149="kW",SUMPRODUCT(N150:N253,U150:U253,AD150:AD253),SUMPRODUCT(J150:J253, AD150:AD253))</f>
        <v>0</v>
      </c>
      <c r="AE270" s="293">
        <f>IF(AE149="kW",SUMPRODUCT(N150:N253,U150:U253,AE150:AE253),SUMPRODUCT(J150:J253,AE150:AE253))</f>
        <v>0</v>
      </c>
      <c r="AF270" s="293">
        <f>IF(AF149="kW",SUMPRODUCT(N150:N253,U150:U253,AF150:AF253),SUMPRODUCT(J150:J253,AF150:AF253))</f>
        <v>0</v>
      </c>
      <c r="AG270" s="293">
        <f>IF(AG149="kW",SUMPRODUCT(N150:N253,U150:U253,AG150:AG253),SUMPRODUCT(J150:J253,AG150:AG253))</f>
        <v>0</v>
      </c>
      <c r="AH270" s="293">
        <f>IF(AH149="kW",SUMPRODUCT(N150:N253,U150:U253,AH150:AH253),SUMPRODUCT(J150:J253,AH150:AH253))</f>
        <v>0</v>
      </c>
      <c r="AI270" s="293">
        <f>IF(AI149="kW",SUMPRODUCT(N150:N253,U150:U253,AI150:AI253),SUMPRODUCT(J150:J253,AI150:AI253))</f>
        <v>0</v>
      </c>
      <c r="AJ270" s="293">
        <f>IF(AJ149="kW",SUMPRODUCT(N150:N253,U150:U253,AJ150:AJ253),SUMPRODUCT(J150:J253,AJ150:AJ253))</f>
        <v>0</v>
      </c>
      <c r="AK270" s="293">
        <f>IF(AK149="kW",SUMPRODUCT(N150:N253,U150:U253,AK150:AK253),SUMPRODUCT(J150:J253,AK150:AK253))</f>
        <v>0</v>
      </c>
      <c r="AL270" s="293">
        <f>IF(AL149="kW",SUMPRODUCT(N150:N253,U150:U253,AL150:AL253),SUMPRODUCT(J150:J253,AL150:AL253))</f>
        <v>0</v>
      </c>
      <c r="AM270" s="339"/>
    </row>
    <row r="271" spans="1:41" ht="15.5">
      <c r="B271" s="326" t="s">
        <v>191</v>
      </c>
      <c r="C271" s="358"/>
      <c r="D271" s="337"/>
      <c r="E271" s="337"/>
      <c r="F271" s="337"/>
      <c r="G271" s="337"/>
      <c r="H271" s="337"/>
      <c r="I271" s="337"/>
      <c r="J271" s="337"/>
      <c r="K271" s="337"/>
      <c r="L271" s="337"/>
      <c r="M271" s="337"/>
      <c r="N271" s="337"/>
      <c r="O271" s="311"/>
      <c r="P271" s="281"/>
      <c r="Q271" s="281"/>
      <c r="R271" s="311"/>
      <c r="S271" s="306"/>
      <c r="T271" s="311"/>
      <c r="U271" s="311"/>
      <c r="V271" s="359"/>
      <c r="W271" s="359"/>
      <c r="X271" s="311"/>
      <c r="Y271" s="293">
        <f>SUMPRODUCT(K150:K253,Y150:Y253)</f>
        <v>0</v>
      </c>
      <c r="Z271" s="293">
        <f>SUMPRODUCT(K150:K253,Z150:Z253)</f>
        <v>0</v>
      </c>
      <c r="AA271" s="293">
        <f>IF(AA149="kW",SUMPRODUCT(N150:N253,V150:V253,AA150:AA253),SUMPRODUCT(K150:K253,AA150:AA253))</f>
        <v>0</v>
      </c>
      <c r="AB271" s="293">
        <f>IF(AB149="kW",SUMPRODUCT(N150:N253,V150:V253,AB150:AB253),SUMPRODUCT(K150:K253,AB150:AB253))</f>
        <v>0</v>
      </c>
      <c r="AC271" s="293">
        <f>IF(AC149="kW",SUMPRODUCT(N150:N253,V150:V253,AC150:AC253),SUMPRODUCT(K150:K253, AC150:AC253))</f>
        <v>0</v>
      </c>
      <c r="AD271" s="293">
        <f>IF(AD149="kW",SUMPRODUCT(N150:N253,V150:V253,AD150:AD253),SUMPRODUCT(K150:K253, AD150:AD253))</f>
        <v>0</v>
      </c>
      <c r="AE271" s="293">
        <f>IF(AE149="kW",SUMPRODUCT(N150:N253,V150:V253,AE150:AE253),SUMPRODUCT(K150:K253,AE150:AE253))</f>
        <v>0</v>
      </c>
      <c r="AF271" s="293">
        <f>IF(AF149="kW",SUMPRODUCT(N150:N253,V150:V253,AF150:AF253),SUMPRODUCT(K150:K253,AF150:AF253))</f>
        <v>0</v>
      </c>
      <c r="AG271" s="293">
        <f>IF(AG149="kW",SUMPRODUCT(N150:N253,V150:V253,AG150:AG253),SUMPRODUCT(K150:K253,AG150:AG253))</f>
        <v>0</v>
      </c>
      <c r="AH271" s="293">
        <f>IF(AH149="kW",SUMPRODUCT(N150:N253,V150:V253,AH150:AH253),SUMPRODUCT(K150:K253,AH150:AH253))</f>
        <v>0</v>
      </c>
      <c r="AI271" s="293">
        <f>IF(AI149="kW",SUMPRODUCT(N150:N253,V150:V253,AI150:AI253),SUMPRODUCT(K150:K253,AI150:AI253))</f>
        <v>0</v>
      </c>
      <c r="AJ271" s="293">
        <f>IF(AJ149="kW",SUMPRODUCT(N150:N253,V150:V253,AJ150:AJ253),SUMPRODUCT(K150:K253,AJ150:AJ253))</f>
        <v>0</v>
      </c>
      <c r="AK271" s="293">
        <f>IF(AK149="kW",SUMPRODUCT(N150:N253,V150:V253,AK150:AK253),SUMPRODUCT(K150:K253,AK150:AK253))</f>
        <v>0</v>
      </c>
      <c r="AL271" s="293">
        <f>IF(AL149="kW",SUMPRODUCT(N150:N253,V150:V253,AL150:AL253),SUMPRODUCT(K150:K253,AL150:AL253))</f>
        <v>0</v>
      </c>
      <c r="AM271" s="339"/>
    </row>
    <row r="272" spans="1:41" ht="15.5">
      <c r="B272" s="383" t="s">
        <v>192</v>
      </c>
      <c r="C272" s="361"/>
      <c r="D272" s="384"/>
      <c r="E272" s="384"/>
      <c r="F272" s="384"/>
      <c r="G272" s="384"/>
      <c r="H272" s="384"/>
      <c r="I272" s="384"/>
      <c r="J272" s="384"/>
      <c r="K272" s="384"/>
      <c r="L272" s="384"/>
      <c r="M272" s="384"/>
      <c r="N272" s="384"/>
      <c r="O272" s="385"/>
      <c r="P272" s="386"/>
      <c r="Q272" s="386"/>
      <c r="R272" s="387"/>
      <c r="S272" s="366"/>
      <c r="T272" s="387"/>
      <c r="U272" s="387"/>
      <c r="V272" s="385"/>
      <c r="W272" s="385"/>
      <c r="X272" s="387"/>
      <c r="Y272" s="328">
        <f>SUMPRODUCT(L150:L253,Y150:Y253)</f>
        <v>0</v>
      </c>
      <c r="Z272" s="328">
        <f>SUMPRODUCT(L150:L253,Z150:Z253)</f>
        <v>0</v>
      </c>
      <c r="AA272" s="328">
        <f>IF(AA149="kW",SUMPRODUCT(N150:N253,W150:W253,AA150:AA253),SUMPRODUCT(L150:L253,AA150:AA253))</f>
        <v>0</v>
      </c>
      <c r="AB272" s="328">
        <f>IF(AB149="kW",SUMPRODUCT(N150:N253,W150:W253,AB150:AB253),SUMPRODUCT(L150:L253,AB150:AB253))</f>
        <v>0</v>
      </c>
      <c r="AC272" s="328">
        <f>IF(AC149="kW",SUMPRODUCT(N150:N253,W150:W253,AC150:AC253),SUMPRODUCT(L150:L253, AC150:AC253))</f>
        <v>0</v>
      </c>
      <c r="AD272" s="328">
        <f>IF(AD149="kW",SUMPRODUCT(N150:N253,W150:W253,AD150:AD253),SUMPRODUCT(L150:L253, AD150:AD253))</f>
        <v>0</v>
      </c>
      <c r="AE272" s="328">
        <f>IF(AE149="kW",SUMPRODUCT(N150:N253,W150:W253,AE150:AE253),SUMPRODUCT(L150:L253,AE150:AE253))</f>
        <v>0</v>
      </c>
      <c r="AF272" s="328">
        <f>IF(AF149="kW",SUMPRODUCT(N150:N253,W150:W253,AF150:AF253),SUMPRODUCT(L150:L253,AF150:AF253))</f>
        <v>0</v>
      </c>
      <c r="AG272" s="328">
        <f>IF(AG149="kW",SUMPRODUCT(N150:N253,W150:W253,AG150:AG253),SUMPRODUCT(L150:L253,AG150:AG253))</f>
        <v>0</v>
      </c>
      <c r="AH272" s="328">
        <f>IF(AH149="kW",SUMPRODUCT(N150:N253,W150:W253,AH150:AH253),SUMPRODUCT(L150:L253,AH150:AH253))</f>
        <v>0</v>
      </c>
      <c r="AI272" s="328">
        <f>IF(AI149="kW",SUMPRODUCT(N150:N253,W150:W253,AI150:AI253),SUMPRODUCT(L150:L253,AI150:AI253))</f>
        <v>0</v>
      </c>
      <c r="AJ272" s="328">
        <f>IF(AJ149="kW",SUMPRODUCT(N150:N253,W150:W253,AJ150:AJ253),SUMPRODUCT(L150:L253,AJ150:AJ253))</f>
        <v>0</v>
      </c>
      <c r="AK272" s="328">
        <f>IF(AK149="kW",SUMPRODUCT(N150:N253,W150:W253,AK150:AK253),SUMPRODUCT(L150:L253,AK150:AK253))</f>
        <v>0</v>
      </c>
      <c r="AL272" s="328">
        <f>IF(AL149="kW",SUMPRODUCT(N150:N253,W150:W253,AL150:AL253),SUMPRODUCT(L150:L253,AL150:AL253))</f>
        <v>0</v>
      </c>
      <c r="AM272" s="388"/>
    </row>
    <row r="273" spans="1:39" ht="18.75" customHeight="1">
      <c r="B273" s="370" t="s">
        <v>585</v>
      </c>
      <c r="C273" s="389"/>
      <c r="D273" s="390"/>
      <c r="E273" s="390"/>
      <c r="F273" s="390"/>
      <c r="G273" s="390"/>
      <c r="H273" s="390"/>
      <c r="I273" s="390"/>
      <c r="J273" s="390"/>
      <c r="K273" s="390"/>
      <c r="L273" s="390"/>
      <c r="M273" s="390"/>
      <c r="N273" s="390"/>
      <c r="O273" s="390"/>
      <c r="P273" s="390"/>
      <c r="Q273" s="390"/>
      <c r="R273" s="390"/>
      <c r="S273" s="373"/>
      <c r="T273" s="374"/>
      <c r="U273" s="390"/>
      <c r="V273" s="390"/>
      <c r="W273" s="390"/>
      <c r="X273" s="390"/>
      <c r="Y273" s="391"/>
      <c r="Z273" s="391"/>
      <c r="AA273" s="391"/>
      <c r="AB273" s="391"/>
      <c r="AC273" s="391"/>
      <c r="AD273" s="391"/>
      <c r="AE273" s="391"/>
      <c r="AF273" s="391"/>
      <c r="AG273" s="391"/>
      <c r="AH273" s="391"/>
      <c r="AI273" s="391"/>
      <c r="AJ273" s="391"/>
      <c r="AK273" s="391"/>
      <c r="AL273" s="391"/>
      <c r="AM273" s="391"/>
    </row>
    <row r="274" spans="1:39">
      <c r="E274" s="392"/>
      <c r="F274" s="392"/>
      <c r="G274" s="392"/>
      <c r="H274" s="392"/>
      <c r="I274" s="392"/>
      <c r="J274" s="392"/>
      <c r="K274" s="392"/>
      <c r="L274" s="392"/>
      <c r="M274" s="392"/>
      <c r="N274" s="392"/>
      <c r="O274" s="392"/>
      <c r="P274" s="392"/>
      <c r="Q274" s="392"/>
      <c r="R274" s="392"/>
      <c r="S274" s="392"/>
      <c r="T274" s="392"/>
      <c r="U274" s="392"/>
      <c r="V274" s="392"/>
      <c r="W274" s="392"/>
      <c r="X274" s="392"/>
      <c r="Y274" s="258"/>
      <c r="Z274" s="258"/>
      <c r="AA274" s="258"/>
      <c r="AB274" s="258"/>
      <c r="AC274" s="258"/>
      <c r="AD274" s="258"/>
      <c r="AE274" s="258"/>
      <c r="AF274" s="258"/>
      <c r="AG274" s="258"/>
      <c r="AH274" s="258"/>
      <c r="AI274" s="258"/>
      <c r="AJ274" s="258"/>
      <c r="AK274" s="258"/>
      <c r="AL274" s="258"/>
    </row>
    <row r="275" spans="1:39" ht="15.5">
      <c r="B275" s="282" t="s">
        <v>246</v>
      </c>
      <c r="C275" s="283"/>
      <c r="D275" s="592" t="s">
        <v>524</v>
      </c>
      <c r="E275" s="590"/>
      <c r="O275" s="283"/>
      <c r="Y275" s="272"/>
      <c r="Z275" s="269"/>
      <c r="AA275" s="269"/>
      <c r="AB275" s="269"/>
      <c r="AC275" s="269"/>
      <c r="AD275" s="269"/>
      <c r="AE275" s="269"/>
      <c r="AF275" s="269"/>
      <c r="AG275" s="269"/>
      <c r="AH275" s="269"/>
      <c r="AI275" s="269"/>
      <c r="AJ275" s="269"/>
      <c r="AK275" s="269"/>
      <c r="AL275" s="269"/>
      <c r="AM275" s="284"/>
    </row>
    <row r="276" spans="1:39" ht="33" customHeight="1">
      <c r="B276" s="939" t="s">
        <v>209</v>
      </c>
      <c r="C276" s="941" t="s">
        <v>33</v>
      </c>
      <c r="D276" s="286" t="s">
        <v>420</v>
      </c>
      <c r="E276" s="943" t="s">
        <v>207</v>
      </c>
      <c r="F276" s="944"/>
      <c r="G276" s="944"/>
      <c r="H276" s="944"/>
      <c r="I276" s="944"/>
      <c r="J276" s="944"/>
      <c r="K276" s="944"/>
      <c r="L276" s="944"/>
      <c r="M276" s="945"/>
      <c r="N276" s="949" t="s">
        <v>211</v>
      </c>
      <c r="O276" s="286" t="s">
        <v>421</v>
      </c>
      <c r="P276" s="943" t="s">
        <v>210</v>
      </c>
      <c r="Q276" s="944"/>
      <c r="R276" s="944"/>
      <c r="S276" s="944"/>
      <c r="T276" s="944"/>
      <c r="U276" s="944"/>
      <c r="V276" s="944"/>
      <c r="W276" s="944"/>
      <c r="X276" s="945"/>
      <c r="Y276" s="946" t="s">
        <v>241</v>
      </c>
      <c r="Z276" s="947"/>
      <c r="AA276" s="947"/>
      <c r="AB276" s="947"/>
      <c r="AC276" s="947"/>
      <c r="AD276" s="947"/>
      <c r="AE276" s="947"/>
      <c r="AF276" s="947"/>
      <c r="AG276" s="947"/>
      <c r="AH276" s="947"/>
      <c r="AI276" s="947"/>
      <c r="AJ276" s="947"/>
      <c r="AK276" s="947"/>
      <c r="AL276" s="947"/>
      <c r="AM276" s="948"/>
    </row>
    <row r="277" spans="1:39" ht="60.75" customHeight="1">
      <c r="B277" s="940"/>
      <c r="C277" s="942"/>
      <c r="D277" s="287">
        <v>2013</v>
      </c>
      <c r="E277" s="287">
        <v>2014</v>
      </c>
      <c r="F277" s="287">
        <v>2015</v>
      </c>
      <c r="G277" s="287">
        <v>2016</v>
      </c>
      <c r="H277" s="287">
        <v>2017</v>
      </c>
      <c r="I277" s="287">
        <v>2018</v>
      </c>
      <c r="J277" s="287">
        <v>2019</v>
      </c>
      <c r="K277" s="287">
        <v>2020</v>
      </c>
      <c r="L277" s="287">
        <v>2021</v>
      </c>
      <c r="M277" s="287">
        <v>2022</v>
      </c>
      <c r="N277" s="950"/>
      <c r="O277" s="287">
        <v>2013</v>
      </c>
      <c r="P277" s="287">
        <v>2014</v>
      </c>
      <c r="Q277" s="287">
        <v>2015</v>
      </c>
      <c r="R277" s="287">
        <v>2016</v>
      </c>
      <c r="S277" s="287">
        <v>2017</v>
      </c>
      <c r="T277" s="287">
        <v>2018</v>
      </c>
      <c r="U277" s="287">
        <v>2019</v>
      </c>
      <c r="V277" s="287">
        <v>2020</v>
      </c>
      <c r="W277" s="287">
        <v>2021</v>
      </c>
      <c r="X277" s="287">
        <v>2022</v>
      </c>
      <c r="Y277" s="287" t="str">
        <f>'1.  LRAMVA Summary'!D50</f>
        <v>Residential</v>
      </c>
      <c r="Z277" s="287" t="str">
        <f>'1.  LRAMVA Summary'!E50</f>
        <v>GS&lt;50 kW</v>
      </c>
      <c r="AA277" s="287" t="str">
        <f>'1.  LRAMVA Summary'!F50</f>
        <v>GS 50-999 kW</v>
      </c>
      <c r="AB277" s="287" t="str">
        <f>'1.  LRAMVA Summary'!G50</f>
        <v>GS 1000-4999kW</v>
      </c>
      <c r="AC277" s="287" t="str">
        <f>'1.  LRAMVA Summary'!H50</f>
        <v>Unmetered Scattered Load</v>
      </c>
      <c r="AD277" s="287" t="str">
        <f>'1.  LRAMVA Summary'!I50</f>
        <v>Sentinel Lights</v>
      </c>
      <c r="AE277" s="287" t="str">
        <f>'1.  LRAMVA Summary'!J50</f>
        <v>Street Lighting</v>
      </c>
      <c r="AF277" s="287" t="str">
        <f>'1.  LRAMVA Summary'!K50</f>
        <v/>
      </c>
      <c r="AG277" s="287" t="str">
        <f>'1.  LRAMVA Summary'!L50</f>
        <v/>
      </c>
      <c r="AH277" s="287" t="str">
        <f>'1.  LRAMVA Summary'!M50</f>
        <v/>
      </c>
      <c r="AI277" s="287" t="str">
        <f>'1.  LRAMVA Summary'!N50</f>
        <v/>
      </c>
      <c r="AJ277" s="287" t="str">
        <f>'1.  LRAMVA Summary'!O50</f>
        <v/>
      </c>
      <c r="AK277" s="287" t="str">
        <f>'1.  LRAMVA Summary'!P50</f>
        <v/>
      </c>
      <c r="AL277" s="287" t="str">
        <f>'1.  LRAMVA Summary'!Q50</f>
        <v/>
      </c>
      <c r="AM277" s="289" t="str">
        <f>'1.  LRAMVA Summary'!R50</f>
        <v>Total</v>
      </c>
    </row>
    <row r="278" spans="1:39" ht="15" customHeight="1">
      <c r="A278" s="512"/>
      <c r="B278" s="290" t="s">
        <v>0</v>
      </c>
      <c r="C278" s="291"/>
      <c r="D278" s="291"/>
      <c r="E278" s="291"/>
      <c r="F278" s="291"/>
      <c r="G278" s="291"/>
      <c r="H278" s="291"/>
      <c r="I278" s="291"/>
      <c r="J278" s="291"/>
      <c r="K278" s="291"/>
      <c r="L278" s="291"/>
      <c r="M278" s="291"/>
      <c r="N278" s="292"/>
      <c r="O278" s="291"/>
      <c r="P278" s="291"/>
      <c r="Q278" s="291"/>
      <c r="R278" s="291"/>
      <c r="S278" s="291"/>
      <c r="T278" s="291"/>
      <c r="U278" s="291"/>
      <c r="V278" s="291"/>
      <c r="W278" s="291"/>
      <c r="X278" s="291"/>
      <c r="Y278" s="293" t="str">
        <f>'1.  LRAMVA Summary'!D51</f>
        <v>kWh</v>
      </c>
      <c r="Z278" s="293" t="str">
        <f>'1.  LRAMVA Summary'!E51</f>
        <v>kWh</v>
      </c>
      <c r="AA278" s="293" t="str">
        <f>'1.  LRAMVA Summary'!F51</f>
        <v>kW</v>
      </c>
      <c r="AB278" s="293" t="str">
        <f>'1.  LRAMVA Summary'!G51</f>
        <v>kW</v>
      </c>
      <c r="AC278" s="293" t="str">
        <f>'1.  LRAMVA Summary'!H51</f>
        <v>kWh</v>
      </c>
      <c r="AD278" s="293" t="str">
        <f>'1.  LRAMVA Summary'!I51</f>
        <v>kW</v>
      </c>
      <c r="AE278" s="293" t="str">
        <f>'1.  LRAMVA Summary'!J51</f>
        <v>kW</v>
      </c>
      <c r="AF278" s="293">
        <f>'1.  LRAMVA Summary'!K51</f>
        <v>0</v>
      </c>
      <c r="AG278" s="293">
        <f>'1.  LRAMVA Summary'!L51</f>
        <v>0</v>
      </c>
      <c r="AH278" s="293">
        <f>'1.  LRAMVA Summary'!M51</f>
        <v>0</v>
      </c>
      <c r="AI278" s="293">
        <f>'1.  LRAMVA Summary'!N51</f>
        <v>0</v>
      </c>
      <c r="AJ278" s="293">
        <f>'1.  LRAMVA Summary'!O51</f>
        <v>0</v>
      </c>
      <c r="AK278" s="293">
        <f>'1.  LRAMVA Summary'!P51</f>
        <v>0</v>
      </c>
      <c r="AL278" s="293">
        <f>'1.  LRAMVA Summary'!Q51</f>
        <v>0</v>
      </c>
      <c r="AM278" s="294"/>
    </row>
    <row r="279" spans="1:39" ht="15.5" outlineLevel="1">
      <c r="A279" s="511">
        <v>1</v>
      </c>
      <c r="B279" s="296" t="s">
        <v>1</v>
      </c>
      <c r="C279" s="293" t="s">
        <v>25</v>
      </c>
      <c r="D279" s="297">
        <v>18331.21</v>
      </c>
      <c r="E279" s="297">
        <f>D279*0.9915</f>
        <v>18175.394714999999</v>
      </c>
      <c r="F279" s="297"/>
      <c r="G279" s="297"/>
      <c r="H279" s="297"/>
      <c r="I279" s="297"/>
      <c r="J279" s="297"/>
      <c r="K279" s="297"/>
      <c r="L279" s="297"/>
      <c r="M279" s="297"/>
      <c r="N279" s="293"/>
      <c r="O279" s="297">
        <v>2.7669999999999999</v>
      </c>
      <c r="P279" s="297">
        <f>O279*0.9839</f>
        <v>2.7224512999999999</v>
      </c>
      <c r="Q279" s="297"/>
      <c r="R279" s="297"/>
      <c r="S279" s="297"/>
      <c r="T279" s="297"/>
      <c r="U279" s="297"/>
      <c r="V279" s="297"/>
      <c r="W279" s="297"/>
      <c r="X279" s="297"/>
      <c r="Y279" s="412">
        <v>1</v>
      </c>
      <c r="Z279" s="412"/>
      <c r="AA279" s="412"/>
      <c r="AB279" s="412"/>
      <c r="AC279" s="412"/>
      <c r="AD279" s="412"/>
      <c r="AE279" s="412"/>
      <c r="AF279" s="412"/>
      <c r="AG279" s="412"/>
      <c r="AH279" s="412"/>
      <c r="AI279" s="412"/>
      <c r="AJ279" s="412"/>
      <c r="AK279" s="412"/>
      <c r="AL279" s="412"/>
      <c r="AM279" s="298">
        <f>SUM(Y279:AL279)</f>
        <v>1</v>
      </c>
    </row>
    <row r="280" spans="1:39" ht="15.5" outlineLevel="1">
      <c r="B280" s="296" t="s">
        <v>247</v>
      </c>
      <c r="C280" s="293" t="s">
        <v>164</v>
      </c>
      <c r="D280" s="297"/>
      <c r="E280" s="297"/>
      <c r="F280" s="297"/>
      <c r="G280" s="297"/>
      <c r="H280" s="297"/>
      <c r="I280" s="297"/>
      <c r="J280" s="297"/>
      <c r="K280" s="297"/>
      <c r="L280" s="297"/>
      <c r="M280" s="297"/>
      <c r="N280" s="470"/>
      <c r="O280" s="297"/>
      <c r="P280" s="297"/>
      <c r="Q280" s="297"/>
      <c r="R280" s="297"/>
      <c r="S280" s="297"/>
      <c r="T280" s="297"/>
      <c r="U280" s="297"/>
      <c r="V280" s="297"/>
      <c r="W280" s="297"/>
      <c r="X280" s="297"/>
      <c r="Y280" s="413">
        <f>Y279</f>
        <v>1</v>
      </c>
      <c r="Z280" s="413">
        <f>Z279</f>
        <v>0</v>
      </c>
      <c r="AA280" s="413">
        <f t="shared" ref="AA280:AL280" si="77">AA279</f>
        <v>0</v>
      </c>
      <c r="AB280" s="413">
        <f t="shared" si="77"/>
        <v>0</v>
      </c>
      <c r="AC280" s="413">
        <f t="shared" si="77"/>
        <v>0</v>
      </c>
      <c r="AD280" s="413">
        <f t="shared" si="77"/>
        <v>0</v>
      </c>
      <c r="AE280" s="413">
        <f t="shared" si="77"/>
        <v>0</v>
      </c>
      <c r="AF280" s="413">
        <f t="shared" si="77"/>
        <v>0</v>
      </c>
      <c r="AG280" s="413">
        <f t="shared" si="77"/>
        <v>0</v>
      </c>
      <c r="AH280" s="413">
        <f t="shared" si="77"/>
        <v>0</v>
      </c>
      <c r="AI280" s="413">
        <f t="shared" si="77"/>
        <v>0</v>
      </c>
      <c r="AJ280" s="413">
        <f t="shared" si="77"/>
        <v>0</v>
      </c>
      <c r="AK280" s="413">
        <f t="shared" si="77"/>
        <v>0</v>
      </c>
      <c r="AL280" s="413">
        <f t="shared" si="77"/>
        <v>0</v>
      </c>
      <c r="AM280" s="299"/>
    </row>
    <row r="281" spans="1:39" ht="15.5" outlineLevel="1">
      <c r="A281" s="513"/>
      <c r="B281" s="300"/>
      <c r="C281" s="301"/>
      <c r="D281" s="301"/>
      <c r="E281" s="301"/>
      <c r="F281" s="301"/>
      <c r="G281" s="301"/>
      <c r="H281" s="301"/>
      <c r="I281" s="301"/>
      <c r="J281" s="301"/>
      <c r="K281" s="301"/>
      <c r="L281" s="301"/>
      <c r="M281" s="301"/>
      <c r="N281" s="305"/>
      <c r="O281" s="301"/>
      <c r="P281" s="301"/>
      <c r="Q281" s="301"/>
      <c r="R281" s="301"/>
      <c r="S281" s="301"/>
      <c r="T281" s="301"/>
      <c r="U281" s="301"/>
      <c r="V281" s="301"/>
      <c r="W281" s="301"/>
      <c r="X281" s="301"/>
      <c r="Y281" s="414"/>
      <c r="Z281" s="415"/>
      <c r="AA281" s="415"/>
      <c r="AB281" s="415"/>
      <c r="AC281" s="415"/>
      <c r="AD281" s="415"/>
      <c r="AE281" s="415"/>
      <c r="AF281" s="415"/>
      <c r="AG281" s="415"/>
      <c r="AH281" s="415"/>
      <c r="AI281" s="415"/>
      <c r="AJ281" s="415"/>
      <c r="AK281" s="415"/>
      <c r="AL281" s="415"/>
      <c r="AM281" s="304"/>
    </row>
    <row r="282" spans="1:39" ht="15.5" outlineLevel="1">
      <c r="A282" s="511">
        <v>2</v>
      </c>
      <c r="B282" s="296" t="s">
        <v>2</v>
      </c>
      <c r="C282" s="293" t="s">
        <v>25</v>
      </c>
      <c r="D282" s="297"/>
      <c r="E282" s="297"/>
      <c r="F282" s="297"/>
      <c r="G282" s="297"/>
      <c r="H282" s="297"/>
      <c r="I282" s="297"/>
      <c r="J282" s="297"/>
      <c r="K282" s="297"/>
      <c r="L282" s="297"/>
      <c r="M282" s="297"/>
      <c r="N282" s="293"/>
      <c r="O282" s="297"/>
      <c r="P282" s="297"/>
      <c r="Q282" s="297"/>
      <c r="R282" s="297"/>
      <c r="S282" s="297"/>
      <c r="T282" s="297"/>
      <c r="U282" s="297"/>
      <c r="V282" s="297"/>
      <c r="W282" s="297"/>
      <c r="X282" s="297"/>
      <c r="Y282" s="412"/>
      <c r="Z282" s="412"/>
      <c r="AA282" s="412"/>
      <c r="AB282" s="412"/>
      <c r="AC282" s="412"/>
      <c r="AD282" s="412"/>
      <c r="AE282" s="412"/>
      <c r="AF282" s="412"/>
      <c r="AG282" s="412"/>
      <c r="AH282" s="412"/>
      <c r="AI282" s="412"/>
      <c r="AJ282" s="412"/>
      <c r="AK282" s="412"/>
      <c r="AL282" s="412"/>
      <c r="AM282" s="298">
        <f>SUM(Y282:AL282)</f>
        <v>0</v>
      </c>
    </row>
    <row r="283" spans="1:39" ht="15.5" outlineLevel="1">
      <c r="B283" s="296" t="s">
        <v>247</v>
      </c>
      <c r="C283" s="293" t="s">
        <v>164</v>
      </c>
      <c r="D283" s="297"/>
      <c r="E283" s="297"/>
      <c r="F283" s="297"/>
      <c r="G283" s="297"/>
      <c r="H283" s="297"/>
      <c r="I283" s="297"/>
      <c r="J283" s="297"/>
      <c r="K283" s="297"/>
      <c r="L283" s="297"/>
      <c r="M283" s="297"/>
      <c r="N283" s="470"/>
      <c r="O283" s="297"/>
      <c r="P283" s="297"/>
      <c r="Q283" s="297"/>
      <c r="R283" s="297"/>
      <c r="S283" s="297"/>
      <c r="T283" s="297"/>
      <c r="U283" s="297"/>
      <c r="V283" s="297"/>
      <c r="W283" s="297"/>
      <c r="X283" s="297"/>
      <c r="Y283" s="413">
        <f>Y282</f>
        <v>0</v>
      </c>
      <c r="Z283" s="413">
        <f>Z282</f>
        <v>0</v>
      </c>
      <c r="AA283" s="413">
        <f t="shared" ref="AA283:AL283" si="78">AA282</f>
        <v>0</v>
      </c>
      <c r="AB283" s="413">
        <f t="shared" si="78"/>
        <v>0</v>
      </c>
      <c r="AC283" s="413">
        <f t="shared" si="78"/>
        <v>0</v>
      </c>
      <c r="AD283" s="413">
        <f t="shared" si="78"/>
        <v>0</v>
      </c>
      <c r="AE283" s="413">
        <f t="shared" si="78"/>
        <v>0</v>
      </c>
      <c r="AF283" s="413">
        <f t="shared" si="78"/>
        <v>0</v>
      </c>
      <c r="AG283" s="413">
        <f t="shared" si="78"/>
        <v>0</v>
      </c>
      <c r="AH283" s="413">
        <f t="shared" si="78"/>
        <v>0</v>
      </c>
      <c r="AI283" s="413">
        <f t="shared" si="78"/>
        <v>0</v>
      </c>
      <c r="AJ283" s="413">
        <f t="shared" si="78"/>
        <v>0</v>
      </c>
      <c r="AK283" s="413">
        <f t="shared" si="78"/>
        <v>0</v>
      </c>
      <c r="AL283" s="413">
        <f t="shared" si="78"/>
        <v>0</v>
      </c>
      <c r="AM283" s="299"/>
    </row>
    <row r="284" spans="1:39" ht="15.5" outlineLevel="1">
      <c r="A284" s="513"/>
      <c r="B284" s="300"/>
      <c r="C284" s="301"/>
      <c r="D284" s="306"/>
      <c r="E284" s="306"/>
      <c r="F284" s="306"/>
      <c r="G284" s="306"/>
      <c r="H284" s="306"/>
      <c r="I284" s="306"/>
      <c r="J284" s="306"/>
      <c r="K284" s="306"/>
      <c r="L284" s="306"/>
      <c r="M284" s="306"/>
      <c r="N284" s="305"/>
      <c r="O284" s="306"/>
      <c r="P284" s="306"/>
      <c r="Q284" s="306"/>
      <c r="R284" s="306"/>
      <c r="S284" s="306"/>
      <c r="T284" s="306"/>
      <c r="U284" s="306"/>
      <c r="V284" s="306"/>
      <c r="W284" s="306"/>
      <c r="X284" s="306"/>
      <c r="Y284" s="414"/>
      <c r="Z284" s="415"/>
      <c r="AA284" s="415"/>
      <c r="AB284" s="415"/>
      <c r="AC284" s="415"/>
      <c r="AD284" s="415"/>
      <c r="AE284" s="415"/>
      <c r="AF284" s="415"/>
      <c r="AG284" s="415"/>
      <c r="AH284" s="415"/>
      <c r="AI284" s="415"/>
      <c r="AJ284" s="415"/>
      <c r="AK284" s="415"/>
      <c r="AL284" s="415"/>
      <c r="AM284" s="304"/>
    </row>
    <row r="285" spans="1:39" ht="15.5" outlineLevel="1">
      <c r="A285" s="511">
        <v>3</v>
      </c>
      <c r="B285" s="296" t="s">
        <v>3</v>
      </c>
      <c r="C285" s="293" t="s">
        <v>25</v>
      </c>
      <c r="D285" s="297">
        <v>11501.81</v>
      </c>
      <c r="E285" s="297">
        <f>D285*0.9915</f>
        <v>11404.044615000001</v>
      </c>
      <c r="F285" s="297"/>
      <c r="G285" s="297"/>
      <c r="H285" s="297"/>
      <c r="I285" s="297"/>
      <c r="J285" s="297"/>
      <c r="K285" s="297"/>
      <c r="L285" s="297"/>
      <c r="M285" s="297"/>
      <c r="N285" s="293"/>
      <c r="O285" s="297">
        <v>6.0860000000000003</v>
      </c>
      <c r="P285" s="297">
        <f>O285*0.9839</f>
        <v>5.9880154000000001</v>
      </c>
      <c r="Q285" s="297"/>
      <c r="R285" s="297"/>
      <c r="S285" s="297"/>
      <c r="T285" s="297"/>
      <c r="U285" s="297"/>
      <c r="V285" s="297"/>
      <c r="W285" s="297"/>
      <c r="X285" s="297"/>
      <c r="Y285" s="412">
        <v>1</v>
      </c>
      <c r="Z285" s="412"/>
      <c r="AA285" s="412"/>
      <c r="AB285" s="412"/>
      <c r="AC285" s="412"/>
      <c r="AD285" s="412"/>
      <c r="AE285" s="412"/>
      <c r="AF285" s="412"/>
      <c r="AG285" s="412"/>
      <c r="AH285" s="412"/>
      <c r="AI285" s="412"/>
      <c r="AJ285" s="412"/>
      <c r="AK285" s="412"/>
      <c r="AL285" s="412"/>
      <c r="AM285" s="298">
        <f>SUM(Y285:AL285)</f>
        <v>1</v>
      </c>
    </row>
    <row r="286" spans="1:39" ht="15.5" outlineLevel="1">
      <c r="B286" s="296" t="s">
        <v>247</v>
      </c>
      <c r="C286" s="293" t="s">
        <v>164</v>
      </c>
      <c r="D286" s="297">
        <v>5.2489999999999997</v>
      </c>
      <c r="E286" s="297">
        <f>D286*0.9915</f>
        <v>5.2043834999999996</v>
      </c>
      <c r="F286" s="297"/>
      <c r="G286" s="297"/>
      <c r="H286" s="297"/>
      <c r="I286" s="297"/>
      <c r="J286" s="297"/>
      <c r="K286" s="297"/>
      <c r="L286" s="297"/>
      <c r="M286" s="297"/>
      <c r="N286" s="470"/>
      <c r="O286" s="297"/>
      <c r="P286" s="297"/>
      <c r="Q286" s="297"/>
      <c r="R286" s="297"/>
      <c r="S286" s="297"/>
      <c r="T286" s="297"/>
      <c r="U286" s="297"/>
      <c r="V286" s="297"/>
      <c r="W286" s="297"/>
      <c r="X286" s="297"/>
      <c r="Y286" s="413">
        <f>Y285</f>
        <v>1</v>
      </c>
      <c r="Z286" s="413">
        <f>Z285</f>
        <v>0</v>
      </c>
      <c r="AA286" s="413">
        <f t="shared" ref="AA286:AL286" si="79">AA285</f>
        <v>0</v>
      </c>
      <c r="AB286" s="413">
        <f t="shared" si="79"/>
        <v>0</v>
      </c>
      <c r="AC286" s="413">
        <f t="shared" si="79"/>
        <v>0</v>
      </c>
      <c r="AD286" s="413">
        <f t="shared" si="79"/>
        <v>0</v>
      </c>
      <c r="AE286" s="413">
        <f t="shared" si="79"/>
        <v>0</v>
      </c>
      <c r="AF286" s="413">
        <f t="shared" si="79"/>
        <v>0</v>
      </c>
      <c r="AG286" s="413">
        <f t="shared" si="79"/>
        <v>0</v>
      </c>
      <c r="AH286" s="413">
        <f t="shared" si="79"/>
        <v>0</v>
      </c>
      <c r="AI286" s="413">
        <f t="shared" si="79"/>
        <v>0</v>
      </c>
      <c r="AJ286" s="413">
        <f t="shared" si="79"/>
        <v>0</v>
      </c>
      <c r="AK286" s="413">
        <f t="shared" si="79"/>
        <v>0</v>
      </c>
      <c r="AL286" s="413">
        <f t="shared" si="79"/>
        <v>0</v>
      </c>
      <c r="AM286" s="299"/>
    </row>
    <row r="287" spans="1:39" ht="15.5" outlineLevel="1">
      <c r="B287" s="296"/>
      <c r="C287" s="307"/>
      <c r="D287" s="293"/>
      <c r="E287" s="293"/>
      <c r="F287" s="293"/>
      <c r="G287" s="293"/>
      <c r="H287" s="293"/>
      <c r="I287" s="293"/>
      <c r="J287" s="293"/>
      <c r="K287" s="293"/>
      <c r="L287" s="293"/>
      <c r="M287" s="293"/>
      <c r="N287" s="285"/>
      <c r="O287" s="293"/>
      <c r="P287" s="293"/>
      <c r="Q287" s="293"/>
      <c r="R287" s="293"/>
      <c r="S287" s="293"/>
      <c r="T287" s="293"/>
      <c r="U287" s="293"/>
      <c r="V287" s="293"/>
      <c r="W287" s="293"/>
      <c r="X287" s="293"/>
      <c r="Y287" s="414"/>
      <c r="Z287" s="414"/>
      <c r="AA287" s="414"/>
      <c r="AB287" s="414"/>
      <c r="AC287" s="414"/>
      <c r="AD287" s="414"/>
      <c r="AE287" s="414"/>
      <c r="AF287" s="414"/>
      <c r="AG287" s="414"/>
      <c r="AH287" s="414"/>
      <c r="AI287" s="414"/>
      <c r="AJ287" s="414"/>
      <c r="AK287" s="414"/>
      <c r="AL287" s="414"/>
      <c r="AM287" s="308"/>
    </row>
    <row r="288" spans="1:39" ht="15.5" outlineLevel="1">
      <c r="A288" s="511">
        <v>4</v>
      </c>
      <c r="B288" s="296" t="s">
        <v>4</v>
      </c>
      <c r="C288" s="293" t="s">
        <v>25</v>
      </c>
      <c r="D288" s="297">
        <v>4874.6400000000003</v>
      </c>
      <c r="E288" s="297">
        <f>D288*0.9915</f>
        <v>4833.2055600000003</v>
      </c>
      <c r="F288" s="297"/>
      <c r="G288" s="297"/>
      <c r="H288" s="297"/>
      <c r="I288" s="297"/>
      <c r="J288" s="297"/>
      <c r="K288" s="297"/>
      <c r="L288" s="297"/>
      <c r="M288" s="297"/>
      <c r="N288" s="293"/>
      <c r="O288" s="297">
        <v>0.32700000000000001</v>
      </c>
      <c r="P288" s="297">
        <f>O288*0.9839</f>
        <v>0.3217353</v>
      </c>
      <c r="Q288" s="297"/>
      <c r="R288" s="297"/>
      <c r="S288" s="297"/>
      <c r="T288" s="297"/>
      <c r="U288" s="297"/>
      <c r="V288" s="297"/>
      <c r="W288" s="297"/>
      <c r="X288" s="297"/>
      <c r="Y288" s="412">
        <v>1</v>
      </c>
      <c r="Z288" s="412"/>
      <c r="AA288" s="412"/>
      <c r="AB288" s="412"/>
      <c r="AC288" s="412"/>
      <c r="AD288" s="412"/>
      <c r="AE288" s="412"/>
      <c r="AF288" s="412"/>
      <c r="AG288" s="412"/>
      <c r="AH288" s="412"/>
      <c r="AI288" s="412"/>
      <c r="AJ288" s="412"/>
      <c r="AK288" s="412"/>
      <c r="AL288" s="412"/>
      <c r="AM288" s="298">
        <f>SUM(Y288:AL288)</f>
        <v>1</v>
      </c>
    </row>
    <row r="289" spans="1:39" ht="15.5" outlineLevel="1">
      <c r="B289" s="296" t="s">
        <v>247</v>
      </c>
      <c r="C289" s="293" t="s">
        <v>164</v>
      </c>
      <c r="D289" s="297"/>
      <c r="E289" s="297"/>
      <c r="F289" s="297"/>
      <c r="G289" s="297"/>
      <c r="H289" s="297"/>
      <c r="I289" s="297"/>
      <c r="J289" s="297"/>
      <c r="K289" s="297"/>
      <c r="L289" s="297"/>
      <c r="M289" s="297"/>
      <c r="N289" s="470"/>
      <c r="O289" s="297"/>
      <c r="P289" s="297"/>
      <c r="Q289" s="297"/>
      <c r="R289" s="297"/>
      <c r="S289" s="297"/>
      <c r="T289" s="297"/>
      <c r="U289" s="297"/>
      <c r="V289" s="297"/>
      <c r="W289" s="297"/>
      <c r="X289" s="297"/>
      <c r="Y289" s="413">
        <f>Y288</f>
        <v>1</v>
      </c>
      <c r="Z289" s="413">
        <f>Z288</f>
        <v>0</v>
      </c>
      <c r="AA289" s="413">
        <f t="shared" ref="AA289:AL289" si="80">AA288</f>
        <v>0</v>
      </c>
      <c r="AB289" s="413">
        <f t="shared" si="80"/>
        <v>0</v>
      </c>
      <c r="AC289" s="413">
        <f t="shared" si="80"/>
        <v>0</v>
      </c>
      <c r="AD289" s="413">
        <f t="shared" si="80"/>
        <v>0</v>
      </c>
      <c r="AE289" s="413">
        <f t="shared" si="80"/>
        <v>0</v>
      </c>
      <c r="AF289" s="413">
        <f t="shared" si="80"/>
        <v>0</v>
      </c>
      <c r="AG289" s="413">
        <f t="shared" si="80"/>
        <v>0</v>
      </c>
      <c r="AH289" s="413">
        <f t="shared" si="80"/>
        <v>0</v>
      </c>
      <c r="AI289" s="413">
        <f t="shared" si="80"/>
        <v>0</v>
      </c>
      <c r="AJ289" s="413">
        <f t="shared" si="80"/>
        <v>0</v>
      </c>
      <c r="AK289" s="413">
        <f t="shared" si="80"/>
        <v>0</v>
      </c>
      <c r="AL289" s="413">
        <f t="shared" si="80"/>
        <v>0</v>
      </c>
      <c r="AM289" s="299"/>
    </row>
    <row r="290" spans="1:39" ht="15.5" outlineLevel="1">
      <c r="B290" s="296"/>
      <c r="C290" s="307"/>
      <c r="D290" s="306"/>
      <c r="E290" s="306"/>
      <c r="F290" s="306"/>
      <c r="G290" s="306"/>
      <c r="H290" s="306"/>
      <c r="I290" s="306"/>
      <c r="J290" s="306"/>
      <c r="K290" s="306"/>
      <c r="L290" s="306"/>
      <c r="M290" s="306"/>
      <c r="N290" s="293"/>
      <c r="O290" s="306"/>
      <c r="P290" s="306"/>
      <c r="Q290" s="306"/>
      <c r="R290" s="306"/>
      <c r="S290" s="306"/>
      <c r="T290" s="306"/>
      <c r="U290" s="306"/>
      <c r="V290" s="306"/>
      <c r="W290" s="306"/>
      <c r="X290" s="306"/>
      <c r="Y290" s="414"/>
      <c r="Z290" s="414"/>
      <c r="AA290" s="414"/>
      <c r="AB290" s="414"/>
      <c r="AC290" s="414"/>
      <c r="AD290" s="414"/>
      <c r="AE290" s="414"/>
      <c r="AF290" s="414"/>
      <c r="AG290" s="414"/>
      <c r="AH290" s="414"/>
      <c r="AI290" s="414"/>
      <c r="AJ290" s="414"/>
      <c r="AK290" s="414"/>
      <c r="AL290" s="414"/>
      <c r="AM290" s="308"/>
    </row>
    <row r="291" spans="1:39" ht="15.5" outlineLevel="1">
      <c r="A291" s="511">
        <v>5</v>
      </c>
      <c r="B291" s="296" t="s">
        <v>5</v>
      </c>
      <c r="C291" s="293" t="s">
        <v>25</v>
      </c>
      <c r="D291" s="297">
        <v>10865.36</v>
      </c>
      <c r="E291" s="297">
        <f>D291*0.9915</f>
        <v>10773.004440000001</v>
      </c>
      <c r="F291" s="297"/>
      <c r="G291" s="297"/>
      <c r="H291" s="297"/>
      <c r="I291" s="297"/>
      <c r="J291" s="297"/>
      <c r="K291" s="297"/>
      <c r="L291" s="297"/>
      <c r="M291" s="297"/>
      <c r="N291" s="293"/>
      <c r="O291" s="297">
        <v>0.749</v>
      </c>
      <c r="P291" s="297">
        <f>O291*0.9839</f>
        <v>0.73694110000000002</v>
      </c>
      <c r="Q291" s="297"/>
      <c r="R291" s="297"/>
      <c r="S291" s="297"/>
      <c r="T291" s="297"/>
      <c r="U291" s="297"/>
      <c r="V291" s="297"/>
      <c r="W291" s="297"/>
      <c r="X291" s="297"/>
      <c r="Y291" s="412">
        <v>1</v>
      </c>
      <c r="Z291" s="412"/>
      <c r="AA291" s="412"/>
      <c r="AB291" s="412"/>
      <c r="AC291" s="412"/>
      <c r="AD291" s="412"/>
      <c r="AE291" s="412"/>
      <c r="AF291" s="412"/>
      <c r="AG291" s="412"/>
      <c r="AH291" s="412"/>
      <c r="AI291" s="412"/>
      <c r="AJ291" s="412"/>
      <c r="AK291" s="412"/>
      <c r="AL291" s="412"/>
      <c r="AM291" s="298">
        <f>SUM(Y291:AL291)</f>
        <v>1</v>
      </c>
    </row>
    <row r="292" spans="1:39" ht="15.5" outlineLevel="1">
      <c r="B292" s="296" t="s">
        <v>247</v>
      </c>
      <c r="C292" s="293" t="s">
        <v>164</v>
      </c>
      <c r="D292" s="297"/>
      <c r="E292" s="297"/>
      <c r="F292" s="297"/>
      <c r="G292" s="297"/>
      <c r="H292" s="297"/>
      <c r="I292" s="297"/>
      <c r="J292" s="297"/>
      <c r="K292" s="297"/>
      <c r="L292" s="297"/>
      <c r="M292" s="297"/>
      <c r="N292" s="470"/>
      <c r="O292" s="297"/>
      <c r="P292" s="297"/>
      <c r="Q292" s="297"/>
      <c r="R292" s="297"/>
      <c r="S292" s="297"/>
      <c r="T292" s="297"/>
      <c r="U292" s="297"/>
      <c r="V292" s="297"/>
      <c r="W292" s="297"/>
      <c r="X292" s="297"/>
      <c r="Y292" s="413">
        <f>Y291</f>
        <v>1</v>
      </c>
      <c r="Z292" s="413">
        <f>Z291</f>
        <v>0</v>
      </c>
      <c r="AA292" s="413">
        <f t="shared" ref="AA292:AL292" si="81">AA291</f>
        <v>0</v>
      </c>
      <c r="AB292" s="413">
        <f t="shared" si="81"/>
        <v>0</v>
      </c>
      <c r="AC292" s="413">
        <f t="shared" si="81"/>
        <v>0</v>
      </c>
      <c r="AD292" s="413">
        <f t="shared" si="81"/>
        <v>0</v>
      </c>
      <c r="AE292" s="413">
        <f t="shared" si="81"/>
        <v>0</v>
      </c>
      <c r="AF292" s="413">
        <f t="shared" si="81"/>
        <v>0</v>
      </c>
      <c r="AG292" s="413">
        <f t="shared" si="81"/>
        <v>0</v>
      </c>
      <c r="AH292" s="413">
        <f t="shared" si="81"/>
        <v>0</v>
      </c>
      <c r="AI292" s="413">
        <f t="shared" si="81"/>
        <v>0</v>
      </c>
      <c r="AJ292" s="413">
        <f t="shared" si="81"/>
        <v>0</v>
      </c>
      <c r="AK292" s="413">
        <f t="shared" si="81"/>
        <v>0</v>
      </c>
      <c r="AL292" s="413">
        <f t="shared" si="81"/>
        <v>0</v>
      </c>
      <c r="AM292" s="299"/>
    </row>
    <row r="293" spans="1:39" ht="15.5" outlineLevel="1">
      <c r="B293" s="296"/>
      <c r="C293" s="307"/>
      <c r="D293" s="306"/>
      <c r="E293" s="306"/>
      <c r="F293" s="306"/>
      <c r="G293" s="306"/>
      <c r="H293" s="306"/>
      <c r="I293" s="306"/>
      <c r="J293" s="306"/>
      <c r="K293" s="306"/>
      <c r="L293" s="306"/>
      <c r="M293" s="306"/>
      <c r="N293" s="293"/>
      <c r="O293" s="306"/>
      <c r="P293" s="306"/>
      <c r="Q293" s="306"/>
      <c r="R293" s="306"/>
      <c r="S293" s="306"/>
      <c r="T293" s="306"/>
      <c r="U293" s="306"/>
      <c r="V293" s="306"/>
      <c r="W293" s="306"/>
      <c r="X293" s="306"/>
      <c r="Y293" s="414"/>
      <c r="Z293" s="414"/>
      <c r="AA293" s="414"/>
      <c r="AB293" s="414"/>
      <c r="AC293" s="414"/>
      <c r="AD293" s="414"/>
      <c r="AE293" s="414"/>
      <c r="AF293" s="414"/>
      <c r="AG293" s="414"/>
      <c r="AH293" s="414"/>
      <c r="AI293" s="414"/>
      <c r="AJ293" s="414"/>
      <c r="AK293" s="414"/>
      <c r="AL293" s="414"/>
      <c r="AM293" s="308"/>
    </row>
    <row r="294" spans="1:39" ht="15.5" outlineLevel="1">
      <c r="A294" s="511">
        <v>6</v>
      </c>
      <c r="B294" s="296" t="s">
        <v>6</v>
      </c>
      <c r="C294" s="293" t="s">
        <v>25</v>
      </c>
      <c r="D294" s="297"/>
      <c r="E294" s="297"/>
      <c r="F294" s="297"/>
      <c r="G294" s="297"/>
      <c r="H294" s="297"/>
      <c r="I294" s="297"/>
      <c r="J294" s="297"/>
      <c r="K294" s="297"/>
      <c r="L294" s="297"/>
      <c r="M294" s="297"/>
      <c r="N294" s="293"/>
      <c r="O294" s="297"/>
      <c r="P294" s="297"/>
      <c r="Q294" s="297"/>
      <c r="R294" s="297"/>
      <c r="S294" s="297"/>
      <c r="T294" s="297"/>
      <c r="U294" s="297"/>
      <c r="V294" s="297"/>
      <c r="W294" s="297"/>
      <c r="X294" s="297"/>
      <c r="Y294" s="412"/>
      <c r="Z294" s="412"/>
      <c r="AA294" s="412"/>
      <c r="AB294" s="412"/>
      <c r="AC294" s="412"/>
      <c r="AD294" s="412"/>
      <c r="AE294" s="412"/>
      <c r="AF294" s="412"/>
      <c r="AG294" s="412"/>
      <c r="AH294" s="412"/>
      <c r="AI294" s="412"/>
      <c r="AJ294" s="412"/>
      <c r="AK294" s="412"/>
      <c r="AL294" s="412"/>
      <c r="AM294" s="298">
        <f>SUM(Y294:AL294)</f>
        <v>0</v>
      </c>
    </row>
    <row r="295" spans="1:39" ht="15.5" outlineLevel="1">
      <c r="B295" s="296" t="s">
        <v>247</v>
      </c>
      <c r="C295" s="293" t="s">
        <v>164</v>
      </c>
      <c r="D295" s="297"/>
      <c r="E295" s="297"/>
      <c r="F295" s="297"/>
      <c r="G295" s="297"/>
      <c r="H295" s="297"/>
      <c r="I295" s="297"/>
      <c r="J295" s="297"/>
      <c r="K295" s="297"/>
      <c r="L295" s="297"/>
      <c r="M295" s="297"/>
      <c r="N295" s="470"/>
      <c r="O295" s="297"/>
      <c r="P295" s="297"/>
      <c r="Q295" s="297"/>
      <c r="R295" s="297"/>
      <c r="S295" s="297"/>
      <c r="T295" s="297"/>
      <c r="U295" s="297"/>
      <c r="V295" s="297"/>
      <c r="W295" s="297"/>
      <c r="X295" s="297"/>
      <c r="Y295" s="413">
        <f>Y294</f>
        <v>0</v>
      </c>
      <c r="Z295" s="413">
        <f>Z294</f>
        <v>0</v>
      </c>
      <c r="AA295" s="413">
        <f t="shared" ref="AA295:AL295" si="82">AA294</f>
        <v>0</v>
      </c>
      <c r="AB295" s="413">
        <f t="shared" si="82"/>
        <v>0</v>
      </c>
      <c r="AC295" s="413">
        <f t="shared" si="82"/>
        <v>0</v>
      </c>
      <c r="AD295" s="413">
        <f t="shared" si="82"/>
        <v>0</v>
      </c>
      <c r="AE295" s="413">
        <f t="shared" si="82"/>
        <v>0</v>
      </c>
      <c r="AF295" s="413">
        <f t="shared" si="82"/>
        <v>0</v>
      </c>
      <c r="AG295" s="413">
        <f t="shared" si="82"/>
        <v>0</v>
      </c>
      <c r="AH295" s="413">
        <f t="shared" si="82"/>
        <v>0</v>
      </c>
      <c r="AI295" s="413">
        <f t="shared" si="82"/>
        <v>0</v>
      </c>
      <c r="AJ295" s="413">
        <f t="shared" si="82"/>
        <v>0</v>
      </c>
      <c r="AK295" s="413">
        <f t="shared" si="82"/>
        <v>0</v>
      </c>
      <c r="AL295" s="413">
        <f t="shared" si="82"/>
        <v>0</v>
      </c>
      <c r="AM295" s="299"/>
    </row>
    <row r="296" spans="1:39" ht="15.5" outlineLevel="1">
      <c r="B296" s="296"/>
      <c r="C296" s="307"/>
      <c r="D296" s="306"/>
      <c r="E296" s="306"/>
      <c r="F296" s="306"/>
      <c r="G296" s="306"/>
      <c r="H296" s="306"/>
      <c r="I296" s="306"/>
      <c r="J296" s="306"/>
      <c r="K296" s="306"/>
      <c r="L296" s="306"/>
      <c r="M296" s="306"/>
      <c r="N296" s="293"/>
      <c r="O296" s="306"/>
      <c r="P296" s="306"/>
      <c r="Q296" s="306"/>
      <c r="R296" s="306"/>
      <c r="S296" s="306"/>
      <c r="T296" s="306"/>
      <c r="U296" s="306"/>
      <c r="V296" s="306"/>
      <c r="W296" s="306"/>
      <c r="X296" s="306"/>
      <c r="Y296" s="414"/>
      <c r="Z296" s="414"/>
      <c r="AA296" s="414"/>
      <c r="AB296" s="414"/>
      <c r="AC296" s="414"/>
      <c r="AD296" s="414"/>
      <c r="AE296" s="414"/>
      <c r="AF296" s="414"/>
      <c r="AG296" s="414"/>
      <c r="AH296" s="414"/>
      <c r="AI296" s="414"/>
      <c r="AJ296" s="414"/>
      <c r="AK296" s="414"/>
      <c r="AL296" s="414"/>
      <c r="AM296" s="308"/>
    </row>
    <row r="297" spans="1:39" ht="15.5" outlineLevel="1">
      <c r="A297" s="511">
        <v>7</v>
      </c>
      <c r="B297" s="296" t="s">
        <v>42</v>
      </c>
      <c r="C297" s="293" t="s">
        <v>25</v>
      </c>
      <c r="D297" s="297"/>
      <c r="E297" s="297"/>
      <c r="F297" s="297"/>
      <c r="G297" s="297"/>
      <c r="H297" s="297"/>
      <c r="I297" s="297"/>
      <c r="J297" s="297"/>
      <c r="K297" s="297"/>
      <c r="L297" s="297"/>
      <c r="M297" s="297"/>
      <c r="N297" s="293"/>
      <c r="O297" s="297"/>
      <c r="P297" s="297"/>
      <c r="Q297" s="297"/>
      <c r="R297" s="297"/>
      <c r="S297" s="297"/>
      <c r="T297" s="297"/>
      <c r="U297" s="297"/>
      <c r="V297" s="297"/>
      <c r="W297" s="297"/>
      <c r="X297" s="297"/>
      <c r="Y297" s="412"/>
      <c r="Z297" s="412"/>
      <c r="AA297" s="412"/>
      <c r="AB297" s="412"/>
      <c r="AC297" s="412"/>
      <c r="AD297" s="412"/>
      <c r="AE297" s="412"/>
      <c r="AF297" s="412"/>
      <c r="AG297" s="412"/>
      <c r="AH297" s="412"/>
      <c r="AI297" s="412"/>
      <c r="AJ297" s="412"/>
      <c r="AK297" s="412"/>
      <c r="AL297" s="412"/>
      <c r="AM297" s="298">
        <f>SUM(Y297:AL297)</f>
        <v>0</v>
      </c>
    </row>
    <row r="298" spans="1:39" ht="15.5" outlineLevel="1">
      <c r="B298" s="296" t="s">
        <v>247</v>
      </c>
      <c r="C298" s="293" t="s">
        <v>164</v>
      </c>
      <c r="D298" s="297"/>
      <c r="E298" s="297"/>
      <c r="F298" s="297"/>
      <c r="G298" s="297"/>
      <c r="H298" s="297"/>
      <c r="I298" s="297"/>
      <c r="J298" s="297"/>
      <c r="K298" s="297"/>
      <c r="L298" s="297"/>
      <c r="M298" s="297"/>
      <c r="N298" s="293"/>
      <c r="O298" s="297"/>
      <c r="P298" s="297"/>
      <c r="Q298" s="297"/>
      <c r="R298" s="297"/>
      <c r="S298" s="297"/>
      <c r="T298" s="297"/>
      <c r="U298" s="297"/>
      <c r="V298" s="297"/>
      <c r="W298" s="297"/>
      <c r="X298" s="297"/>
      <c r="Y298" s="413">
        <f>Y297</f>
        <v>0</v>
      </c>
      <c r="Z298" s="413">
        <f>Z297</f>
        <v>0</v>
      </c>
      <c r="AA298" s="413">
        <f t="shared" ref="AA298:AL298" si="83">AA297</f>
        <v>0</v>
      </c>
      <c r="AB298" s="413">
        <f t="shared" si="83"/>
        <v>0</v>
      </c>
      <c r="AC298" s="413">
        <f t="shared" si="83"/>
        <v>0</v>
      </c>
      <c r="AD298" s="413">
        <f t="shared" si="83"/>
        <v>0</v>
      </c>
      <c r="AE298" s="413">
        <f t="shared" si="83"/>
        <v>0</v>
      </c>
      <c r="AF298" s="413">
        <f t="shared" si="83"/>
        <v>0</v>
      </c>
      <c r="AG298" s="413">
        <f t="shared" si="83"/>
        <v>0</v>
      </c>
      <c r="AH298" s="413">
        <f t="shared" si="83"/>
        <v>0</v>
      </c>
      <c r="AI298" s="413">
        <f t="shared" si="83"/>
        <v>0</v>
      </c>
      <c r="AJ298" s="413">
        <f t="shared" si="83"/>
        <v>0</v>
      </c>
      <c r="AK298" s="413">
        <f t="shared" si="83"/>
        <v>0</v>
      </c>
      <c r="AL298" s="413">
        <f t="shared" si="83"/>
        <v>0</v>
      </c>
      <c r="AM298" s="299"/>
    </row>
    <row r="299" spans="1:39" ht="15.5" outlineLevel="1">
      <c r="B299" s="296"/>
      <c r="C299" s="307"/>
      <c r="D299" s="306"/>
      <c r="E299" s="306"/>
      <c r="F299" s="306"/>
      <c r="G299" s="306"/>
      <c r="H299" s="306"/>
      <c r="I299" s="306"/>
      <c r="J299" s="306"/>
      <c r="K299" s="306"/>
      <c r="L299" s="306"/>
      <c r="M299" s="306"/>
      <c r="N299" s="293"/>
      <c r="O299" s="306"/>
      <c r="P299" s="306"/>
      <c r="Q299" s="306"/>
      <c r="R299" s="306"/>
      <c r="S299" s="306"/>
      <c r="T299" s="306"/>
      <c r="U299" s="306"/>
      <c r="V299" s="306"/>
      <c r="W299" s="306"/>
      <c r="X299" s="306"/>
      <c r="Y299" s="414"/>
      <c r="Z299" s="414"/>
      <c r="AA299" s="414"/>
      <c r="AB299" s="414"/>
      <c r="AC299" s="414"/>
      <c r="AD299" s="414"/>
      <c r="AE299" s="414"/>
      <c r="AF299" s="414"/>
      <c r="AG299" s="414"/>
      <c r="AH299" s="414"/>
      <c r="AI299" s="414"/>
      <c r="AJ299" s="414"/>
      <c r="AK299" s="414"/>
      <c r="AL299" s="414"/>
      <c r="AM299" s="308"/>
    </row>
    <row r="300" spans="1:39" s="285" customFormat="1" ht="15.5" outlineLevel="1">
      <c r="A300" s="511">
        <v>8</v>
      </c>
      <c r="B300" s="296" t="s">
        <v>483</v>
      </c>
      <c r="C300" s="293" t="s">
        <v>25</v>
      </c>
      <c r="D300" s="297"/>
      <c r="E300" s="297"/>
      <c r="F300" s="297"/>
      <c r="G300" s="297"/>
      <c r="H300" s="297"/>
      <c r="I300" s="297"/>
      <c r="J300" s="297"/>
      <c r="K300" s="297"/>
      <c r="L300" s="297"/>
      <c r="M300" s="297"/>
      <c r="N300" s="293"/>
      <c r="O300" s="297"/>
      <c r="P300" s="297"/>
      <c r="Q300" s="297"/>
      <c r="R300" s="297"/>
      <c r="S300" s="297"/>
      <c r="T300" s="297"/>
      <c r="U300" s="297"/>
      <c r="V300" s="297"/>
      <c r="W300" s="297"/>
      <c r="X300" s="297"/>
      <c r="Y300" s="412"/>
      <c r="Z300" s="412"/>
      <c r="AA300" s="412"/>
      <c r="AB300" s="412"/>
      <c r="AC300" s="412"/>
      <c r="AD300" s="412"/>
      <c r="AE300" s="412"/>
      <c r="AF300" s="412"/>
      <c r="AG300" s="412"/>
      <c r="AH300" s="412"/>
      <c r="AI300" s="412"/>
      <c r="AJ300" s="412"/>
      <c r="AK300" s="412"/>
      <c r="AL300" s="412"/>
      <c r="AM300" s="298">
        <f>SUM(Y300:AL300)</f>
        <v>0</v>
      </c>
    </row>
    <row r="301" spans="1:39" s="285" customFormat="1" ht="15.5" outlineLevel="1">
      <c r="A301" s="511"/>
      <c r="B301" s="296" t="s">
        <v>247</v>
      </c>
      <c r="C301" s="293" t="s">
        <v>164</v>
      </c>
      <c r="D301" s="297"/>
      <c r="E301" s="297"/>
      <c r="F301" s="297"/>
      <c r="G301" s="297"/>
      <c r="H301" s="297"/>
      <c r="I301" s="297"/>
      <c r="J301" s="297"/>
      <c r="K301" s="297"/>
      <c r="L301" s="297"/>
      <c r="M301" s="297"/>
      <c r="N301" s="293"/>
      <c r="O301" s="297"/>
      <c r="P301" s="297"/>
      <c r="Q301" s="297"/>
      <c r="R301" s="297"/>
      <c r="S301" s="297"/>
      <c r="T301" s="297"/>
      <c r="U301" s="297"/>
      <c r="V301" s="297"/>
      <c r="W301" s="297"/>
      <c r="X301" s="297"/>
      <c r="Y301" s="413">
        <f>Y300</f>
        <v>0</v>
      </c>
      <c r="Z301" s="413">
        <f>Z300</f>
        <v>0</v>
      </c>
      <c r="AA301" s="413">
        <f t="shared" ref="AA301:AL301" si="84">AA300</f>
        <v>0</v>
      </c>
      <c r="AB301" s="413">
        <f t="shared" si="84"/>
        <v>0</v>
      </c>
      <c r="AC301" s="413">
        <f t="shared" si="84"/>
        <v>0</v>
      </c>
      <c r="AD301" s="413">
        <f t="shared" si="84"/>
        <v>0</v>
      </c>
      <c r="AE301" s="413">
        <f t="shared" si="84"/>
        <v>0</v>
      </c>
      <c r="AF301" s="413">
        <f t="shared" si="84"/>
        <v>0</v>
      </c>
      <c r="AG301" s="413">
        <f t="shared" si="84"/>
        <v>0</v>
      </c>
      <c r="AH301" s="413">
        <f t="shared" si="84"/>
        <v>0</v>
      </c>
      <c r="AI301" s="413">
        <f t="shared" si="84"/>
        <v>0</v>
      </c>
      <c r="AJ301" s="413">
        <f t="shared" si="84"/>
        <v>0</v>
      </c>
      <c r="AK301" s="413">
        <f t="shared" si="84"/>
        <v>0</v>
      </c>
      <c r="AL301" s="413">
        <f t="shared" si="84"/>
        <v>0</v>
      </c>
      <c r="AM301" s="299"/>
    </row>
    <row r="302" spans="1:39" s="285" customFormat="1" ht="15.5" outlineLevel="1">
      <c r="A302" s="511"/>
      <c r="B302" s="296"/>
      <c r="C302" s="307"/>
      <c r="D302" s="306"/>
      <c r="E302" s="306"/>
      <c r="F302" s="306"/>
      <c r="G302" s="306"/>
      <c r="H302" s="306"/>
      <c r="I302" s="306"/>
      <c r="J302" s="306"/>
      <c r="K302" s="306"/>
      <c r="L302" s="306"/>
      <c r="M302" s="306"/>
      <c r="N302" s="293"/>
      <c r="O302" s="306"/>
      <c r="P302" s="306"/>
      <c r="Q302" s="306"/>
      <c r="R302" s="306"/>
      <c r="S302" s="306"/>
      <c r="T302" s="306"/>
      <c r="U302" s="306"/>
      <c r="V302" s="306"/>
      <c r="W302" s="306"/>
      <c r="X302" s="306"/>
      <c r="Y302" s="414"/>
      <c r="Z302" s="414"/>
      <c r="AA302" s="414"/>
      <c r="AB302" s="414"/>
      <c r="AC302" s="414"/>
      <c r="AD302" s="414"/>
      <c r="AE302" s="414"/>
      <c r="AF302" s="414"/>
      <c r="AG302" s="414"/>
      <c r="AH302" s="414"/>
      <c r="AI302" s="414"/>
      <c r="AJ302" s="414"/>
      <c r="AK302" s="414"/>
      <c r="AL302" s="414"/>
      <c r="AM302" s="308"/>
    </row>
    <row r="303" spans="1:39" ht="15.5" outlineLevel="1">
      <c r="A303" s="511">
        <v>9</v>
      </c>
      <c r="B303" s="296" t="s">
        <v>7</v>
      </c>
      <c r="C303" s="293" t="s">
        <v>25</v>
      </c>
      <c r="D303" s="297"/>
      <c r="E303" s="297"/>
      <c r="F303" s="297"/>
      <c r="G303" s="297"/>
      <c r="H303" s="297"/>
      <c r="I303" s="297"/>
      <c r="J303" s="297"/>
      <c r="K303" s="297"/>
      <c r="L303" s="297"/>
      <c r="M303" s="297"/>
      <c r="N303" s="293"/>
      <c r="O303" s="297"/>
      <c r="P303" s="297"/>
      <c r="Q303" s="297"/>
      <c r="R303" s="297"/>
      <c r="S303" s="297"/>
      <c r="T303" s="297"/>
      <c r="U303" s="297"/>
      <c r="V303" s="297"/>
      <c r="W303" s="297"/>
      <c r="X303" s="297"/>
      <c r="Y303" s="412"/>
      <c r="Z303" s="412"/>
      <c r="AA303" s="412"/>
      <c r="AB303" s="412"/>
      <c r="AC303" s="412"/>
      <c r="AD303" s="412"/>
      <c r="AE303" s="412"/>
      <c r="AF303" s="412"/>
      <c r="AG303" s="412"/>
      <c r="AH303" s="412"/>
      <c r="AI303" s="412"/>
      <c r="AJ303" s="412"/>
      <c r="AK303" s="412"/>
      <c r="AL303" s="412"/>
      <c r="AM303" s="298">
        <f>SUM(Y303:AL303)</f>
        <v>0</v>
      </c>
    </row>
    <row r="304" spans="1:39" ht="15.5" outlineLevel="1">
      <c r="B304" s="296" t="s">
        <v>247</v>
      </c>
      <c r="C304" s="293" t="s">
        <v>164</v>
      </c>
      <c r="D304" s="297"/>
      <c r="E304" s="297"/>
      <c r="F304" s="297"/>
      <c r="G304" s="297"/>
      <c r="H304" s="297"/>
      <c r="I304" s="297"/>
      <c r="J304" s="297"/>
      <c r="K304" s="297"/>
      <c r="L304" s="297"/>
      <c r="M304" s="297"/>
      <c r="N304" s="293"/>
      <c r="O304" s="297"/>
      <c r="P304" s="297"/>
      <c r="Q304" s="297"/>
      <c r="R304" s="297"/>
      <c r="S304" s="297"/>
      <c r="T304" s="297"/>
      <c r="U304" s="297"/>
      <c r="V304" s="297"/>
      <c r="W304" s="297"/>
      <c r="X304" s="297"/>
      <c r="Y304" s="413">
        <f>Y303</f>
        <v>0</v>
      </c>
      <c r="Z304" s="413">
        <f>Z303</f>
        <v>0</v>
      </c>
      <c r="AA304" s="413">
        <f t="shared" ref="AA304:AL304" si="85">AA303</f>
        <v>0</v>
      </c>
      <c r="AB304" s="413">
        <f t="shared" si="85"/>
        <v>0</v>
      </c>
      <c r="AC304" s="413">
        <f t="shared" si="85"/>
        <v>0</v>
      </c>
      <c r="AD304" s="413">
        <f t="shared" si="85"/>
        <v>0</v>
      </c>
      <c r="AE304" s="413">
        <f t="shared" si="85"/>
        <v>0</v>
      </c>
      <c r="AF304" s="413">
        <f t="shared" si="85"/>
        <v>0</v>
      </c>
      <c r="AG304" s="413">
        <f t="shared" si="85"/>
        <v>0</v>
      </c>
      <c r="AH304" s="413">
        <f t="shared" si="85"/>
        <v>0</v>
      </c>
      <c r="AI304" s="413">
        <f t="shared" si="85"/>
        <v>0</v>
      </c>
      <c r="AJ304" s="413">
        <f t="shared" si="85"/>
        <v>0</v>
      </c>
      <c r="AK304" s="413">
        <f t="shared" si="85"/>
        <v>0</v>
      </c>
      <c r="AL304" s="413">
        <f t="shared" si="85"/>
        <v>0</v>
      </c>
      <c r="AM304" s="299"/>
    </row>
    <row r="305" spans="1:39" ht="15.5" outlineLevel="1">
      <c r="B305" s="309"/>
      <c r="C305" s="310"/>
      <c r="D305" s="293"/>
      <c r="E305" s="293"/>
      <c r="F305" s="293"/>
      <c r="G305" s="293"/>
      <c r="H305" s="293"/>
      <c r="I305" s="293"/>
      <c r="J305" s="293"/>
      <c r="K305" s="293"/>
      <c r="L305" s="293"/>
      <c r="M305" s="293"/>
      <c r="N305" s="293"/>
      <c r="O305" s="293"/>
      <c r="P305" s="293"/>
      <c r="Q305" s="293"/>
      <c r="R305" s="293"/>
      <c r="S305" s="293"/>
      <c r="T305" s="293"/>
      <c r="U305" s="293"/>
      <c r="V305" s="293"/>
      <c r="W305" s="293"/>
      <c r="X305" s="293"/>
      <c r="Y305" s="414"/>
      <c r="Z305" s="414"/>
      <c r="AA305" s="414"/>
      <c r="AB305" s="414"/>
      <c r="AC305" s="414"/>
      <c r="AD305" s="414"/>
      <c r="AE305" s="414"/>
      <c r="AF305" s="414"/>
      <c r="AG305" s="414"/>
      <c r="AH305" s="414"/>
      <c r="AI305" s="414"/>
      <c r="AJ305" s="414"/>
      <c r="AK305" s="414"/>
      <c r="AL305" s="414"/>
      <c r="AM305" s="308"/>
    </row>
    <row r="306" spans="1:39" ht="15.5" outlineLevel="1">
      <c r="A306" s="512"/>
      <c r="B306" s="290" t="s">
        <v>8</v>
      </c>
      <c r="C306" s="291"/>
      <c r="D306" s="291"/>
      <c r="E306" s="291"/>
      <c r="F306" s="291"/>
      <c r="G306" s="291"/>
      <c r="H306" s="291"/>
      <c r="I306" s="291"/>
      <c r="J306" s="291"/>
      <c r="K306" s="291"/>
      <c r="L306" s="291"/>
      <c r="M306" s="291"/>
      <c r="N306" s="293"/>
      <c r="O306" s="291"/>
      <c r="P306" s="291"/>
      <c r="Q306" s="291"/>
      <c r="R306" s="291"/>
      <c r="S306" s="291"/>
      <c r="T306" s="291"/>
      <c r="U306" s="291"/>
      <c r="V306" s="291"/>
      <c r="W306" s="291"/>
      <c r="X306" s="291"/>
      <c r="Y306" s="416"/>
      <c r="Z306" s="416"/>
      <c r="AA306" s="416"/>
      <c r="AB306" s="416"/>
      <c r="AC306" s="416"/>
      <c r="AD306" s="416"/>
      <c r="AE306" s="416"/>
      <c r="AF306" s="416"/>
      <c r="AG306" s="416"/>
      <c r="AH306" s="416"/>
      <c r="AI306" s="416"/>
      <c r="AJ306" s="416"/>
      <c r="AK306" s="416"/>
      <c r="AL306" s="416"/>
      <c r="AM306" s="294"/>
    </row>
    <row r="307" spans="1:39" ht="15.5" outlineLevel="1">
      <c r="A307" s="511">
        <v>10</v>
      </c>
      <c r="B307" s="312" t="s">
        <v>22</v>
      </c>
      <c r="C307" s="293" t="s">
        <v>25</v>
      </c>
      <c r="D307" s="297">
        <v>67697.282999999996</v>
      </c>
      <c r="E307" s="297">
        <f>D307*0.9915</f>
        <v>67121.856094500006</v>
      </c>
      <c r="F307" s="297"/>
      <c r="G307" s="297"/>
      <c r="H307" s="297"/>
      <c r="I307" s="297"/>
      <c r="J307" s="297"/>
      <c r="K307" s="297"/>
      <c r="L307" s="297"/>
      <c r="M307" s="297"/>
      <c r="N307" s="297">
        <v>12</v>
      </c>
      <c r="O307" s="297">
        <v>13.387</v>
      </c>
      <c r="P307" s="297">
        <f>O307*0.9839</f>
        <v>13.1714693</v>
      </c>
      <c r="Q307" s="297"/>
      <c r="R307" s="297"/>
      <c r="S307" s="297"/>
      <c r="T307" s="297"/>
      <c r="U307" s="297"/>
      <c r="V307" s="297"/>
      <c r="W307" s="297"/>
      <c r="X307" s="297"/>
      <c r="Y307" s="417"/>
      <c r="Z307" s="505"/>
      <c r="AA307" s="801">
        <v>0.85140000000000005</v>
      </c>
      <c r="AB307" s="801">
        <v>0.14860000000000001</v>
      </c>
      <c r="AC307" s="417"/>
      <c r="AD307" s="417"/>
      <c r="AE307" s="417"/>
      <c r="AF307" s="417"/>
      <c r="AG307" s="417"/>
      <c r="AH307" s="417"/>
      <c r="AI307" s="417"/>
      <c r="AJ307" s="417"/>
      <c r="AK307" s="417"/>
      <c r="AL307" s="417"/>
      <c r="AM307" s="298">
        <f>SUM(Y307:AL307)</f>
        <v>1</v>
      </c>
    </row>
    <row r="308" spans="1:39" ht="15.5" outlineLevel="1">
      <c r="B308" s="296" t="s">
        <v>247</v>
      </c>
      <c r="C308" s="293" t="s">
        <v>164</v>
      </c>
      <c r="D308" s="297"/>
      <c r="E308" s="297"/>
      <c r="F308" s="297"/>
      <c r="G308" s="297"/>
      <c r="H308" s="297"/>
      <c r="I308" s="297"/>
      <c r="J308" s="297"/>
      <c r="K308" s="297"/>
      <c r="L308" s="297"/>
      <c r="M308" s="297"/>
      <c r="N308" s="297">
        <f>N307</f>
        <v>12</v>
      </c>
      <c r="O308" s="297"/>
      <c r="P308" s="297"/>
      <c r="Q308" s="297"/>
      <c r="R308" s="297"/>
      <c r="S308" s="297"/>
      <c r="T308" s="297"/>
      <c r="U308" s="297"/>
      <c r="V308" s="297"/>
      <c r="W308" s="297"/>
      <c r="X308" s="297"/>
      <c r="Y308" s="413">
        <f>Y307</f>
        <v>0</v>
      </c>
      <c r="Z308" s="413">
        <f>Z307</f>
        <v>0</v>
      </c>
      <c r="AA308" s="413">
        <f t="shared" ref="AA308:AL308" si="86">AA307</f>
        <v>0.85140000000000005</v>
      </c>
      <c r="AB308" s="413">
        <f t="shared" si="86"/>
        <v>0.14860000000000001</v>
      </c>
      <c r="AC308" s="413">
        <f t="shared" si="86"/>
        <v>0</v>
      </c>
      <c r="AD308" s="413">
        <f t="shared" si="86"/>
        <v>0</v>
      </c>
      <c r="AE308" s="413">
        <f t="shared" si="86"/>
        <v>0</v>
      </c>
      <c r="AF308" s="413">
        <f t="shared" si="86"/>
        <v>0</v>
      </c>
      <c r="AG308" s="413">
        <f t="shared" si="86"/>
        <v>0</v>
      </c>
      <c r="AH308" s="413">
        <f t="shared" si="86"/>
        <v>0</v>
      </c>
      <c r="AI308" s="413">
        <f t="shared" si="86"/>
        <v>0</v>
      </c>
      <c r="AJ308" s="413">
        <f t="shared" si="86"/>
        <v>0</v>
      </c>
      <c r="AK308" s="413">
        <f t="shared" si="86"/>
        <v>0</v>
      </c>
      <c r="AL308" s="413">
        <f t="shared" si="86"/>
        <v>0</v>
      </c>
      <c r="AM308" s="313"/>
    </row>
    <row r="309" spans="1:39" ht="15.5" outlineLevel="1">
      <c r="B309" s="312"/>
      <c r="C309" s="314"/>
      <c r="D309" s="293"/>
      <c r="E309" s="293"/>
      <c r="F309" s="293"/>
      <c r="G309" s="293"/>
      <c r="H309" s="293"/>
      <c r="I309" s="293"/>
      <c r="J309" s="293"/>
      <c r="K309" s="293"/>
      <c r="L309" s="293"/>
      <c r="M309" s="293"/>
      <c r="N309" s="293"/>
      <c r="O309" s="293"/>
      <c r="P309" s="293"/>
      <c r="Q309" s="293"/>
      <c r="R309" s="293"/>
      <c r="S309" s="293"/>
      <c r="T309" s="293"/>
      <c r="U309" s="293"/>
      <c r="V309" s="293"/>
      <c r="W309" s="293"/>
      <c r="X309" s="293"/>
      <c r="Y309" s="418"/>
      <c r="Z309" s="418"/>
      <c r="AA309" s="418"/>
      <c r="AB309" s="418"/>
      <c r="AC309" s="418"/>
      <c r="AD309" s="418"/>
      <c r="AE309" s="418"/>
      <c r="AF309" s="418"/>
      <c r="AG309" s="418"/>
      <c r="AH309" s="418"/>
      <c r="AI309" s="418"/>
      <c r="AJ309" s="418"/>
      <c r="AK309" s="418"/>
      <c r="AL309" s="418"/>
      <c r="AM309" s="315"/>
    </row>
    <row r="310" spans="1:39" ht="15.5" outlineLevel="1">
      <c r="A310" s="511">
        <v>11</v>
      </c>
      <c r="B310" s="316" t="s">
        <v>21</v>
      </c>
      <c r="C310" s="293" t="s">
        <v>25</v>
      </c>
      <c r="D310" s="297">
        <v>24280.907999999999</v>
      </c>
      <c r="E310" s="297">
        <f>D310*0.9915</f>
        <v>24074.520282000001</v>
      </c>
      <c r="F310" s="297"/>
      <c r="G310" s="297"/>
      <c r="H310" s="297"/>
      <c r="I310" s="297"/>
      <c r="J310" s="297"/>
      <c r="K310" s="297"/>
      <c r="L310" s="297"/>
      <c r="M310" s="297"/>
      <c r="N310" s="297">
        <v>12</v>
      </c>
      <c r="O310" s="297">
        <v>7.3419999999999996</v>
      </c>
      <c r="P310" s="297">
        <f>O310*0.9839</f>
        <v>7.2237937999999993</v>
      </c>
      <c r="Q310" s="297"/>
      <c r="R310" s="297"/>
      <c r="S310" s="297"/>
      <c r="T310" s="297"/>
      <c r="U310" s="297"/>
      <c r="V310" s="297"/>
      <c r="W310" s="297"/>
      <c r="X310" s="297"/>
      <c r="Y310" s="417"/>
      <c r="Z310" s="505">
        <v>1</v>
      </c>
      <c r="AA310" s="417"/>
      <c r="AB310" s="417"/>
      <c r="AC310" s="417"/>
      <c r="AD310" s="417"/>
      <c r="AE310" s="417"/>
      <c r="AF310" s="417"/>
      <c r="AG310" s="417"/>
      <c r="AH310" s="417"/>
      <c r="AI310" s="417"/>
      <c r="AJ310" s="417"/>
      <c r="AK310" s="417"/>
      <c r="AL310" s="417"/>
      <c r="AM310" s="298">
        <f>SUM(Y310:AL310)</f>
        <v>1</v>
      </c>
    </row>
    <row r="311" spans="1:39" ht="15.5" outlineLevel="1">
      <c r="B311" s="296" t="s">
        <v>247</v>
      </c>
      <c r="C311" s="293" t="s">
        <v>164</v>
      </c>
      <c r="D311" s="297">
        <v>6819.65</v>
      </c>
      <c r="E311" s="297">
        <f>D311*0.9915</f>
        <v>6761.6829749999997</v>
      </c>
      <c r="F311" s="297"/>
      <c r="G311" s="297"/>
      <c r="H311" s="297"/>
      <c r="I311" s="297"/>
      <c r="J311" s="297"/>
      <c r="K311" s="297"/>
      <c r="L311" s="297"/>
      <c r="M311" s="297"/>
      <c r="N311" s="297">
        <f>N310</f>
        <v>12</v>
      </c>
      <c r="O311" s="297">
        <v>1.913</v>
      </c>
      <c r="P311" s="297">
        <f>O311*0.9839</f>
        <v>1.8822007000000001</v>
      </c>
      <c r="Q311" s="297"/>
      <c r="R311" s="297"/>
      <c r="S311" s="297"/>
      <c r="T311" s="297"/>
      <c r="U311" s="297"/>
      <c r="V311" s="297"/>
      <c r="W311" s="297"/>
      <c r="X311" s="297"/>
      <c r="Y311" s="413">
        <f>Y310</f>
        <v>0</v>
      </c>
      <c r="Z311" s="413">
        <f>Z310</f>
        <v>1</v>
      </c>
      <c r="AA311" s="413">
        <f t="shared" ref="AA311:AL311" si="87">AA310</f>
        <v>0</v>
      </c>
      <c r="AB311" s="413">
        <f t="shared" si="87"/>
        <v>0</v>
      </c>
      <c r="AC311" s="413">
        <f t="shared" si="87"/>
        <v>0</v>
      </c>
      <c r="AD311" s="413">
        <f t="shared" si="87"/>
        <v>0</v>
      </c>
      <c r="AE311" s="413">
        <f t="shared" si="87"/>
        <v>0</v>
      </c>
      <c r="AF311" s="413">
        <f t="shared" si="87"/>
        <v>0</v>
      </c>
      <c r="AG311" s="413">
        <f t="shared" si="87"/>
        <v>0</v>
      </c>
      <c r="AH311" s="413">
        <f t="shared" si="87"/>
        <v>0</v>
      </c>
      <c r="AI311" s="413">
        <f t="shared" si="87"/>
        <v>0</v>
      </c>
      <c r="AJ311" s="413">
        <f t="shared" si="87"/>
        <v>0</v>
      </c>
      <c r="AK311" s="413">
        <f t="shared" si="87"/>
        <v>0</v>
      </c>
      <c r="AL311" s="413">
        <f t="shared" si="87"/>
        <v>0</v>
      </c>
      <c r="AM311" s="313"/>
    </row>
    <row r="312" spans="1:39" ht="15.5" outlineLevel="1">
      <c r="B312" s="316"/>
      <c r="C312" s="314"/>
      <c r="D312" s="293"/>
      <c r="E312" s="293"/>
      <c r="F312" s="293"/>
      <c r="G312" s="293"/>
      <c r="H312" s="293"/>
      <c r="I312" s="293"/>
      <c r="J312" s="293"/>
      <c r="K312" s="293"/>
      <c r="L312" s="293"/>
      <c r="M312" s="293"/>
      <c r="N312" s="293"/>
      <c r="O312" s="293"/>
      <c r="P312" s="293"/>
      <c r="Q312" s="293"/>
      <c r="R312" s="293"/>
      <c r="S312" s="293"/>
      <c r="T312" s="293"/>
      <c r="U312" s="293"/>
      <c r="V312" s="293"/>
      <c r="W312" s="293"/>
      <c r="X312" s="293"/>
      <c r="Y312" s="418"/>
      <c r="Z312" s="419"/>
      <c r="AA312" s="418"/>
      <c r="AB312" s="418"/>
      <c r="AC312" s="418"/>
      <c r="AD312" s="418"/>
      <c r="AE312" s="418"/>
      <c r="AF312" s="418"/>
      <c r="AG312" s="418"/>
      <c r="AH312" s="418"/>
      <c r="AI312" s="418"/>
      <c r="AJ312" s="418"/>
      <c r="AK312" s="418"/>
      <c r="AL312" s="418"/>
      <c r="AM312" s="315"/>
    </row>
    <row r="313" spans="1:39" ht="15.5" outlineLevel="1">
      <c r="A313" s="511">
        <v>12</v>
      </c>
      <c r="B313" s="316" t="s">
        <v>23</v>
      </c>
      <c r="C313" s="293" t="s">
        <v>25</v>
      </c>
      <c r="D313" s="297"/>
      <c r="E313" s="297"/>
      <c r="F313" s="297"/>
      <c r="G313" s="297"/>
      <c r="H313" s="297"/>
      <c r="I313" s="297"/>
      <c r="J313" s="297"/>
      <c r="K313" s="297"/>
      <c r="L313" s="297"/>
      <c r="M313" s="297"/>
      <c r="N313" s="297">
        <v>3</v>
      </c>
      <c r="O313" s="297"/>
      <c r="P313" s="297"/>
      <c r="Q313" s="297"/>
      <c r="R313" s="297"/>
      <c r="S313" s="297"/>
      <c r="T313" s="297"/>
      <c r="U313" s="297"/>
      <c r="V313" s="297"/>
      <c r="W313" s="297"/>
      <c r="X313" s="297"/>
      <c r="Y313" s="417"/>
      <c r="Z313" s="417"/>
      <c r="AA313" s="417"/>
      <c r="AB313" s="417"/>
      <c r="AC313" s="417"/>
      <c r="AD313" s="417"/>
      <c r="AE313" s="417"/>
      <c r="AF313" s="417"/>
      <c r="AG313" s="417"/>
      <c r="AH313" s="417"/>
      <c r="AI313" s="417"/>
      <c r="AJ313" s="417"/>
      <c r="AK313" s="417"/>
      <c r="AL313" s="417"/>
      <c r="AM313" s="298">
        <f>SUM(Y313:AL313)</f>
        <v>0</v>
      </c>
    </row>
    <row r="314" spans="1:39" ht="15.5" outlineLevel="1">
      <c r="B314" s="296" t="s">
        <v>247</v>
      </c>
      <c r="C314" s="293" t="s">
        <v>164</v>
      </c>
      <c r="D314" s="297"/>
      <c r="E314" s="297"/>
      <c r="F314" s="297"/>
      <c r="G314" s="297"/>
      <c r="H314" s="297"/>
      <c r="I314" s="297"/>
      <c r="J314" s="297"/>
      <c r="K314" s="297"/>
      <c r="L314" s="297"/>
      <c r="M314" s="297"/>
      <c r="N314" s="297">
        <f>N313</f>
        <v>3</v>
      </c>
      <c r="O314" s="297"/>
      <c r="P314" s="297"/>
      <c r="Q314" s="297"/>
      <c r="R314" s="297"/>
      <c r="S314" s="297"/>
      <c r="T314" s="297"/>
      <c r="U314" s="297"/>
      <c r="V314" s="297"/>
      <c r="W314" s="297"/>
      <c r="X314" s="297"/>
      <c r="Y314" s="413">
        <f>Y313</f>
        <v>0</v>
      </c>
      <c r="Z314" s="413">
        <f>Z313</f>
        <v>0</v>
      </c>
      <c r="AA314" s="413">
        <f t="shared" ref="AA314:AL314" si="88">AA313</f>
        <v>0</v>
      </c>
      <c r="AB314" s="413">
        <f t="shared" si="88"/>
        <v>0</v>
      </c>
      <c r="AC314" s="413">
        <f t="shared" si="88"/>
        <v>0</v>
      </c>
      <c r="AD314" s="413">
        <f t="shared" si="88"/>
        <v>0</v>
      </c>
      <c r="AE314" s="413">
        <f t="shared" si="88"/>
        <v>0</v>
      </c>
      <c r="AF314" s="413">
        <f t="shared" si="88"/>
        <v>0</v>
      </c>
      <c r="AG314" s="413">
        <f t="shared" si="88"/>
        <v>0</v>
      </c>
      <c r="AH314" s="413">
        <f t="shared" si="88"/>
        <v>0</v>
      </c>
      <c r="AI314" s="413">
        <f t="shared" si="88"/>
        <v>0</v>
      </c>
      <c r="AJ314" s="413">
        <f t="shared" si="88"/>
        <v>0</v>
      </c>
      <c r="AK314" s="413">
        <f t="shared" si="88"/>
        <v>0</v>
      </c>
      <c r="AL314" s="413">
        <f t="shared" si="88"/>
        <v>0</v>
      </c>
      <c r="AM314" s="313"/>
    </row>
    <row r="315" spans="1:39" ht="15.5" outlineLevel="1">
      <c r="B315" s="316"/>
      <c r="C315" s="314"/>
      <c r="D315" s="318"/>
      <c r="E315" s="318"/>
      <c r="F315" s="318"/>
      <c r="G315" s="318"/>
      <c r="H315" s="318"/>
      <c r="I315" s="318"/>
      <c r="J315" s="318"/>
      <c r="K315" s="318"/>
      <c r="L315" s="318"/>
      <c r="M315" s="318"/>
      <c r="N315" s="293"/>
      <c r="O315" s="318"/>
      <c r="P315" s="318"/>
      <c r="Q315" s="318"/>
      <c r="R315" s="318"/>
      <c r="S315" s="318"/>
      <c r="T315" s="318"/>
      <c r="U315" s="318"/>
      <c r="V315" s="318"/>
      <c r="W315" s="318"/>
      <c r="X315" s="318"/>
      <c r="Y315" s="418"/>
      <c r="Z315" s="419"/>
      <c r="AA315" s="418"/>
      <c r="AB315" s="418"/>
      <c r="AC315" s="418"/>
      <c r="AD315" s="418"/>
      <c r="AE315" s="418"/>
      <c r="AF315" s="418"/>
      <c r="AG315" s="418"/>
      <c r="AH315" s="418"/>
      <c r="AI315" s="418"/>
      <c r="AJ315" s="418"/>
      <c r="AK315" s="418"/>
      <c r="AL315" s="418"/>
      <c r="AM315" s="315"/>
    </row>
    <row r="316" spans="1:39" ht="15.5" outlineLevel="1">
      <c r="A316" s="511">
        <v>13</v>
      </c>
      <c r="B316" s="312" t="s">
        <v>22</v>
      </c>
      <c r="C316" s="293" t="s">
        <v>25</v>
      </c>
      <c r="D316" s="297"/>
      <c r="E316" s="297"/>
      <c r="F316" s="297"/>
      <c r="G316" s="297"/>
      <c r="H316" s="297"/>
      <c r="I316" s="297"/>
      <c r="J316" s="297"/>
      <c r="K316" s="297"/>
      <c r="L316" s="297"/>
      <c r="M316" s="297"/>
      <c r="N316" s="297">
        <v>12</v>
      </c>
      <c r="O316" s="297"/>
      <c r="P316" s="297"/>
      <c r="Q316" s="297"/>
      <c r="R316" s="297"/>
      <c r="S316" s="297"/>
      <c r="T316" s="297"/>
      <c r="U316" s="297"/>
      <c r="V316" s="297"/>
      <c r="W316" s="297"/>
      <c r="X316" s="297"/>
      <c r="Y316" s="417"/>
      <c r="Z316" s="417"/>
      <c r="AA316" s="417"/>
      <c r="AB316" s="417">
        <v>1</v>
      </c>
      <c r="AC316" s="417"/>
      <c r="AD316" s="417"/>
      <c r="AE316" s="417"/>
      <c r="AF316" s="417"/>
      <c r="AG316" s="417"/>
      <c r="AH316" s="417"/>
      <c r="AI316" s="417"/>
      <c r="AJ316" s="417"/>
      <c r="AK316" s="417"/>
      <c r="AL316" s="417"/>
      <c r="AM316" s="298">
        <f>SUM(Y316:AL316)</f>
        <v>1</v>
      </c>
    </row>
    <row r="317" spans="1:39" ht="15.5" outlineLevel="1">
      <c r="B317" s="296" t="s">
        <v>247</v>
      </c>
      <c r="C317" s="293" t="s">
        <v>164</v>
      </c>
      <c r="D317" s="297">
        <v>154111.16</v>
      </c>
      <c r="E317" s="297">
        <f>D317*0.9915</f>
        <v>152801.21514000001</v>
      </c>
      <c r="F317" s="297"/>
      <c r="G317" s="297"/>
      <c r="H317" s="297"/>
      <c r="I317" s="297"/>
      <c r="J317" s="297"/>
      <c r="K317" s="297"/>
      <c r="L317" s="297"/>
      <c r="M317" s="297"/>
      <c r="N317" s="297">
        <f>N316</f>
        <v>12</v>
      </c>
      <c r="O317" s="297">
        <v>24.215</v>
      </c>
      <c r="P317" s="297">
        <f>O317*0.9839</f>
        <v>23.825138500000001</v>
      </c>
      <c r="Q317" s="297"/>
      <c r="R317" s="297"/>
      <c r="S317" s="297"/>
      <c r="T317" s="297"/>
      <c r="U317" s="297"/>
      <c r="V317" s="297"/>
      <c r="W317" s="297"/>
      <c r="X317" s="297"/>
      <c r="Y317" s="413">
        <f>Y316</f>
        <v>0</v>
      </c>
      <c r="Z317" s="413">
        <f>Z316</f>
        <v>0</v>
      </c>
      <c r="AA317" s="413">
        <f t="shared" ref="AA317:AL317" si="89">AA316</f>
        <v>0</v>
      </c>
      <c r="AB317" s="413">
        <f t="shared" si="89"/>
        <v>1</v>
      </c>
      <c r="AC317" s="413">
        <f t="shared" si="89"/>
        <v>0</v>
      </c>
      <c r="AD317" s="413">
        <f t="shared" si="89"/>
        <v>0</v>
      </c>
      <c r="AE317" s="413">
        <f t="shared" si="89"/>
        <v>0</v>
      </c>
      <c r="AF317" s="413">
        <f t="shared" si="89"/>
        <v>0</v>
      </c>
      <c r="AG317" s="413">
        <f t="shared" si="89"/>
        <v>0</v>
      </c>
      <c r="AH317" s="413">
        <f t="shared" si="89"/>
        <v>0</v>
      </c>
      <c r="AI317" s="413">
        <f t="shared" si="89"/>
        <v>0</v>
      </c>
      <c r="AJ317" s="413">
        <f t="shared" si="89"/>
        <v>0</v>
      </c>
      <c r="AK317" s="413">
        <f t="shared" si="89"/>
        <v>0</v>
      </c>
      <c r="AL317" s="413">
        <f t="shared" si="89"/>
        <v>0</v>
      </c>
      <c r="AM317" s="313"/>
    </row>
    <row r="318" spans="1:39" ht="15.5" outlineLevel="1">
      <c r="B318" s="316"/>
      <c r="C318" s="314"/>
      <c r="D318" s="318"/>
      <c r="E318" s="318"/>
      <c r="F318" s="318"/>
      <c r="G318" s="318"/>
      <c r="H318" s="318"/>
      <c r="I318" s="318"/>
      <c r="J318" s="318"/>
      <c r="K318" s="318"/>
      <c r="L318" s="318"/>
      <c r="M318" s="318"/>
      <c r="N318" s="293"/>
      <c r="O318" s="318"/>
      <c r="P318" s="318"/>
      <c r="Q318" s="318"/>
      <c r="R318" s="318"/>
      <c r="S318" s="318"/>
      <c r="T318" s="318"/>
      <c r="U318" s="318"/>
      <c r="V318" s="318"/>
      <c r="W318" s="318"/>
      <c r="X318" s="318"/>
      <c r="Y318" s="418"/>
      <c r="Z318" s="418"/>
      <c r="AA318" s="418"/>
      <c r="AB318" s="418"/>
      <c r="AC318" s="418"/>
      <c r="AD318" s="418"/>
      <c r="AE318" s="418"/>
      <c r="AF318" s="418"/>
      <c r="AG318" s="418"/>
      <c r="AH318" s="418"/>
      <c r="AI318" s="418"/>
      <c r="AJ318" s="418"/>
      <c r="AK318" s="418"/>
      <c r="AL318" s="418"/>
      <c r="AM318" s="315"/>
    </row>
    <row r="319" spans="1:39" ht="15.5" outlineLevel="1">
      <c r="A319" s="511">
        <v>14</v>
      </c>
      <c r="B319" s="316" t="s">
        <v>20</v>
      </c>
      <c r="C319" s="293" t="s">
        <v>25</v>
      </c>
      <c r="D319" s="297"/>
      <c r="E319" s="297"/>
      <c r="F319" s="297"/>
      <c r="G319" s="297"/>
      <c r="H319" s="297"/>
      <c r="I319" s="297"/>
      <c r="J319" s="297"/>
      <c r="K319" s="297"/>
      <c r="L319" s="297"/>
      <c r="M319" s="297"/>
      <c r="N319" s="297">
        <v>12</v>
      </c>
      <c r="O319" s="297"/>
      <c r="P319" s="297"/>
      <c r="Q319" s="297"/>
      <c r="R319" s="297"/>
      <c r="S319" s="297"/>
      <c r="T319" s="297"/>
      <c r="U319" s="297"/>
      <c r="V319" s="297"/>
      <c r="W319" s="297"/>
      <c r="X319" s="297"/>
      <c r="Y319" s="417"/>
      <c r="Z319" s="417"/>
      <c r="AA319" s="505"/>
      <c r="AB319" s="417"/>
      <c r="AC319" s="417"/>
      <c r="AD319" s="417"/>
      <c r="AE319" s="417"/>
      <c r="AF319" s="417"/>
      <c r="AG319" s="417"/>
      <c r="AH319" s="417"/>
      <c r="AI319" s="417"/>
      <c r="AJ319" s="417"/>
      <c r="AK319" s="417"/>
      <c r="AL319" s="417"/>
      <c r="AM319" s="298">
        <f>SUM(Y319:AL319)</f>
        <v>0</v>
      </c>
    </row>
    <row r="320" spans="1:39" ht="15.5" outlineLevel="1">
      <c r="B320" s="296" t="s">
        <v>247</v>
      </c>
      <c r="C320" s="293" t="s">
        <v>164</v>
      </c>
      <c r="D320" s="297"/>
      <c r="E320" s="297"/>
      <c r="F320" s="297"/>
      <c r="G320" s="297"/>
      <c r="H320" s="297"/>
      <c r="I320" s="297"/>
      <c r="J320" s="297"/>
      <c r="K320" s="297"/>
      <c r="L320" s="297"/>
      <c r="M320" s="297"/>
      <c r="N320" s="297">
        <f>N319</f>
        <v>12</v>
      </c>
      <c r="O320" s="297"/>
      <c r="P320" s="297"/>
      <c r="Q320" s="297"/>
      <c r="R320" s="297"/>
      <c r="S320" s="297"/>
      <c r="T320" s="297"/>
      <c r="U320" s="297"/>
      <c r="V320" s="297"/>
      <c r="W320" s="297"/>
      <c r="X320" s="297"/>
      <c r="Y320" s="413">
        <f>Y319</f>
        <v>0</v>
      </c>
      <c r="Z320" s="413">
        <f>Z319</f>
        <v>0</v>
      </c>
      <c r="AA320" s="413">
        <f t="shared" ref="AA320:AL320" si="90">AA319</f>
        <v>0</v>
      </c>
      <c r="AB320" s="413">
        <f t="shared" si="90"/>
        <v>0</v>
      </c>
      <c r="AC320" s="413">
        <f t="shared" si="90"/>
        <v>0</v>
      </c>
      <c r="AD320" s="413">
        <f t="shared" si="90"/>
        <v>0</v>
      </c>
      <c r="AE320" s="413">
        <f t="shared" si="90"/>
        <v>0</v>
      </c>
      <c r="AF320" s="413">
        <f t="shared" si="90"/>
        <v>0</v>
      </c>
      <c r="AG320" s="413">
        <f t="shared" si="90"/>
        <v>0</v>
      </c>
      <c r="AH320" s="413">
        <f t="shared" si="90"/>
        <v>0</v>
      </c>
      <c r="AI320" s="413">
        <f t="shared" si="90"/>
        <v>0</v>
      </c>
      <c r="AJ320" s="413">
        <f t="shared" si="90"/>
        <v>0</v>
      </c>
      <c r="AK320" s="413">
        <f t="shared" si="90"/>
        <v>0</v>
      </c>
      <c r="AL320" s="413">
        <f t="shared" si="90"/>
        <v>0</v>
      </c>
      <c r="AM320" s="313"/>
    </row>
    <row r="321" spans="1:39" ht="15.5" outlineLevel="1">
      <c r="B321" s="316"/>
      <c r="C321" s="314"/>
      <c r="D321" s="318"/>
      <c r="E321" s="318"/>
      <c r="F321" s="318"/>
      <c r="G321" s="318"/>
      <c r="H321" s="318"/>
      <c r="I321" s="318"/>
      <c r="J321" s="318"/>
      <c r="K321" s="318"/>
      <c r="L321" s="318"/>
      <c r="M321" s="318"/>
      <c r="N321" s="293"/>
      <c r="O321" s="318"/>
      <c r="P321" s="318"/>
      <c r="Q321" s="318"/>
      <c r="R321" s="318"/>
      <c r="S321" s="318"/>
      <c r="T321" s="318"/>
      <c r="U321" s="318"/>
      <c r="V321" s="318"/>
      <c r="W321" s="318"/>
      <c r="X321" s="318"/>
      <c r="Y321" s="418"/>
      <c r="Z321" s="419"/>
      <c r="AA321" s="418"/>
      <c r="AB321" s="418"/>
      <c r="AC321" s="418"/>
      <c r="AD321" s="418"/>
      <c r="AE321" s="418"/>
      <c r="AF321" s="418"/>
      <c r="AG321" s="418"/>
      <c r="AH321" s="418"/>
      <c r="AI321" s="418"/>
      <c r="AJ321" s="418"/>
      <c r="AK321" s="418"/>
      <c r="AL321" s="418"/>
      <c r="AM321" s="315"/>
    </row>
    <row r="322" spans="1:39" s="285" customFormat="1" ht="15.5" outlineLevel="1">
      <c r="A322" s="511">
        <v>15</v>
      </c>
      <c r="B322" s="316" t="s">
        <v>484</v>
      </c>
      <c r="C322" s="293" t="s">
        <v>25</v>
      </c>
      <c r="D322" s="297"/>
      <c r="E322" s="297"/>
      <c r="F322" s="297"/>
      <c r="G322" s="297"/>
      <c r="H322" s="297"/>
      <c r="I322" s="297"/>
      <c r="J322" s="297"/>
      <c r="K322" s="297"/>
      <c r="L322" s="297"/>
      <c r="M322" s="297"/>
      <c r="N322" s="293"/>
      <c r="O322" s="297"/>
      <c r="P322" s="297"/>
      <c r="Q322" s="297"/>
      <c r="R322" s="297"/>
      <c r="S322" s="297"/>
      <c r="T322" s="297"/>
      <c r="U322" s="297"/>
      <c r="V322" s="297"/>
      <c r="W322" s="297"/>
      <c r="X322" s="297"/>
      <c r="Y322" s="417"/>
      <c r="Z322" s="417"/>
      <c r="AA322" s="417"/>
      <c r="AB322" s="417"/>
      <c r="AC322" s="417"/>
      <c r="AD322" s="417"/>
      <c r="AE322" s="417"/>
      <c r="AF322" s="417"/>
      <c r="AG322" s="417"/>
      <c r="AH322" s="417"/>
      <c r="AI322" s="417"/>
      <c r="AJ322" s="417"/>
      <c r="AK322" s="417"/>
      <c r="AL322" s="417"/>
      <c r="AM322" s="298">
        <f>SUM(Y322:AL322)</f>
        <v>0</v>
      </c>
    </row>
    <row r="323" spans="1:39" s="285" customFormat="1" ht="15.5" outlineLevel="1">
      <c r="A323" s="511"/>
      <c r="B323" s="317" t="s">
        <v>247</v>
      </c>
      <c r="C323" s="293" t="s">
        <v>164</v>
      </c>
      <c r="D323" s="297"/>
      <c r="E323" s="297"/>
      <c r="F323" s="297"/>
      <c r="G323" s="297"/>
      <c r="H323" s="297"/>
      <c r="I323" s="297"/>
      <c r="J323" s="297"/>
      <c r="K323" s="297"/>
      <c r="L323" s="297"/>
      <c r="M323" s="297"/>
      <c r="N323" s="293"/>
      <c r="O323" s="297"/>
      <c r="P323" s="297"/>
      <c r="Q323" s="297"/>
      <c r="R323" s="297"/>
      <c r="S323" s="297"/>
      <c r="T323" s="297"/>
      <c r="U323" s="297"/>
      <c r="V323" s="297"/>
      <c r="W323" s="297"/>
      <c r="X323" s="297"/>
      <c r="Y323" s="413">
        <f>Y322</f>
        <v>0</v>
      </c>
      <c r="Z323" s="413">
        <f>Z322</f>
        <v>0</v>
      </c>
      <c r="AA323" s="413">
        <f t="shared" ref="AA323:AL323" si="91">AA322</f>
        <v>0</v>
      </c>
      <c r="AB323" s="413">
        <f t="shared" si="91"/>
        <v>0</v>
      </c>
      <c r="AC323" s="413">
        <f t="shared" si="91"/>
        <v>0</v>
      </c>
      <c r="AD323" s="413">
        <f t="shared" si="91"/>
        <v>0</v>
      </c>
      <c r="AE323" s="413">
        <f t="shared" si="91"/>
        <v>0</v>
      </c>
      <c r="AF323" s="413">
        <f t="shared" si="91"/>
        <v>0</v>
      </c>
      <c r="AG323" s="413">
        <f t="shared" si="91"/>
        <v>0</v>
      </c>
      <c r="AH323" s="413">
        <f t="shared" si="91"/>
        <v>0</v>
      </c>
      <c r="AI323" s="413">
        <f t="shared" si="91"/>
        <v>0</v>
      </c>
      <c r="AJ323" s="413">
        <f t="shared" si="91"/>
        <v>0</v>
      </c>
      <c r="AK323" s="413">
        <f t="shared" si="91"/>
        <v>0</v>
      </c>
      <c r="AL323" s="413">
        <f t="shared" si="91"/>
        <v>0</v>
      </c>
      <c r="AM323" s="313"/>
    </row>
    <row r="324" spans="1:39" s="285" customFormat="1" ht="15.5" outlineLevel="1">
      <c r="A324" s="511"/>
      <c r="B324" s="316"/>
      <c r="C324" s="314"/>
      <c r="D324" s="318"/>
      <c r="E324" s="318"/>
      <c r="F324" s="318"/>
      <c r="G324" s="318"/>
      <c r="H324" s="318"/>
      <c r="I324" s="318"/>
      <c r="J324" s="318"/>
      <c r="K324" s="318"/>
      <c r="L324" s="318"/>
      <c r="M324" s="318"/>
      <c r="N324" s="293"/>
      <c r="O324" s="318"/>
      <c r="P324" s="318"/>
      <c r="Q324" s="318"/>
      <c r="R324" s="318"/>
      <c r="S324" s="318"/>
      <c r="T324" s="318"/>
      <c r="U324" s="318"/>
      <c r="V324" s="318"/>
      <c r="W324" s="318"/>
      <c r="X324" s="318"/>
      <c r="Y324" s="420"/>
      <c r="Z324" s="418"/>
      <c r="AA324" s="418"/>
      <c r="AB324" s="418"/>
      <c r="AC324" s="418"/>
      <c r="AD324" s="418"/>
      <c r="AE324" s="418"/>
      <c r="AF324" s="418"/>
      <c r="AG324" s="418"/>
      <c r="AH324" s="418"/>
      <c r="AI324" s="418"/>
      <c r="AJ324" s="418"/>
      <c r="AK324" s="418"/>
      <c r="AL324" s="418"/>
      <c r="AM324" s="315"/>
    </row>
    <row r="325" spans="1:39" s="285" customFormat="1" ht="31" outlineLevel="1">
      <c r="A325" s="511">
        <v>16</v>
      </c>
      <c r="B325" s="316" t="s">
        <v>485</v>
      </c>
      <c r="C325" s="293" t="s">
        <v>25</v>
      </c>
      <c r="D325" s="297"/>
      <c r="E325" s="297"/>
      <c r="F325" s="297"/>
      <c r="G325" s="297"/>
      <c r="H325" s="297"/>
      <c r="I325" s="297"/>
      <c r="J325" s="297"/>
      <c r="K325" s="297"/>
      <c r="L325" s="297"/>
      <c r="M325" s="297"/>
      <c r="N325" s="293"/>
      <c r="O325" s="297"/>
      <c r="P325" s="297"/>
      <c r="Q325" s="297"/>
      <c r="R325" s="297"/>
      <c r="S325" s="297"/>
      <c r="T325" s="297"/>
      <c r="U325" s="297"/>
      <c r="V325" s="297"/>
      <c r="W325" s="297"/>
      <c r="X325" s="297"/>
      <c r="Y325" s="417"/>
      <c r="Z325" s="417"/>
      <c r="AA325" s="417"/>
      <c r="AB325" s="417"/>
      <c r="AC325" s="417"/>
      <c r="AD325" s="417"/>
      <c r="AE325" s="417"/>
      <c r="AF325" s="417"/>
      <c r="AG325" s="417"/>
      <c r="AH325" s="417"/>
      <c r="AI325" s="417"/>
      <c r="AJ325" s="417"/>
      <c r="AK325" s="417"/>
      <c r="AL325" s="417"/>
      <c r="AM325" s="298">
        <f>SUM(Y325:AL325)</f>
        <v>0</v>
      </c>
    </row>
    <row r="326" spans="1:39" s="285" customFormat="1" ht="15.5" outlineLevel="1">
      <c r="A326" s="511"/>
      <c r="B326" s="317" t="s">
        <v>247</v>
      </c>
      <c r="C326" s="293" t="s">
        <v>164</v>
      </c>
      <c r="D326" s="297"/>
      <c r="E326" s="297"/>
      <c r="F326" s="297"/>
      <c r="G326" s="297"/>
      <c r="H326" s="297"/>
      <c r="I326" s="297"/>
      <c r="J326" s="297"/>
      <c r="K326" s="297"/>
      <c r="L326" s="297"/>
      <c r="M326" s="297"/>
      <c r="N326" s="293"/>
      <c r="O326" s="297"/>
      <c r="P326" s="297"/>
      <c r="Q326" s="297"/>
      <c r="R326" s="297"/>
      <c r="S326" s="297"/>
      <c r="T326" s="297"/>
      <c r="U326" s="297"/>
      <c r="V326" s="297"/>
      <c r="W326" s="297"/>
      <c r="X326" s="297"/>
      <c r="Y326" s="413">
        <f>Y325</f>
        <v>0</v>
      </c>
      <c r="Z326" s="413">
        <f>Z325</f>
        <v>0</v>
      </c>
      <c r="AA326" s="413">
        <f t="shared" ref="AA326:AL326" si="92">AA325</f>
        <v>0</v>
      </c>
      <c r="AB326" s="413">
        <f t="shared" si="92"/>
        <v>0</v>
      </c>
      <c r="AC326" s="413">
        <f t="shared" si="92"/>
        <v>0</v>
      </c>
      <c r="AD326" s="413">
        <f t="shared" si="92"/>
        <v>0</v>
      </c>
      <c r="AE326" s="413">
        <f t="shared" si="92"/>
        <v>0</v>
      </c>
      <c r="AF326" s="413">
        <f t="shared" si="92"/>
        <v>0</v>
      </c>
      <c r="AG326" s="413">
        <f t="shared" si="92"/>
        <v>0</v>
      </c>
      <c r="AH326" s="413">
        <f t="shared" si="92"/>
        <v>0</v>
      </c>
      <c r="AI326" s="413">
        <f t="shared" si="92"/>
        <v>0</v>
      </c>
      <c r="AJ326" s="413">
        <f t="shared" si="92"/>
        <v>0</v>
      </c>
      <c r="AK326" s="413">
        <f t="shared" si="92"/>
        <v>0</v>
      </c>
      <c r="AL326" s="413">
        <f t="shared" si="92"/>
        <v>0</v>
      </c>
      <c r="AM326" s="313"/>
    </row>
    <row r="327" spans="1:39" s="285" customFormat="1" ht="15.5" outlineLevel="1">
      <c r="A327" s="511"/>
      <c r="B327" s="316"/>
      <c r="C327" s="314"/>
      <c r="D327" s="318"/>
      <c r="E327" s="318"/>
      <c r="F327" s="318"/>
      <c r="G327" s="318"/>
      <c r="H327" s="318"/>
      <c r="I327" s="318"/>
      <c r="J327" s="318"/>
      <c r="K327" s="318"/>
      <c r="L327" s="318"/>
      <c r="M327" s="318"/>
      <c r="N327" s="293"/>
      <c r="O327" s="318"/>
      <c r="P327" s="318"/>
      <c r="Q327" s="318"/>
      <c r="R327" s="318"/>
      <c r="S327" s="318"/>
      <c r="T327" s="318"/>
      <c r="U327" s="318"/>
      <c r="V327" s="318"/>
      <c r="W327" s="318"/>
      <c r="X327" s="318"/>
      <c r="Y327" s="420"/>
      <c r="Z327" s="418"/>
      <c r="AA327" s="418"/>
      <c r="AB327" s="418"/>
      <c r="AC327" s="418"/>
      <c r="AD327" s="418"/>
      <c r="AE327" s="418"/>
      <c r="AF327" s="418"/>
      <c r="AG327" s="418"/>
      <c r="AH327" s="418"/>
      <c r="AI327" s="418"/>
      <c r="AJ327" s="418"/>
      <c r="AK327" s="418"/>
      <c r="AL327" s="418"/>
      <c r="AM327" s="315"/>
    </row>
    <row r="328" spans="1:39" ht="15.5" outlineLevel="1">
      <c r="A328" s="511">
        <v>17</v>
      </c>
      <c r="B328" s="316" t="s">
        <v>9</v>
      </c>
      <c r="C328" s="293" t="s">
        <v>25</v>
      </c>
      <c r="D328" s="297"/>
      <c r="E328" s="297"/>
      <c r="F328" s="297"/>
      <c r="G328" s="297"/>
      <c r="H328" s="297"/>
      <c r="I328" s="297"/>
      <c r="J328" s="297"/>
      <c r="K328" s="297"/>
      <c r="L328" s="297"/>
      <c r="M328" s="297"/>
      <c r="N328" s="293"/>
      <c r="O328" s="297"/>
      <c r="P328" s="297"/>
      <c r="Q328" s="297"/>
      <c r="R328" s="297"/>
      <c r="S328" s="297"/>
      <c r="T328" s="297"/>
      <c r="U328" s="297"/>
      <c r="V328" s="297"/>
      <c r="W328" s="297"/>
      <c r="X328" s="297"/>
      <c r="Y328" s="417"/>
      <c r="Z328" s="417"/>
      <c r="AA328" s="417"/>
      <c r="AB328" s="417"/>
      <c r="AC328" s="417"/>
      <c r="AD328" s="417"/>
      <c r="AE328" s="417"/>
      <c r="AF328" s="417"/>
      <c r="AG328" s="417"/>
      <c r="AH328" s="417"/>
      <c r="AI328" s="417"/>
      <c r="AJ328" s="417"/>
      <c r="AK328" s="417"/>
      <c r="AL328" s="417"/>
      <c r="AM328" s="298">
        <f>SUM(Y328:AL328)</f>
        <v>0</v>
      </c>
    </row>
    <row r="329" spans="1:39" ht="15.5" outlineLevel="1">
      <c r="B329" s="296" t="s">
        <v>247</v>
      </c>
      <c r="C329" s="293" t="s">
        <v>164</v>
      </c>
      <c r="D329" s="297"/>
      <c r="E329" s="297"/>
      <c r="F329" s="297"/>
      <c r="G329" s="297"/>
      <c r="H329" s="297"/>
      <c r="I329" s="297"/>
      <c r="J329" s="297"/>
      <c r="K329" s="297"/>
      <c r="L329" s="297"/>
      <c r="M329" s="297"/>
      <c r="N329" s="293"/>
      <c r="O329" s="297"/>
      <c r="P329" s="297"/>
      <c r="Q329" s="297"/>
      <c r="R329" s="297"/>
      <c r="S329" s="297"/>
      <c r="T329" s="297"/>
      <c r="U329" s="297"/>
      <c r="V329" s="297"/>
      <c r="W329" s="297"/>
      <c r="X329" s="297"/>
      <c r="Y329" s="413">
        <f>Y328</f>
        <v>0</v>
      </c>
      <c r="Z329" s="413">
        <f>Z328</f>
        <v>0</v>
      </c>
      <c r="AA329" s="413">
        <f t="shared" ref="AA329:AL329" si="93">AA328</f>
        <v>0</v>
      </c>
      <c r="AB329" s="413">
        <f t="shared" si="93"/>
        <v>0</v>
      </c>
      <c r="AC329" s="413">
        <f t="shared" si="93"/>
        <v>0</v>
      </c>
      <c r="AD329" s="413">
        <f t="shared" si="93"/>
        <v>0</v>
      </c>
      <c r="AE329" s="413">
        <f t="shared" si="93"/>
        <v>0</v>
      </c>
      <c r="AF329" s="413">
        <f t="shared" si="93"/>
        <v>0</v>
      </c>
      <c r="AG329" s="413">
        <f t="shared" si="93"/>
        <v>0</v>
      </c>
      <c r="AH329" s="413">
        <f t="shared" si="93"/>
        <v>0</v>
      </c>
      <c r="AI329" s="413">
        <f t="shared" si="93"/>
        <v>0</v>
      </c>
      <c r="AJ329" s="413">
        <f t="shared" si="93"/>
        <v>0</v>
      </c>
      <c r="AK329" s="413">
        <f t="shared" si="93"/>
        <v>0</v>
      </c>
      <c r="AL329" s="413">
        <f t="shared" si="93"/>
        <v>0</v>
      </c>
      <c r="AM329" s="313"/>
    </row>
    <row r="330" spans="1:39" ht="15.5" outlineLevel="1">
      <c r="B330" s="317"/>
      <c r="C330" s="307"/>
      <c r="D330" s="293"/>
      <c r="E330" s="293"/>
      <c r="F330" s="293"/>
      <c r="G330" s="293"/>
      <c r="H330" s="293"/>
      <c r="I330" s="293"/>
      <c r="J330" s="293"/>
      <c r="K330" s="293"/>
      <c r="L330" s="293"/>
      <c r="M330" s="293"/>
      <c r="N330" s="293"/>
      <c r="O330" s="293"/>
      <c r="P330" s="293"/>
      <c r="Q330" s="293"/>
      <c r="R330" s="293"/>
      <c r="S330" s="293"/>
      <c r="T330" s="293"/>
      <c r="U330" s="293"/>
      <c r="V330" s="293"/>
      <c r="W330" s="293"/>
      <c r="X330" s="293"/>
      <c r="Y330" s="421"/>
      <c r="Z330" s="422"/>
      <c r="AA330" s="422"/>
      <c r="AB330" s="422"/>
      <c r="AC330" s="422"/>
      <c r="AD330" s="422"/>
      <c r="AE330" s="422"/>
      <c r="AF330" s="422"/>
      <c r="AG330" s="422"/>
      <c r="AH330" s="422"/>
      <c r="AI330" s="422"/>
      <c r="AJ330" s="422"/>
      <c r="AK330" s="422"/>
      <c r="AL330" s="422"/>
      <c r="AM330" s="319"/>
    </row>
    <row r="331" spans="1:39" ht="15.5" outlineLevel="1">
      <c r="A331" s="512"/>
      <c r="B331" s="290" t="s">
        <v>10</v>
      </c>
      <c r="C331" s="291"/>
      <c r="D331" s="291"/>
      <c r="E331" s="291"/>
      <c r="F331" s="291"/>
      <c r="G331" s="291"/>
      <c r="H331" s="291"/>
      <c r="I331" s="291"/>
      <c r="J331" s="291"/>
      <c r="K331" s="291"/>
      <c r="L331" s="291"/>
      <c r="M331" s="291"/>
      <c r="N331" s="292"/>
      <c r="O331" s="291"/>
      <c r="P331" s="291"/>
      <c r="Q331" s="291"/>
      <c r="R331" s="291"/>
      <c r="S331" s="291"/>
      <c r="T331" s="291"/>
      <c r="U331" s="291"/>
      <c r="V331" s="291"/>
      <c r="W331" s="291"/>
      <c r="X331" s="291"/>
      <c r="Y331" s="416"/>
      <c r="Z331" s="416"/>
      <c r="AA331" s="416"/>
      <c r="AB331" s="416"/>
      <c r="AC331" s="416"/>
      <c r="AD331" s="416"/>
      <c r="AE331" s="416"/>
      <c r="AF331" s="416"/>
      <c r="AG331" s="416"/>
      <c r="AH331" s="416"/>
      <c r="AI331" s="416"/>
      <c r="AJ331" s="416"/>
      <c r="AK331" s="416"/>
      <c r="AL331" s="416"/>
      <c r="AM331" s="294"/>
    </row>
    <row r="332" spans="1:39" ht="15.5" outlineLevel="1">
      <c r="A332" s="511">
        <v>18</v>
      </c>
      <c r="B332" s="317" t="s">
        <v>11</v>
      </c>
      <c r="C332" s="293" t="s">
        <v>25</v>
      </c>
      <c r="D332" s="297"/>
      <c r="E332" s="297"/>
      <c r="F332" s="297"/>
      <c r="G332" s="297"/>
      <c r="H332" s="297"/>
      <c r="I332" s="297"/>
      <c r="J332" s="297"/>
      <c r="K332" s="297"/>
      <c r="L332" s="297"/>
      <c r="M332" s="297"/>
      <c r="N332" s="297">
        <v>12</v>
      </c>
      <c r="O332" s="297"/>
      <c r="P332" s="297"/>
      <c r="Q332" s="297"/>
      <c r="R332" s="297"/>
      <c r="S332" s="297"/>
      <c r="T332" s="297"/>
      <c r="U332" s="297"/>
      <c r="V332" s="297"/>
      <c r="W332" s="297"/>
      <c r="X332" s="297"/>
      <c r="Y332" s="428"/>
      <c r="Z332" s="417"/>
      <c r="AA332" s="417"/>
      <c r="AB332" s="417"/>
      <c r="AC332" s="417"/>
      <c r="AD332" s="417"/>
      <c r="AE332" s="417"/>
      <c r="AF332" s="417"/>
      <c r="AG332" s="417"/>
      <c r="AH332" s="417"/>
      <c r="AI332" s="417"/>
      <c r="AJ332" s="417"/>
      <c r="AK332" s="417"/>
      <c r="AL332" s="417"/>
      <c r="AM332" s="298">
        <f>SUM(Y332:AL332)</f>
        <v>0</v>
      </c>
    </row>
    <row r="333" spans="1:39" ht="15.5" outlineLevel="1">
      <c r="B333" s="296" t="s">
        <v>247</v>
      </c>
      <c r="C333" s="293" t="s">
        <v>164</v>
      </c>
      <c r="D333" s="297"/>
      <c r="E333" s="297"/>
      <c r="F333" s="297"/>
      <c r="G333" s="297"/>
      <c r="H333" s="297"/>
      <c r="I333" s="297"/>
      <c r="J333" s="297"/>
      <c r="K333" s="297"/>
      <c r="L333" s="297"/>
      <c r="M333" s="297"/>
      <c r="N333" s="297">
        <f>N332</f>
        <v>12</v>
      </c>
      <c r="O333" s="297"/>
      <c r="P333" s="297"/>
      <c r="Q333" s="297"/>
      <c r="R333" s="297"/>
      <c r="S333" s="297"/>
      <c r="T333" s="297"/>
      <c r="U333" s="297"/>
      <c r="V333" s="297"/>
      <c r="W333" s="297"/>
      <c r="X333" s="297"/>
      <c r="Y333" s="413">
        <f>Y332</f>
        <v>0</v>
      </c>
      <c r="Z333" s="413">
        <f>Z332</f>
        <v>0</v>
      </c>
      <c r="AA333" s="413">
        <f t="shared" ref="AA333:AL333" si="94">AA332</f>
        <v>0</v>
      </c>
      <c r="AB333" s="413">
        <f t="shared" si="94"/>
        <v>0</v>
      </c>
      <c r="AC333" s="413">
        <f t="shared" si="94"/>
        <v>0</v>
      </c>
      <c r="AD333" s="413">
        <f t="shared" si="94"/>
        <v>0</v>
      </c>
      <c r="AE333" s="413">
        <f t="shared" si="94"/>
        <v>0</v>
      </c>
      <c r="AF333" s="413">
        <f t="shared" si="94"/>
        <v>0</v>
      </c>
      <c r="AG333" s="413">
        <f t="shared" si="94"/>
        <v>0</v>
      </c>
      <c r="AH333" s="413">
        <f t="shared" si="94"/>
        <v>0</v>
      </c>
      <c r="AI333" s="413">
        <f t="shared" si="94"/>
        <v>0</v>
      </c>
      <c r="AJ333" s="413">
        <f t="shared" si="94"/>
        <v>0</v>
      </c>
      <c r="AK333" s="413">
        <f t="shared" si="94"/>
        <v>0</v>
      </c>
      <c r="AL333" s="413">
        <f t="shared" si="94"/>
        <v>0</v>
      </c>
      <c r="AM333" s="299"/>
    </row>
    <row r="334" spans="1:39" ht="15.5" outlineLevel="1">
      <c r="A334" s="514"/>
      <c r="B334" s="317"/>
      <c r="C334" s="307"/>
      <c r="D334" s="293"/>
      <c r="E334" s="293"/>
      <c r="F334" s="293"/>
      <c r="G334" s="293"/>
      <c r="H334" s="293"/>
      <c r="I334" s="293"/>
      <c r="J334" s="293"/>
      <c r="K334" s="293"/>
      <c r="L334" s="293"/>
      <c r="M334" s="293"/>
      <c r="N334" s="293"/>
      <c r="O334" s="293"/>
      <c r="P334" s="293"/>
      <c r="Q334" s="293"/>
      <c r="R334" s="293"/>
      <c r="S334" s="293"/>
      <c r="T334" s="293"/>
      <c r="U334" s="293"/>
      <c r="V334" s="293"/>
      <c r="W334" s="293"/>
      <c r="X334" s="293"/>
      <c r="Y334" s="414"/>
      <c r="Z334" s="423"/>
      <c r="AA334" s="423"/>
      <c r="AB334" s="423"/>
      <c r="AC334" s="423"/>
      <c r="AD334" s="423"/>
      <c r="AE334" s="423"/>
      <c r="AF334" s="423"/>
      <c r="AG334" s="423"/>
      <c r="AH334" s="423"/>
      <c r="AI334" s="423"/>
      <c r="AJ334" s="423"/>
      <c r="AK334" s="423"/>
      <c r="AL334" s="423"/>
      <c r="AM334" s="308"/>
    </row>
    <row r="335" spans="1:39" ht="15.5" outlineLevel="1">
      <c r="A335" s="511">
        <v>19</v>
      </c>
      <c r="B335" s="317" t="s">
        <v>12</v>
      </c>
      <c r="C335" s="293" t="s">
        <v>25</v>
      </c>
      <c r="D335" s="297"/>
      <c r="E335" s="297"/>
      <c r="F335" s="297"/>
      <c r="G335" s="297"/>
      <c r="H335" s="297"/>
      <c r="I335" s="297"/>
      <c r="J335" s="297"/>
      <c r="K335" s="297"/>
      <c r="L335" s="297"/>
      <c r="M335" s="297"/>
      <c r="N335" s="297">
        <v>12</v>
      </c>
      <c r="O335" s="297"/>
      <c r="P335" s="297"/>
      <c r="Q335" s="297"/>
      <c r="R335" s="297"/>
      <c r="S335" s="297"/>
      <c r="T335" s="297"/>
      <c r="U335" s="297"/>
      <c r="V335" s="297"/>
      <c r="W335" s="297"/>
      <c r="X335" s="297"/>
      <c r="Y335" s="412"/>
      <c r="Z335" s="417"/>
      <c r="AA335" s="417"/>
      <c r="AB335" s="417"/>
      <c r="AC335" s="417"/>
      <c r="AD335" s="417"/>
      <c r="AE335" s="417"/>
      <c r="AF335" s="417"/>
      <c r="AG335" s="417"/>
      <c r="AH335" s="417"/>
      <c r="AI335" s="417"/>
      <c r="AJ335" s="417"/>
      <c r="AK335" s="417"/>
      <c r="AL335" s="417"/>
      <c r="AM335" s="298">
        <f>SUM(Y335:AL335)</f>
        <v>0</v>
      </c>
    </row>
    <row r="336" spans="1:39" ht="15.5" outlineLevel="1">
      <c r="B336" s="296" t="s">
        <v>247</v>
      </c>
      <c r="C336" s="293" t="s">
        <v>164</v>
      </c>
      <c r="D336" s="297"/>
      <c r="E336" s="297"/>
      <c r="F336" s="297"/>
      <c r="G336" s="297"/>
      <c r="H336" s="297"/>
      <c r="I336" s="297"/>
      <c r="J336" s="297"/>
      <c r="K336" s="297"/>
      <c r="L336" s="297"/>
      <c r="M336" s="297"/>
      <c r="N336" s="297">
        <f>N335</f>
        <v>12</v>
      </c>
      <c r="O336" s="297"/>
      <c r="P336" s="297"/>
      <c r="Q336" s="297"/>
      <c r="R336" s="297"/>
      <c r="S336" s="297"/>
      <c r="T336" s="297"/>
      <c r="U336" s="297"/>
      <c r="V336" s="297"/>
      <c r="W336" s="297"/>
      <c r="X336" s="297"/>
      <c r="Y336" s="413">
        <f>Y335</f>
        <v>0</v>
      </c>
      <c r="Z336" s="413">
        <f>Z335</f>
        <v>0</v>
      </c>
      <c r="AA336" s="413">
        <f t="shared" ref="AA336:AL336" si="95">AA335</f>
        <v>0</v>
      </c>
      <c r="AB336" s="413">
        <f t="shared" si="95"/>
        <v>0</v>
      </c>
      <c r="AC336" s="413">
        <f t="shared" si="95"/>
        <v>0</v>
      </c>
      <c r="AD336" s="413">
        <f t="shared" si="95"/>
        <v>0</v>
      </c>
      <c r="AE336" s="413">
        <f t="shared" si="95"/>
        <v>0</v>
      </c>
      <c r="AF336" s="413">
        <f t="shared" si="95"/>
        <v>0</v>
      </c>
      <c r="AG336" s="413">
        <f t="shared" si="95"/>
        <v>0</v>
      </c>
      <c r="AH336" s="413">
        <f t="shared" si="95"/>
        <v>0</v>
      </c>
      <c r="AI336" s="413">
        <f t="shared" si="95"/>
        <v>0</v>
      </c>
      <c r="AJ336" s="413">
        <f t="shared" si="95"/>
        <v>0</v>
      </c>
      <c r="AK336" s="413">
        <f t="shared" si="95"/>
        <v>0</v>
      </c>
      <c r="AL336" s="413">
        <f t="shared" si="95"/>
        <v>0</v>
      </c>
      <c r="AM336" s="299"/>
    </row>
    <row r="337" spans="1:39" ht="15.5" outlineLevel="1">
      <c r="B337" s="317"/>
      <c r="C337" s="307"/>
      <c r="D337" s="293"/>
      <c r="E337" s="293"/>
      <c r="F337" s="293"/>
      <c r="G337" s="293"/>
      <c r="H337" s="293"/>
      <c r="I337" s="293"/>
      <c r="J337" s="293"/>
      <c r="K337" s="293"/>
      <c r="L337" s="293"/>
      <c r="M337" s="293"/>
      <c r="N337" s="293"/>
      <c r="O337" s="293"/>
      <c r="P337" s="293"/>
      <c r="Q337" s="293"/>
      <c r="R337" s="293"/>
      <c r="S337" s="293"/>
      <c r="T337" s="293"/>
      <c r="U337" s="293"/>
      <c r="V337" s="293"/>
      <c r="W337" s="293"/>
      <c r="X337" s="293"/>
      <c r="Y337" s="424"/>
      <c r="Z337" s="424"/>
      <c r="AA337" s="414"/>
      <c r="AB337" s="414"/>
      <c r="AC337" s="414"/>
      <c r="AD337" s="414"/>
      <c r="AE337" s="414"/>
      <c r="AF337" s="414"/>
      <c r="AG337" s="414"/>
      <c r="AH337" s="414"/>
      <c r="AI337" s="414"/>
      <c r="AJ337" s="414"/>
      <c r="AK337" s="414"/>
      <c r="AL337" s="414"/>
      <c r="AM337" s="308"/>
    </row>
    <row r="338" spans="1:39" ht="15.5" outlineLevel="1">
      <c r="A338" s="511">
        <v>20</v>
      </c>
      <c r="B338" s="317" t="s">
        <v>13</v>
      </c>
      <c r="C338" s="293" t="s">
        <v>25</v>
      </c>
      <c r="D338" s="297"/>
      <c r="E338" s="297"/>
      <c r="F338" s="297"/>
      <c r="G338" s="297"/>
      <c r="H338" s="297"/>
      <c r="I338" s="297"/>
      <c r="J338" s="297"/>
      <c r="K338" s="297"/>
      <c r="L338" s="297"/>
      <c r="M338" s="297"/>
      <c r="N338" s="297">
        <v>12</v>
      </c>
      <c r="O338" s="297"/>
      <c r="P338" s="297"/>
      <c r="Q338" s="297"/>
      <c r="R338" s="297"/>
      <c r="S338" s="297"/>
      <c r="T338" s="297"/>
      <c r="U338" s="297"/>
      <c r="V338" s="297"/>
      <c r="W338" s="297"/>
      <c r="X338" s="297"/>
      <c r="Y338" s="412"/>
      <c r="Z338" s="417"/>
      <c r="AA338" s="417"/>
      <c r="AB338" s="417"/>
      <c r="AC338" s="471"/>
      <c r="AD338" s="417"/>
      <c r="AE338" s="417"/>
      <c r="AF338" s="417"/>
      <c r="AG338" s="417"/>
      <c r="AH338" s="417"/>
      <c r="AI338" s="417"/>
      <c r="AJ338" s="417"/>
      <c r="AK338" s="417"/>
      <c r="AL338" s="417"/>
      <c r="AM338" s="298">
        <f>SUM(Y338:AL338)</f>
        <v>0</v>
      </c>
    </row>
    <row r="339" spans="1:39" ht="15.5" outlineLevel="1">
      <c r="B339" s="296" t="s">
        <v>247</v>
      </c>
      <c r="C339" s="293" t="s">
        <v>164</v>
      </c>
      <c r="D339" s="297"/>
      <c r="E339" s="297"/>
      <c r="F339" s="297"/>
      <c r="G339" s="297"/>
      <c r="H339" s="297"/>
      <c r="I339" s="297"/>
      <c r="J339" s="297"/>
      <c r="K339" s="297"/>
      <c r="L339" s="297"/>
      <c r="M339" s="297"/>
      <c r="N339" s="297">
        <f>N338</f>
        <v>12</v>
      </c>
      <c r="O339" s="297"/>
      <c r="P339" s="297"/>
      <c r="Q339" s="297"/>
      <c r="R339" s="297"/>
      <c r="S339" s="297"/>
      <c r="T339" s="297"/>
      <c r="U339" s="297"/>
      <c r="V339" s="297"/>
      <c r="W339" s="297"/>
      <c r="X339" s="297"/>
      <c r="Y339" s="413">
        <f>Y338</f>
        <v>0</v>
      </c>
      <c r="Z339" s="413">
        <f>Z338</f>
        <v>0</v>
      </c>
      <c r="AA339" s="413">
        <f t="shared" ref="AA339:AL339" si="96">AA338</f>
        <v>0</v>
      </c>
      <c r="AB339" s="413">
        <f t="shared" si="96"/>
        <v>0</v>
      </c>
      <c r="AC339" s="413">
        <f t="shared" si="96"/>
        <v>0</v>
      </c>
      <c r="AD339" s="413">
        <f t="shared" si="96"/>
        <v>0</v>
      </c>
      <c r="AE339" s="413">
        <f t="shared" si="96"/>
        <v>0</v>
      </c>
      <c r="AF339" s="413">
        <f t="shared" si="96"/>
        <v>0</v>
      </c>
      <c r="AG339" s="413">
        <f t="shared" si="96"/>
        <v>0</v>
      </c>
      <c r="AH339" s="413">
        <f t="shared" si="96"/>
        <v>0</v>
      </c>
      <c r="AI339" s="413">
        <f t="shared" si="96"/>
        <v>0</v>
      </c>
      <c r="AJ339" s="413">
        <f t="shared" si="96"/>
        <v>0</v>
      </c>
      <c r="AK339" s="413">
        <f t="shared" si="96"/>
        <v>0</v>
      </c>
      <c r="AL339" s="413">
        <f t="shared" si="96"/>
        <v>0</v>
      </c>
      <c r="AM339" s="308"/>
    </row>
    <row r="340" spans="1:39" ht="15.5" outlineLevel="1">
      <c r="B340" s="317"/>
      <c r="C340" s="307"/>
      <c r="D340" s="293"/>
      <c r="E340" s="293"/>
      <c r="F340" s="293"/>
      <c r="G340" s="293"/>
      <c r="H340" s="293"/>
      <c r="I340" s="293"/>
      <c r="J340" s="293"/>
      <c r="K340" s="293"/>
      <c r="L340" s="293"/>
      <c r="M340" s="293"/>
      <c r="N340" s="320"/>
      <c r="O340" s="293"/>
      <c r="P340" s="293"/>
      <c r="Q340" s="293"/>
      <c r="R340" s="293"/>
      <c r="S340" s="293"/>
      <c r="T340" s="293"/>
      <c r="U340" s="293"/>
      <c r="V340" s="293"/>
      <c r="W340" s="293"/>
      <c r="X340" s="293"/>
      <c r="Y340" s="414"/>
      <c r="Z340" s="414"/>
      <c r="AA340" s="414"/>
      <c r="AB340" s="414"/>
      <c r="AC340" s="414"/>
      <c r="AD340" s="414"/>
      <c r="AE340" s="414"/>
      <c r="AF340" s="414"/>
      <c r="AG340" s="414"/>
      <c r="AH340" s="414"/>
      <c r="AI340" s="414"/>
      <c r="AJ340" s="414"/>
      <c r="AK340" s="414"/>
      <c r="AL340" s="414"/>
      <c r="AM340" s="308"/>
    </row>
    <row r="341" spans="1:39" ht="15.5" outlineLevel="1">
      <c r="A341" s="511">
        <v>21</v>
      </c>
      <c r="B341" s="317" t="s">
        <v>22</v>
      </c>
      <c r="C341" s="293" t="s">
        <v>25</v>
      </c>
      <c r="D341" s="297"/>
      <c r="E341" s="297"/>
      <c r="F341" s="297"/>
      <c r="G341" s="297"/>
      <c r="H341" s="297"/>
      <c r="I341" s="297"/>
      <c r="J341" s="297"/>
      <c r="K341" s="297"/>
      <c r="L341" s="297"/>
      <c r="M341" s="297"/>
      <c r="N341" s="297">
        <v>12</v>
      </c>
      <c r="O341" s="297"/>
      <c r="P341" s="297"/>
      <c r="Q341" s="297"/>
      <c r="R341" s="297"/>
      <c r="S341" s="297"/>
      <c r="T341" s="297"/>
      <c r="U341" s="297"/>
      <c r="V341" s="297"/>
      <c r="W341" s="297"/>
      <c r="X341" s="297"/>
      <c r="Y341" s="412"/>
      <c r="Z341" s="417"/>
      <c r="AA341" s="417"/>
      <c r="AB341" s="417"/>
      <c r="AC341" s="417"/>
      <c r="AD341" s="417"/>
      <c r="AE341" s="417"/>
      <c r="AF341" s="417"/>
      <c r="AG341" s="417"/>
      <c r="AH341" s="417"/>
      <c r="AI341" s="417"/>
      <c r="AJ341" s="417"/>
      <c r="AK341" s="417"/>
      <c r="AL341" s="417"/>
      <c r="AM341" s="298">
        <f>SUM(Y341:AL341)</f>
        <v>0</v>
      </c>
    </row>
    <row r="342" spans="1:39" ht="15.5" outlineLevel="1">
      <c r="B342" s="296" t="s">
        <v>247</v>
      </c>
      <c r="C342" s="293" t="s">
        <v>164</v>
      </c>
      <c r="D342" s="297"/>
      <c r="E342" s="297"/>
      <c r="F342" s="297"/>
      <c r="G342" s="297"/>
      <c r="H342" s="297"/>
      <c r="I342" s="297"/>
      <c r="J342" s="297"/>
      <c r="K342" s="297"/>
      <c r="L342" s="297"/>
      <c r="M342" s="297"/>
      <c r="N342" s="297">
        <f>N341</f>
        <v>12</v>
      </c>
      <c r="O342" s="297"/>
      <c r="P342" s="297"/>
      <c r="Q342" s="297"/>
      <c r="R342" s="297"/>
      <c r="S342" s="297"/>
      <c r="T342" s="297"/>
      <c r="U342" s="297"/>
      <c r="V342" s="297"/>
      <c r="W342" s="297"/>
      <c r="X342" s="297"/>
      <c r="Y342" s="413">
        <f>Y341</f>
        <v>0</v>
      </c>
      <c r="Z342" s="413">
        <f>Z341</f>
        <v>0</v>
      </c>
      <c r="AA342" s="413">
        <f t="shared" ref="AA342:AL342" si="97">AA341</f>
        <v>0</v>
      </c>
      <c r="AB342" s="413">
        <f t="shared" si="97"/>
        <v>0</v>
      </c>
      <c r="AC342" s="413">
        <f t="shared" si="97"/>
        <v>0</v>
      </c>
      <c r="AD342" s="413">
        <f t="shared" si="97"/>
        <v>0</v>
      </c>
      <c r="AE342" s="413">
        <f t="shared" si="97"/>
        <v>0</v>
      </c>
      <c r="AF342" s="413">
        <f t="shared" si="97"/>
        <v>0</v>
      </c>
      <c r="AG342" s="413">
        <f t="shared" si="97"/>
        <v>0</v>
      </c>
      <c r="AH342" s="413">
        <f t="shared" si="97"/>
        <v>0</v>
      </c>
      <c r="AI342" s="413">
        <f t="shared" si="97"/>
        <v>0</v>
      </c>
      <c r="AJ342" s="413">
        <f t="shared" si="97"/>
        <v>0</v>
      </c>
      <c r="AK342" s="413">
        <f t="shared" si="97"/>
        <v>0</v>
      </c>
      <c r="AL342" s="413">
        <f t="shared" si="97"/>
        <v>0</v>
      </c>
      <c r="AM342" s="299"/>
    </row>
    <row r="343" spans="1:39" ht="15.5" outlineLevel="1">
      <c r="B343" s="317"/>
      <c r="C343" s="307"/>
      <c r="D343" s="293"/>
      <c r="E343" s="293"/>
      <c r="F343" s="293"/>
      <c r="G343" s="293"/>
      <c r="H343" s="293"/>
      <c r="I343" s="293"/>
      <c r="J343" s="293"/>
      <c r="K343" s="293"/>
      <c r="L343" s="293"/>
      <c r="M343" s="293"/>
      <c r="N343" s="293"/>
      <c r="O343" s="293"/>
      <c r="P343" s="293"/>
      <c r="Q343" s="293"/>
      <c r="R343" s="293"/>
      <c r="S343" s="293"/>
      <c r="T343" s="293"/>
      <c r="U343" s="293"/>
      <c r="V343" s="293"/>
      <c r="W343" s="293"/>
      <c r="X343" s="293"/>
      <c r="Y343" s="424"/>
      <c r="Z343" s="414"/>
      <c r="AA343" s="414"/>
      <c r="AB343" s="414"/>
      <c r="AC343" s="414"/>
      <c r="AD343" s="414"/>
      <c r="AE343" s="414"/>
      <c r="AF343" s="414"/>
      <c r="AG343" s="414"/>
      <c r="AH343" s="414"/>
      <c r="AI343" s="414"/>
      <c r="AJ343" s="414"/>
      <c r="AK343" s="414"/>
      <c r="AL343" s="414"/>
      <c r="AM343" s="308"/>
    </row>
    <row r="344" spans="1:39" ht="15.5" outlineLevel="1">
      <c r="A344" s="511">
        <v>22</v>
      </c>
      <c r="B344" s="317" t="s">
        <v>9</v>
      </c>
      <c r="C344" s="293" t="s">
        <v>25</v>
      </c>
      <c r="D344" s="297"/>
      <c r="E344" s="297"/>
      <c r="F344" s="297"/>
      <c r="G344" s="297"/>
      <c r="H344" s="297"/>
      <c r="I344" s="297"/>
      <c r="J344" s="297"/>
      <c r="K344" s="297"/>
      <c r="L344" s="297"/>
      <c r="M344" s="297"/>
      <c r="N344" s="293"/>
      <c r="O344" s="297"/>
      <c r="P344" s="297"/>
      <c r="Q344" s="297"/>
      <c r="R344" s="297"/>
      <c r="S344" s="297"/>
      <c r="T344" s="297"/>
      <c r="U344" s="297"/>
      <c r="V344" s="297"/>
      <c r="W344" s="297"/>
      <c r="X344" s="297"/>
      <c r="Y344" s="412"/>
      <c r="Z344" s="417"/>
      <c r="AA344" s="417"/>
      <c r="AB344" s="417"/>
      <c r="AC344" s="417"/>
      <c r="AD344" s="417"/>
      <c r="AE344" s="417"/>
      <c r="AF344" s="417"/>
      <c r="AG344" s="417"/>
      <c r="AH344" s="417"/>
      <c r="AI344" s="417"/>
      <c r="AJ344" s="417"/>
      <c r="AK344" s="417"/>
      <c r="AL344" s="417"/>
      <c r="AM344" s="298">
        <f>SUM(Y344:AL344)</f>
        <v>0</v>
      </c>
    </row>
    <row r="345" spans="1:39" ht="15.5" outlineLevel="1">
      <c r="B345" s="296" t="s">
        <v>247</v>
      </c>
      <c r="C345" s="293" t="s">
        <v>164</v>
      </c>
      <c r="D345" s="297"/>
      <c r="E345" s="297"/>
      <c r="F345" s="297"/>
      <c r="G345" s="297"/>
      <c r="H345" s="297"/>
      <c r="I345" s="297"/>
      <c r="J345" s="297"/>
      <c r="K345" s="297"/>
      <c r="L345" s="297"/>
      <c r="M345" s="297"/>
      <c r="N345" s="293"/>
      <c r="O345" s="297"/>
      <c r="P345" s="297"/>
      <c r="Q345" s="297"/>
      <c r="R345" s="297"/>
      <c r="S345" s="297"/>
      <c r="T345" s="297"/>
      <c r="U345" s="297"/>
      <c r="V345" s="297"/>
      <c r="W345" s="297"/>
      <c r="X345" s="297"/>
      <c r="Y345" s="413">
        <f>Y344</f>
        <v>0</v>
      </c>
      <c r="Z345" s="413">
        <f>Z344</f>
        <v>0</v>
      </c>
      <c r="AA345" s="413">
        <f t="shared" ref="AA345:AL345" si="98">AA344</f>
        <v>0</v>
      </c>
      <c r="AB345" s="413">
        <f t="shared" si="98"/>
        <v>0</v>
      </c>
      <c r="AC345" s="413">
        <f t="shared" si="98"/>
        <v>0</v>
      </c>
      <c r="AD345" s="413">
        <f t="shared" si="98"/>
        <v>0</v>
      </c>
      <c r="AE345" s="413">
        <f t="shared" si="98"/>
        <v>0</v>
      </c>
      <c r="AF345" s="413">
        <f t="shared" si="98"/>
        <v>0</v>
      </c>
      <c r="AG345" s="413">
        <f t="shared" si="98"/>
        <v>0</v>
      </c>
      <c r="AH345" s="413">
        <f t="shared" si="98"/>
        <v>0</v>
      </c>
      <c r="AI345" s="413">
        <f t="shared" si="98"/>
        <v>0</v>
      </c>
      <c r="AJ345" s="413">
        <f t="shared" si="98"/>
        <v>0</v>
      </c>
      <c r="AK345" s="413">
        <f t="shared" si="98"/>
        <v>0</v>
      </c>
      <c r="AL345" s="413">
        <f t="shared" si="98"/>
        <v>0</v>
      </c>
      <c r="AM345" s="308"/>
    </row>
    <row r="346" spans="1:39" ht="15.5" outlineLevel="1">
      <c r="B346" s="317"/>
      <c r="C346" s="307"/>
      <c r="D346" s="293"/>
      <c r="E346" s="293"/>
      <c r="F346" s="293"/>
      <c r="G346" s="293"/>
      <c r="H346" s="293"/>
      <c r="I346" s="293"/>
      <c r="J346" s="293"/>
      <c r="K346" s="293"/>
      <c r="L346" s="293"/>
      <c r="M346" s="293"/>
      <c r="N346" s="293"/>
      <c r="O346" s="293"/>
      <c r="P346" s="293"/>
      <c r="Q346" s="293"/>
      <c r="R346" s="293"/>
      <c r="S346" s="293"/>
      <c r="T346" s="293"/>
      <c r="U346" s="293"/>
      <c r="V346" s="293"/>
      <c r="W346" s="293"/>
      <c r="X346" s="293"/>
      <c r="Y346" s="414"/>
      <c r="Z346" s="414"/>
      <c r="AA346" s="414"/>
      <c r="AB346" s="414"/>
      <c r="AC346" s="414"/>
      <c r="AD346" s="414"/>
      <c r="AE346" s="414"/>
      <c r="AF346" s="414"/>
      <c r="AG346" s="414"/>
      <c r="AH346" s="414"/>
      <c r="AI346" s="414"/>
      <c r="AJ346" s="414"/>
      <c r="AK346" s="414"/>
      <c r="AL346" s="414"/>
      <c r="AM346" s="308"/>
    </row>
    <row r="347" spans="1:39" ht="15.5" outlineLevel="1">
      <c r="A347" s="512"/>
      <c r="B347" s="290" t="s">
        <v>14</v>
      </c>
      <c r="C347" s="291"/>
      <c r="D347" s="292"/>
      <c r="E347" s="292"/>
      <c r="F347" s="292"/>
      <c r="G347" s="292"/>
      <c r="H347" s="292"/>
      <c r="I347" s="292"/>
      <c r="J347" s="292"/>
      <c r="K347" s="292"/>
      <c r="L347" s="292"/>
      <c r="M347" s="292"/>
      <c r="N347" s="292"/>
      <c r="O347" s="292"/>
      <c r="P347" s="291"/>
      <c r="Q347" s="291"/>
      <c r="R347" s="291"/>
      <c r="S347" s="291"/>
      <c r="T347" s="291"/>
      <c r="U347" s="291"/>
      <c r="V347" s="291"/>
      <c r="W347" s="291"/>
      <c r="X347" s="291"/>
      <c r="Y347" s="416"/>
      <c r="Z347" s="416"/>
      <c r="AA347" s="416"/>
      <c r="AB347" s="416"/>
      <c r="AC347" s="416"/>
      <c r="AD347" s="416"/>
      <c r="AE347" s="416"/>
      <c r="AF347" s="416"/>
      <c r="AG347" s="416"/>
      <c r="AH347" s="416"/>
      <c r="AI347" s="416"/>
      <c r="AJ347" s="416"/>
      <c r="AK347" s="416"/>
      <c r="AL347" s="416"/>
      <c r="AM347" s="294"/>
    </row>
    <row r="348" spans="1:39" ht="15.5" outlineLevel="1">
      <c r="A348" s="511">
        <v>23</v>
      </c>
      <c r="B348" s="317" t="s">
        <v>14</v>
      </c>
      <c r="C348" s="293" t="s">
        <v>25</v>
      </c>
      <c r="D348" s="297">
        <v>55483.53</v>
      </c>
      <c r="E348" s="297">
        <f>D348*0.9915</f>
        <v>55011.919995000004</v>
      </c>
      <c r="F348" s="297"/>
      <c r="G348" s="297"/>
      <c r="H348" s="297"/>
      <c r="I348" s="297"/>
      <c r="J348" s="297"/>
      <c r="K348" s="297"/>
      <c r="L348" s="297"/>
      <c r="M348" s="297"/>
      <c r="N348" s="293"/>
      <c r="O348" s="297">
        <v>5.0599999999999996</v>
      </c>
      <c r="P348" s="297">
        <f>O348*0.9839</f>
        <v>4.9785339999999998</v>
      </c>
      <c r="Q348" s="297"/>
      <c r="R348" s="297"/>
      <c r="S348" s="297"/>
      <c r="T348" s="297"/>
      <c r="U348" s="297"/>
      <c r="V348" s="297"/>
      <c r="W348" s="297"/>
      <c r="X348" s="297"/>
      <c r="Y348" s="472">
        <v>1</v>
      </c>
      <c r="Z348" s="412"/>
      <c r="AA348" s="412"/>
      <c r="AB348" s="412"/>
      <c r="AC348" s="412"/>
      <c r="AD348" s="412"/>
      <c r="AE348" s="412"/>
      <c r="AF348" s="412"/>
      <c r="AG348" s="412"/>
      <c r="AH348" s="412"/>
      <c r="AI348" s="412"/>
      <c r="AJ348" s="412"/>
      <c r="AK348" s="412"/>
      <c r="AL348" s="412"/>
      <c r="AM348" s="298">
        <f>SUM(Y348:AL348)</f>
        <v>1</v>
      </c>
    </row>
    <row r="349" spans="1:39" ht="15.5" outlineLevel="1">
      <c r="B349" s="296" t="s">
        <v>247</v>
      </c>
      <c r="C349" s="293" t="s">
        <v>164</v>
      </c>
      <c r="D349" s="297"/>
      <c r="E349" s="297"/>
      <c r="F349" s="297"/>
      <c r="G349" s="297"/>
      <c r="H349" s="297"/>
      <c r="I349" s="297"/>
      <c r="J349" s="297"/>
      <c r="K349" s="297"/>
      <c r="L349" s="297"/>
      <c r="M349" s="297"/>
      <c r="N349" s="470"/>
      <c r="O349" s="297"/>
      <c r="P349" s="297"/>
      <c r="Q349" s="297"/>
      <c r="R349" s="297"/>
      <c r="S349" s="297"/>
      <c r="T349" s="297"/>
      <c r="U349" s="297"/>
      <c r="V349" s="297"/>
      <c r="W349" s="297"/>
      <c r="X349" s="297"/>
      <c r="Y349" s="413">
        <f>Y348</f>
        <v>1</v>
      </c>
      <c r="Z349" s="413">
        <f>Z348</f>
        <v>0</v>
      </c>
      <c r="AA349" s="413">
        <f t="shared" ref="AA349:AL349" si="99">AA348</f>
        <v>0</v>
      </c>
      <c r="AB349" s="413">
        <f t="shared" si="99"/>
        <v>0</v>
      </c>
      <c r="AC349" s="413">
        <f t="shared" si="99"/>
        <v>0</v>
      </c>
      <c r="AD349" s="413">
        <f t="shared" si="99"/>
        <v>0</v>
      </c>
      <c r="AE349" s="413">
        <f t="shared" si="99"/>
        <v>0</v>
      </c>
      <c r="AF349" s="413">
        <f t="shared" si="99"/>
        <v>0</v>
      </c>
      <c r="AG349" s="413">
        <f t="shared" si="99"/>
        <v>0</v>
      </c>
      <c r="AH349" s="413">
        <f t="shared" si="99"/>
        <v>0</v>
      </c>
      <c r="AI349" s="413">
        <f t="shared" si="99"/>
        <v>0</v>
      </c>
      <c r="AJ349" s="413">
        <f t="shared" si="99"/>
        <v>0</v>
      </c>
      <c r="AK349" s="413">
        <f t="shared" si="99"/>
        <v>0</v>
      </c>
      <c r="AL349" s="413">
        <f t="shared" si="99"/>
        <v>0</v>
      </c>
      <c r="AM349" s="299"/>
    </row>
    <row r="350" spans="1:39" ht="15.5" outlineLevel="1">
      <c r="B350" s="317"/>
      <c r="C350" s="307"/>
      <c r="D350" s="293"/>
      <c r="E350" s="293"/>
      <c r="F350" s="293"/>
      <c r="G350" s="293"/>
      <c r="H350" s="293"/>
      <c r="I350" s="293"/>
      <c r="J350" s="293"/>
      <c r="K350" s="293"/>
      <c r="L350" s="293"/>
      <c r="M350" s="293"/>
      <c r="N350" s="293"/>
      <c r="O350" s="293"/>
      <c r="P350" s="293"/>
      <c r="Q350" s="293"/>
      <c r="R350" s="293"/>
      <c r="S350" s="293"/>
      <c r="T350" s="293"/>
      <c r="U350" s="293"/>
      <c r="V350" s="293"/>
      <c r="W350" s="293"/>
      <c r="X350" s="293"/>
      <c r="Y350" s="414"/>
      <c r="Z350" s="414"/>
      <c r="AA350" s="414"/>
      <c r="AB350" s="414"/>
      <c r="AC350" s="414"/>
      <c r="AD350" s="414"/>
      <c r="AE350" s="414"/>
      <c r="AF350" s="414"/>
      <c r="AG350" s="414"/>
      <c r="AH350" s="414"/>
      <c r="AI350" s="414"/>
      <c r="AJ350" s="414"/>
      <c r="AK350" s="414"/>
      <c r="AL350" s="414"/>
      <c r="AM350" s="308"/>
    </row>
    <row r="351" spans="1:39" s="295" customFormat="1" ht="15.5" outlineLevel="1">
      <c r="A351" s="512"/>
      <c r="B351" s="290" t="s">
        <v>486</v>
      </c>
      <c r="C351" s="291"/>
      <c r="D351" s="292"/>
      <c r="E351" s="292"/>
      <c r="F351" s="292"/>
      <c r="G351" s="292"/>
      <c r="H351" s="292"/>
      <c r="I351" s="292"/>
      <c r="J351" s="292"/>
      <c r="K351" s="292"/>
      <c r="L351" s="292"/>
      <c r="M351" s="292"/>
      <c r="N351" s="292"/>
      <c r="O351" s="292"/>
      <c r="P351" s="291"/>
      <c r="Q351" s="291"/>
      <c r="R351" s="291"/>
      <c r="S351" s="291"/>
      <c r="T351" s="291"/>
      <c r="U351" s="291"/>
      <c r="V351" s="291"/>
      <c r="W351" s="291"/>
      <c r="X351" s="291"/>
      <c r="Y351" s="416"/>
      <c r="Z351" s="416"/>
      <c r="AA351" s="416"/>
      <c r="AB351" s="416"/>
      <c r="AC351" s="416"/>
      <c r="AD351" s="416"/>
      <c r="AE351" s="416"/>
      <c r="AF351" s="416"/>
      <c r="AG351" s="416"/>
      <c r="AH351" s="416"/>
      <c r="AI351" s="416"/>
      <c r="AJ351" s="416"/>
      <c r="AK351" s="416"/>
      <c r="AL351" s="416"/>
      <c r="AM351" s="294"/>
    </row>
    <row r="352" spans="1:39" s="285" customFormat="1" ht="15.5" outlineLevel="1">
      <c r="A352" s="511">
        <v>24</v>
      </c>
      <c r="B352" s="317" t="s">
        <v>14</v>
      </c>
      <c r="C352" s="293" t="s">
        <v>25</v>
      </c>
      <c r="D352" s="297"/>
      <c r="E352" s="297"/>
      <c r="F352" s="297"/>
      <c r="G352" s="297"/>
      <c r="H352" s="297"/>
      <c r="I352" s="297"/>
      <c r="J352" s="297"/>
      <c r="K352" s="297"/>
      <c r="L352" s="297"/>
      <c r="M352" s="297"/>
      <c r="N352" s="293"/>
      <c r="O352" s="297"/>
      <c r="P352" s="297"/>
      <c r="Q352" s="297"/>
      <c r="R352" s="297"/>
      <c r="S352" s="297"/>
      <c r="T352" s="297"/>
      <c r="U352" s="297"/>
      <c r="V352" s="297"/>
      <c r="W352" s="297"/>
      <c r="X352" s="297"/>
      <c r="Y352" s="412"/>
      <c r="Z352" s="412"/>
      <c r="AA352" s="412"/>
      <c r="AB352" s="412"/>
      <c r="AC352" s="412"/>
      <c r="AD352" s="412"/>
      <c r="AE352" s="412"/>
      <c r="AF352" s="412"/>
      <c r="AG352" s="412"/>
      <c r="AH352" s="412"/>
      <c r="AI352" s="412"/>
      <c r="AJ352" s="412"/>
      <c r="AK352" s="412"/>
      <c r="AL352" s="412"/>
      <c r="AM352" s="298">
        <f>SUM(Y352:AL352)</f>
        <v>0</v>
      </c>
    </row>
    <row r="353" spans="1:39" s="285" customFormat="1" ht="15.5" outlineLevel="1">
      <c r="A353" s="511"/>
      <c r="B353" s="317" t="s">
        <v>247</v>
      </c>
      <c r="C353" s="293" t="s">
        <v>164</v>
      </c>
      <c r="D353" s="297"/>
      <c r="E353" s="297"/>
      <c r="F353" s="297"/>
      <c r="G353" s="297"/>
      <c r="H353" s="297"/>
      <c r="I353" s="297"/>
      <c r="J353" s="297"/>
      <c r="K353" s="297"/>
      <c r="L353" s="297"/>
      <c r="M353" s="297"/>
      <c r="N353" s="470"/>
      <c r="O353" s="297"/>
      <c r="P353" s="297"/>
      <c r="Q353" s="297"/>
      <c r="R353" s="297"/>
      <c r="S353" s="297"/>
      <c r="T353" s="297"/>
      <c r="U353" s="297"/>
      <c r="V353" s="297"/>
      <c r="W353" s="297"/>
      <c r="X353" s="297"/>
      <c r="Y353" s="413">
        <f>Y352</f>
        <v>0</v>
      </c>
      <c r="Z353" s="413">
        <f>Z352</f>
        <v>0</v>
      </c>
      <c r="AA353" s="413">
        <f t="shared" ref="AA353:AL353" si="100">AA352</f>
        <v>0</v>
      </c>
      <c r="AB353" s="413">
        <f t="shared" si="100"/>
        <v>0</v>
      </c>
      <c r="AC353" s="413">
        <f t="shared" si="100"/>
        <v>0</v>
      </c>
      <c r="AD353" s="413">
        <f t="shared" si="100"/>
        <v>0</v>
      </c>
      <c r="AE353" s="413">
        <f t="shared" si="100"/>
        <v>0</v>
      </c>
      <c r="AF353" s="413">
        <f t="shared" si="100"/>
        <v>0</v>
      </c>
      <c r="AG353" s="413">
        <f t="shared" si="100"/>
        <v>0</v>
      </c>
      <c r="AH353" s="413">
        <f t="shared" si="100"/>
        <v>0</v>
      </c>
      <c r="AI353" s="413">
        <f t="shared" si="100"/>
        <v>0</v>
      </c>
      <c r="AJ353" s="413">
        <f t="shared" si="100"/>
        <v>0</v>
      </c>
      <c r="AK353" s="413">
        <f t="shared" si="100"/>
        <v>0</v>
      </c>
      <c r="AL353" s="413">
        <f t="shared" si="100"/>
        <v>0</v>
      </c>
      <c r="AM353" s="299"/>
    </row>
    <row r="354" spans="1:39" s="285" customFormat="1" ht="15.5" outlineLevel="1">
      <c r="A354" s="511"/>
      <c r="B354" s="317"/>
      <c r="C354" s="307"/>
      <c r="D354" s="293"/>
      <c r="E354" s="293"/>
      <c r="F354" s="293"/>
      <c r="G354" s="293"/>
      <c r="H354" s="293"/>
      <c r="I354" s="293"/>
      <c r="J354" s="293"/>
      <c r="K354" s="293"/>
      <c r="L354" s="293"/>
      <c r="M354" s="293"/>
      <c r="N354" s="293"/>
      <c r="O354" s="293"/>
      <c r="P354" s="293"/>
      <c r="Q354" s="293"/>
      <c r="R354" s="293"/>
      <c r="S354" s="293"/>
      <c r="T354" s="293"/>
      <c r="U354" s="293"/>
      <c r="V354" s="293"/>
      <c r="W354" s="293"/>
      <c r="X354" s="293"/>
      <c r="Y354" s="414"/>
      <c r="Z354" s="414"/>
      <c r="AA354" s="414"/>
      <c r="AB354" s="414"/>
      <c r="AC354" s="414"/>
      <c r="AD354" s="414"/>
      <c r="AE354" s="414"/>
      <c r="AF354" s="414"/>
      <c r="AG354" s="414"/>
      <c r="AH354" s="414"/>
      <c r="AI354" s="414"/>
      <c r="AJ354" s="414"/>
      <c r="AK354" s="414"/>
      <c r="AL354" s="414"/>
      <c r="AM354" s="308"/>
    </row>
    <row r="355" spans="1:39" s="285" customFormat="1" ht="15.5" outlineLevel="1">
      <c r="A355" s="511">
        <v>25</v>
      </c>
      <c r="B355" s="316" t="s">
        <v>21</v>
      </c>
      <c r="C355" s="293" t="s">
        <v>25</v>
      </c>
      <c r="D355" s="297"/>
      <c r="E355" s="297"/>
      <c r="F355" s="297"/>
      <c r="G355" s="297"/>
      <c r="H355" s="297"/>
      <c r="I355" s="297"/>
      <c r="J355" s="297"/>
      <c r="K355" s="297"/>
      <c r="L355" s="297"/>
      <c r="M355" s="297"/>
      <c r="N355" s="297">
        <v>0</v>
      </c>
      <c r="O355" s="297"/>
      <c r="P355" s="297"/>
      <c r="Q355" s="297"/>
      <c r="R355" s="297"/>
      <c r="S355" s="297"/>
      <c r="T355" s="297"/>
      <c r="U355" s="297"/>
      <c r="V355" s="297"/>
      <c r="W355" s="297"/>
      <c r="X355" s="297"/>
      <c r="Y355" s="417"/>
      <c r="Z355" s="417"/>
      <c r="AA355" s="417"/>
      <c r="AB355" s="417"/>
      <c r="AC355" s="417"/>
      <c r="AD355" s="417"/>
      <c r="AE355" s="417"/>
      <c r="AF355" s="417"/>
      <c r="AG355" s="417"/>
      <c r="AH355" s="417"/>
      <c r="AI355" s="417"/>
      <c r="AJ355" s="417"/>
      <c r="AK355" s="417"/>
      <c r="AL355" s="417"/>
      <c r="AM355" s="298">
        <f>SUM(Y355:AL355)</f>
        <v>0</v>
      </c>
    </row>
    <row r="356" spans="1:39" s="285" customFormat="1" ht="15.5" outlineLevel="1">
      <c r="A356" s="511"/>
      <c r="B356" s="317" t="s">
        <v>247</v>
      </c>
      <c r="C356" s="293" t="s">
        <v>164</v>
      </c>
      <c r="D356" s="297"/>
      <c r="E356" s="297"/>
      <c r="F356" s="297"/>
      <c r="G356" s="297"/>
      <c r="H356" s="297"/>
      <c r="I356" s="297"/>
      <c r="J356" s="297"/>
      <c r="K356" s="297"/>
      <c r="L356" s="297"/>
      <c r="M356" s="297"/>
      <c r="N356" s="297">
        <f>N355</f>
        <v>0</v>
      </c>
      <c r="O356" s="297"/>
      <c r="P356" s="297"/>
      <c r="Q356" s="297"/>
      <c r="R356" s="297"/>
      <c r="S356" s="297"/>
      <c r="T356" s="297"/>
      <c r="U356" s="297"/>
      <c r="V356" s="297"/>
      <c r="W356" s="297"/>
      <c r="X356" s="297"/>
      <c r="Y356" s="413">
        <f>Y355</f>
        <v>0</v>
      </c>
      <c r="Z356" s="413">
        <f>Z355</f>
        <v>0</v>
      </c>
      <c r="AA356" s="413">
        <f t="shared" ref="AA356:AL356" si="101">AA355</f>
        <v>0</v>
      </c>
      <c r="AB356" s="413">
        <f t="shared" si="101"/>
        <v>0</v>
      </c>
      <c r="AC356" s="413">
        <f t="shared" si="101"/>
        <v>0</v>
      </c>
      <c r="AD356" s="413">
        <f t="shared" si="101"/>
        <v>0</v>
      </c>
      <c r="AE356" s="413">
        <f t="shared" si="101"/>
        <v>0</v>
      </c>
      <c r="AF356" s="413">
        <f t="shared" si="101"/>
        <v>0</v>
      </c>
      <c r="AG356" s="413">
        <f t="shared" si="101"/>
        <v>0</v>
      </c>
      <c r="AH356" s="413">
        <f t="shared" si="101"/>
        <v>0</v>
      </c>
      <c r="AI356" s="413">
        <f t="shared" si="101"/>
        <v>0</v>
      </c>
      <c r="AJ356" s="413">
        <f t="shared" si="101"/>
        <v>0</v>
      </c>
      <c r="AK356" s="413">
        <f t="shared" si="101"/>
        <v>0</v>
      </c>
      <c r="AL356" s="413">
        <f t="shared" si="101"/>
        <v>0</v>
      </c>
      <c r="AM356" s="313"/>
    </row>
    <row r="357" spans="1:39" s="285" customFormat="1" ht="15.5" outlineLevel="1">
      <c r="A357" s="511"/>
      <c r="B357" s="316"/>
      <c r="C357" s="314"/>
      <c r="D357" s="293"/>
      <c r="E357" s="293"/>
      <c r="F357" s="293"/>
      <c r="G357" s="293"/>
      <c r="H357" s="293"/>
      <c r="I357" s="293"/>
      <c r="J357" s="293"/>
      <c r="K357" s="293"/>
      <c r="L357" s="293"/>
      <c r="M357" s="293"/>
      <c r="N357" s="293"/>
      <c r="O357" s="293"/>
      <c r="P357" s="293"/>
      <c r="Q357" s="293"/>
      <c r="R357" s="293"/>
      <c r="S357" s="293"/>
      <c r="T357" s="293"/>
      <c r="U357" s="293"/>
      <c r="V357" s="293"/>
      <c r="W357" s="293"/>
      <c r="X357" s="293"/>
      <c r="Y357" s="418"/>
      <c r="Z357" s="419"/>
      <c r="AA357" s="418"/>
      <c r="AB357" s="418"/>
      <c r="AC357" s="418"/>
      <c r="AD357" s="418"/>
      <c r="AE357" s="418"/>
      <c r="AF357" s="418"/>
      <c r="AG357" s="418"/>
      <c r="AH357" s="418"/>
      <c r="AI357" s="418"/>
      <c r="AJ357" s="418"/>
      <c r="AK357" s="418"/>
      <c r="AL357" s="418"/>
      <c r="AM357" s="315"/>
    </row>
    <row r="358" spans="1:39" ht="15.5" outlineLevel="1">
      <c r="A358" s="512"/>
      <c r="B358" s="290" t="s">
        <v>15</v>
      </c>
      <c r="C358" s="322"/>
      <c r="D358" s="292"/>
      <c r="E358" s="291"/>
      <c r="F358" s="291"/>
      <c r="G358" s="291"/>
      <c r="H358" s="291"/>
      <c r="I358" s="291"/>
      <c r="J358" s="291"/>
      <c r="K358" s="291"/>
      <c r="L358" s="291"/>
      <c r="M358" s="291"/>
      <c r="N358" s="293"/>
      <c r="O358" s="291"/>
      <c r="P358" s="291"/>
      <c r="Q358" s="291"/>
      <c r="R358" s="291"/>
      <c r="S358" s="291"/>
      <c r="T358" s="291"/>
      <c r="U358" s="291"/>
      <c r="V358" s="291"/>
      <c r="W358" s="291"/>
      <c r="X358" s="291"/>
      <c r="Y358" s="416"/>
      <c r="Z358" s="416"/>
      <c r="AA358" s="416"/>
      <c r="AB358" s="416"/>
      <c r="AC358" s="416"/>
      <c r="AD358" s="416"/>
      <c r="AE358" s="416"/>
      <c r="AF358" s="416"/>
      <c r="AG358" s="416"/>
      <c r="AH358" s="416"/>
      <c r="AI358" s="416"/>
      <c r="AJ358" s="416"/>
      <c r="AK358" s="416"/>
      <c r="AL358" s="416"/>
      <c r="AM358" s="294"/>
    </row>
    <row r="359" spans="1:39" ht="15.5" outlineLevel="1">
      <c r="A359" s="511">
        <v>26</v>
      </c>
      <c r="B359" s="323" t="s">
        <v>16</v>
      </c>
      <c r="C359" s="293" t="s">
        <v>25</v>
      </c>
      <c r="D359" s="297"/>
      <c r="E359" s="297"/>
      <c r="F359" s="297"/>
      <c r="G359" s="297"/>
      <c r="H359" s="297"/>
      <c r="I359" s="297"/>
      <c r="J359" s="297"/>
      <c r="K359" s="297"/>
      <c r="L359" s="297"/>
      <c r="M359" s="297"/>
      <c r="N359" s="297">
        <v>12</v>
      </c>
      <c r="O359" s="297"/>
      <c r="P359" s="297"/>
      <c r="Q359" s="297"/>
      <c r="R359" s="297"/>
      <c r="S359" s="297"/>
      <c r="T359" s="297"/>
      <c r="U359" s="297"/>
      <c r="V359" s="297"/>
      <c r="W359" s="297"/>
      <c r="X359" s="297"/>
      <c r="Y359" s="428"/>
      <c r="Z359" s="417"/>
      <c r="AA359" s="417"/>
      <c r="AB359" s="417"/>
      <c r="AC359" s="417"/>
      <c r="AD359" s="417"/>
      <c r="AE359" s="417"/>
      <c r="AF359" s="417"/>
      <c r="AG359" s="417"/>
      <c r="AH359" s="417"/>
      <c r="AI359" s="417"/>
      <c r="AJ359" s="417"/>
      <c r="AK359" s="417"/>
      <c r="AL359" s="417"/>
      <c r="AM359" s="298">
        <f>SUM(Y359:AL359)</f>
        <v>0</v>
      </c>
    </row>
    <row r="360" spans="1:39" ht="15.5" outlineLevel="1">
      <c r="B360" s="296" t="s">
        <v>247</v>
      </c>
      <c r="C360" s="293" t="s">
        <v>164</v>
      </c>
      <c r="D360" s="297"/>
      <c r="E360" s="297"/>
      <c r="F360" s="297"/>
      <c r="G360" s="297"/>
      <c r="H360" s="297"/>
      <c r="I360" s="297"/>
      <c r="J360" s="297"/>
      <c r="K360" s="297"/>
      <c r="L360" s="297"/>
      <c r="M360" s="297"/>
      <c r="N360" s="297">
        <f>N359</f>
        <v>12</v>
      </c>
      <c r="O360" s="297"/>
      <c r="P360" s="297"/>
      <c r="Q360" s="297"/>
      <c r="R360" s="297"/>
      <c r="S360" s="297"/>
      <c r="T360" s="297"/>
      <c r="U360" s="297"/>
      <c r="V360" s="297"/>
      <c r="W360" s="297"/>
      <c r="X360" s="297"/>
      <c r="Y360" s="413">
        <f>Y359</f>
        <v>0</v>
      </c>
      <c r="Z360" s="413">
        <f>Z359</f>
        <v>0</v>
      </c>
      <c r="AA360" s="413">
        <f t="shared" ref="AA360:AL360" si="102">AA359</f>
        <v>0</v>
      </c>
      <c r="AB360" s="413">
        <f t="shared" si="102"/>
        <v>0</v>
      </c>
      <c r="AC360" s="413">
        <f t="shared" si="102"/>
        <v>0</v>
      </c>
      <c r="AD360" s="413">
        <f t="shared" si="102"/>
        <v>0</v>
      </c>
      <c r="AE360" s="413">
        <f t="shared" si="102"/>
        <v>0</v>
      </c>
      <c r="AF360" s="413">
        <f t="shared" si="102"/>
        <v>0</v>
      </c>
      <c r="AG360" s="413">
        <f t="shared" si="102"/>
        <v>0</v>
      </c>
      <c r="AH360" s="413">
        <f t="shared" si="102"/>
        <v>0</v>
      </c>
      <c r="AI360" s="413">
        <f t="shared" si="102"/>
        <v>0</v>
      </c>
      <c r="AJ360" s="413">
        <f t="shared" si="102"/>
        <v>0</v>
      </c>
      <c r="AK360" s="413">
        <f t="shared" si="102"/>
        <v>0</v>
      </c>
      <c r="AL360" s="413">
        <f t="shared" si="102"/>
        <v>0</v>
      </c>
      <c r="AM360" s="308"/>
    </row>
    <row r="361" spans="1:39" ht="15.5" outlineLevel="1">
      <c r="A361" s="514"/>
      <c r="B361" s="324"/>
      <c r="C361" s="293"/>
      <c r="D361" s="293"/>
      <c r="E361" s="293"/>
      <c r="F361" s="293"/>
      <c r="G361" s="293"/>
      <c r="H361" s="293"/>
      <c r="I361" s="293"/>
      <c r="J361" s="293"/>
      <c r="K361" s="293"/>
      <c r="L361" s="293"/>
      <c r="M361" s="293"/>
      <c r="N361" s="293"/>
      <c r="O361" s="293"/>
      <c r="P361" s="293"/>
      <c r="Q361" s="293"/>
      <c r="R361" s="293"/>
      <c r="S361" s="293"/>
      <c r="T361" s="293"/>
      <c r="U361" s="293"/>
      <c r="V361" s="293"/>
      <c r="W361" s="293"/>
      <c r="X361" s="293"/>
      <c r="Y361" s="425"/>
      <c r="Z361" s="426"/>
      <c r="AA361" s="426"/>
      <c r="AB361" s="426"/>
      <c r="AC361" s="426"/>
      <c r="AD361" s="426"/>
      <c r="AE361" s="426"/>
      <c r="AF361" s="426"/>
      <c r="AG361" s="426"/>
      <c r="AH361" s="426"/>
      <c r="AI361" s="426"/>
      <c r="AJ361" s="426"/>
      <c r="AK361" s="426"/>
      <c r="AL361" s="426"/>
      <c r="AM361" s="299"/>
    </row>
    <row r="362" spans="1:39" ht="15.5" outlineLevel="1">
      <c r="A362" s="511">
        <v>27</v>
      </c>
      <c r="B362" s="323" t="s">
        <v>17</v>
      </c>
      <c r="C362" s="293" t="s">
        <v>25</v>
      </c>
      <c r="D362" s="297"/>
      <c r="E362" s="297"/>
      <c r="F362" s="297"/>
      <c r="G362" s="297"/>
      <c r="H362" s="297"/>
      <c r="I362" s="297"/>
      <c r="J362" s="297"/>
      <c r="K362" s="297"/>
      <c r="L362" s="297"/>
      <c r="M362" s="297"/>
      <c r="N362" s="297">
        <v>12</v>
      </c>
      <c r="O362" s="297"/>
      <c r="P362" s="297"/>
      <c r="Q362" s="297"/>
      <c r="R362" s="297"/>
      <c r="S362" s="297"/>
      <c r="T362" s="297"/>
      <c r="U362" s="297"/>
      <c r="V362" s="297"/>
      <c r="W362" s="297"/>
      <c r="X362" s="297"/>
      <c r="Y362" s="428"/>
      <c r="Z362" s="417"/>
      <c r="AA362" s="417"/>
      <c r="AB362" s="417"/>
      <c r="AC362" s="417"/>
      <c r="AD362" s="417"/>
      <c r="AE362" s="417"/>
      <c r="AF362" s="417"/>
      <c r="AG362" s="417"/>
      <c r="AH362" s="417"/>
      <c r="AI362" s="417"/>
      <c r="AJ362" s="417"/>
      <c r="AK362" s="417"/>
      <c r="AL362" s="417"/>
      <c r="AM362" s="298">
        <f>SUM(Y362:AL362)</f>
        <v>0</v>
      </c>
    </row>
    <row r="363" spans="1:39" ht="15.5" outlineLevel="1">
      <c r="B363" s="296" t="s">
        <v>247</v>
      </c>
      <c r="C363" s="293" t="s">
        <v>164</v>
      </c>
      <c r="D363" s="297"/>
      <c r="E363" s="297"/>
      <c r="F363" s="297"/>
      <c r="G363" s="297"/>
      <c r="H363" s="297"/>
      <c r="I363" s="297"/>
      <c r="J363" s="297"/>
      <c r="K363" s="297"/>
      <c r="L363" s="297"/>
      <c r="M363" s="297"/>
      <c r="N363" s="297">
        <f>N362</f>
        <v>12</v>
      </c>
      <c r="O363" s="297"/>
      <c r="P363" s="297"/>
      <c r="Q363" s="297"/>
      <c r="R363" s="297"/>
      <c r="S363" s="297"/>
      <c r="T363" s="297"/>
      <c r="U363" s="297"/>
      <c r="V363" s="297"/>
      <c r="W363" s="297"/>
      <c r="X363" s="297"/>
      <c r="Y363" s="413">
        <f>Y362</f>
        <v>0</v>
      </c>
      <c r="Z363" s="413">
        <f>Z362</f>
        <v>0</v>
      </c>
      <c r="AA363" s="413">
        <f t="shared" ref="AA363:AL363" si="103">AA362</f>
        <v>0</v>
      </c>
      <c r="AB363" s="413">
        <f t="shared" si="103"/>
        <v>0</v>
      </c>
      <c r="AC363" s="413">
        <f t="shared" si="103"/>
        <v>0</v>
      </c>
      <c r="AD363" s="413">
        <f t="shared" si="103"/>
        <v>0</v>
      </c>
      <c r="AE363" s="413">
        <f t="shared" si="103"/>
        <v>0</v>
      </c>
      <c r="AF363" s="413">
        <f t="shared" si="103"/>
        <v>0</v>
      </c>
      <c r="AG363" s="413">
        <f t="shared" si="103"/>
        <v>0</v>
      </c>
      <c r="AH363" s="413">
        <f t="shared" si="103"/>
        <v>0</v>
      </c>
      <c r="AI363" s="413">
        <f t="shared" si="103"/>
        <v>0</v>
      </c>
      <c r="AJ363" s="413">
        <f t="shared" si="103"/>
        <v>0</v>
      </c>
      <c r="AK363" s="413">
        <f t="shared" si="103"/>
        <v>0</v>
      </c>
      <c r="AL363" s="413">
        <f t="shared" si="103"/>
        <v>0</v>
      </c>
      <c r="AM363" s="308"/>
    </row>
    <row r="364" spans="1:39" ht="15.5" outlineLevel="1">
      <c r="A364" s="514"/>
      <c r="B364" s="325"/>
      <c r="C364" s="302"/>
      <c r="D364" s="293"/>
      <c r="E364" s="293"/>
      <c r="F364" s="293"/>
      <c r="G364" s="293"/>
      <c r="H364" s="293"/>
      <c r="I364" s="293"/>
      <c r="J364" s="293"/>
      <c r="K364" s="293"/>
      <c r="L364" s="293"/>
      <c r="M364" s="293"/>
      <c r="N364" s="302"/>
      <c r="O364" s="293"/>
      <c r="P364" s="293"/>
      <c r="Q364" s="293"/>
      <c r="R364" s="293"/>
      <c r="S364" s="293"/>
      <c r="T364" s="293"/>
      <c r="U364" s="293"/>
      <c r="V364" s="293"/>
      <c r="W364" s="293"/>
      <c r="X364" s="293"/>
      <c r="Y364" s="414"/>
      <c r="Z364" s="414"/>
      <c r="AA364" s="414"/>
      <c r="AB364" s="414"/>
      <c r="AC364" s="414"/>
      <c r="AD364" s="414"/>
      <c r="AE364" s="414"/>
      <c r="AF364" s="414"/>
      <c r="AG364" s="414"/>
      <c r="AH364" s="414"/>
      <c r="AI364" s="414"/>
      <c r="AJ364" s="414"/>
      <c r="AK364" s="414"/>
      <c r="AL364" s="414"/>
      <c r="AM364" s="308"/>
    </row>
    <row r="365" spans="1:39" ht="15.5" outlineLevel="1">
      <c r="A365" s="511">
        <v>28</v>
      </c>
      <c r="B365" s="323" t="s">
        <v>18</v>
      </c>
      <c r="C365" s="293" t="s">
        <v>25</v>
      </c>
      <c r="D365" s="297"/>
      <c r="E365" s="297"/>
      <c r="F365" s="297"/>
      <c r="G365" s="297"/>
      <c r="H365" s="297"/>
      <c r="I365" s="297"/>
      <c r="J365" s="297"/>
      <c r="K365" s="297"/>
      <c r="L365" s="297"/>
      <c r="M365" s="297"/>
      <c r="N365" s="297">
        <v>0</v>
      </c>
      <c r="O365" s="297"/>
      <c r="P365" s="297"/>
      <c r="Q365" s="297"/>
      <c r="R365" s="297"/>
      <c r="S365" s="297"/>
      <c r="T365" s="297"/>
      <c r="U365" s="297"/>
      <c r="V365" s="297"/>
      <c r="W365" s="297"/>
      <c r="X365" s="297"/>
      <c r="Y365" s="428"/>
      <c r="Z365" s="417"/>
      <c r="AA365" s="417"/>
      <c r="AB365" s="417"/>
      <c r="AC365" s="417"/>
      <c r="AD365" s="417"/>
      <c r="AE365" s="417"/>
      <c r="AF365" s="417"/>
      <c r="AG365" s="417"/>
      <c r="AH365" s="417"/>
      <c r="AI365" s="417"/>
      <c r="AJ365" s="417"/>
      <c r="AK365" s="417"/>
      <c r="AL365" s="417"/>
      <c r="AM365" s="298">
        <f>SUM(Y365:AL365)</f>
        <v>0</v>
      </c>
    </row>
    <row r="366" spans="1:39" ht="15.5" outlineLevel="1">
      <c r="B366" s="296" t="s">
        <v>247</v>
      </c>
      <c r="C366" s="293" t="s">
        <v>164</v>
      </c>
      <c r="D366" s="297"/>
      <c r="E366" s="297"/>
      <c r="F366" s="297"/>
      <c r="G366" s="297"/>
      <c r="H366" s="297"/>
      <c r="I366" s="297"/>
      <c r="J366" s="297"/>
      <c r="K366" s="297"/>
      <c r="L366" s="297"/>
      <c r="M366" s="297"/>
      <c r="N366" s="297">
        <f>N365</f>
        <v>0</v>
      </c>
      <c r="O366" s="297"/>
      <c r="P366" s="297"/>
      <c r="Q366" s="297"/>
      <c r="R366" s="297"/>
      <c r="S366" s="297"/>
      <c r="T366" s="297"/>
      <c r="U366" s="297"/>
      <c r="V366" s="297"/>
      <c r="W366" s="297"/>
      <c r="X366" s="297"/>
      <c r="Y366" s="413">
        <f>Y365</f>
        <v>0</v>
      </c>
      <c r="Z366" s="413">
        <f>Z365</f>
        <v>0</v>
      </c>
      <c r="AA366" s="413">
        <f t="shared" ref="AA366:AL366" si="104">AA365</f>
        <v>0</v>
      </c>
      <c r="AB366" s="413">
        <f t="shared" si="104"/>
        <v>0</v>
      </c>
      <c r="AC366" s="413">
        <f t="shared" si="104"/>
        <v>0</v>
      </c>
      <c r="AD366" s="413">
        <f t="shared" si="104"/>
        <v>0</v>
      </c>
      <c r="AE366" s="413">
        <f t="shared" si="104"/>
        <v>0</v>
      </c>
      <c r="AF366" s="413">
        <f t="shared" si="104"/>
        <v>0</v>
      </c>
      <c r="AG366" s="413">
        <f t="shared" si="104"/>
        <v>0</v>
      </c>
      <c r="AH366" s="413">
        <f t="shared" si="104"/>
        <v>0</v>
      </c>
      <c r="AI366" s="413">
        <f t="shared" si="104"/>
        <v>0</v>
      </c>
      <c r="AJ366" s="413">
        <f t="shared" si="104"/>
        <v>0</v>
      </c>
      <c r="AK366" s="413">
        <f t="shared" si="104"/>
        <v>0</v>
      </c>
      <c r="AL366" s="413">
        <f t="shared" si="104"/>
        <v>0</v>
      </c>
      <c r="AM366" s="299"/>
    </row>
    <row r="367" spans="1:39" ht="15.5" outlineLevel="1">
      <c r="A367" s="514"/>
      <c r="B367" s="324"/>
      <c r="C367" s="293"/>
      <c r="D367" s="293"/>
      <c r="E367" s="293"/>
      <c r="F367" s="293"/>
      <c r="G367" s="293"/>
      <c r="H367" s="293"/>
      <c r="I367" s="293"/>
      <c r="J367" s="293"/>
      <c r="K367" s="293"/>
      <c r="L367" s="293"/>
      <c r="M367" s="293"/>
      <c r="N367" s="293"/>
      <c r="O367" s="293"/>
      <c r="P367" s="293"/>
      <c r="Q367" s="293"/>
      <c r="R367" s="293"/>
      <c r="S367" s="293"/>
      <c r="T367" s="293"/>
      <c r="U367" s="293"/>
      <c r="V367" s="293"/>
      <c r="W367" s="293"/>
      <c r="X367" s="293"/>
      <c r="Y367" s="414"/>
      <c r="Z367" s="414"/>
      <c r="AA367" s="414"/>
      <c r="AB367" s="414"/>
      <c r="AC367" s="414"/>
      <c r="AD367" s="414"/>
      <c r="AE367" s="414"/>
      <c r="AF367" s="414"/>
      <c r="AG367" s="414"/>
      <c r="AH367" s="414"/>
      <c r="AI367" s="414"/>
      <c r="AJ367" s="414"/>
      <c r="AK367" s="414"/>
      <c r="AL367" s="414"/>
      <c r="AM367" s="308"/>
    </row>
    <row r="368" spans="1:39" ht="15.5" outlineLevel="1">
      <c r="A368" s="511">
        <v>29</v>
      </c>
      <c r="B368" s="326" t="s">
        <v>19</v>
      </c>
      <c r="C368" s="293" t="s">
        <v>25</v>
      </c>
      <c r="D368" s="297"/>
      <c r="E368" s="297"/>
      <c r="F368" s="297"/>
      <c r="G368" s="297"/>
      <c r="H368" s="297"/>
      <c r="I368" s="297"/>
      <c r="J368" s="297"/>
      <c r="K368" s="297"/>
      <c r="L368" s="297"/>
      <c r="M368" s="297"/>
      <c r="N368" s="297">
        <v>0</v>
      </c>
      <c r="O368" s="297"/>
      <c r="P368" s="297"/>
      <c r="Q368" s="297"/>
      <c r="R368" s="297"/>
      <c r="S368" s="297"/>
      <c r="T368" s="297"/>
      <c r="U368" s="297"/>
      <c r="V368" s="297"/>
      <c r="W368" s="297"/>
      <c r="X368" s="297"/>
      <c r="Y368" s="428"/>
      <c r="Z368" s="417"/>
      <c r="AA368" s="417"/>
      <c r="AB368" s="417"/>
      <c r="AC368" s="417"/>
      <c r="AD368" s="417"/>
      <c r="AE368" s="417"/>
      <c r="AF368" s="417"/>
      <c r="AG368" s="417"/>
      <c r="AH368" s="417"/>
      <c r="AI368" s="417"/>
      <c r="AJ368" s="417"/>
      <c r="AK368" s="417"/>
      <c r="AL368" s="417"/>
      <c r="AM368" s="298">
        <f>SUM(Y368:AL368)</f>
        <v>0</v>
      </c>
    </row>
    <row r="369" spans="1:39" ht="15.5" outlineLevel="1">
      <c r="B369" s="326" t="s">
        <v>247</v>
      </c>
      <c r="C369" s="293" t="s">
        <v>164</v>
      </c>
      <c r="D369" s="297"/>
      <c r="E369" s="297"/>
      <c r="F369" s="297"/>
      <c r="G369" s="297"/>
      <c r="H369" s="297"/>
      <c r="I369" s="297"/>
      <c r="J369" s="297"/>
      <c r="K369" s="297"/>
      <c r="L369" s="297"/>
      <c r="M369" s="297"/>
      <c r="N369" s="297">
        <f>N368</f>
        <v>0</v>
      </c>
      <c r="O369" s="297"/>
      <c r="P369" s="297"/>
      <c r="Q369" s="297"/>
      <c r="R369" s="297"/>
      <c r="S369" s="297"/>
      <c r="T369" s="297"/>
      <c r="U369" s="297"/>
      <c r="V369" s="297"/>
      <c r="W369" s="297"/>
      <c r="X369" s="297"/>
      <c r="Y369" s="413">
        <f>Y368</f>
        <v>0</v>
      </c>
      <c r="Z369" s="413">
        <f t="shared" ref="Z369:AL369" si="105">Z368</f>
        <v>0</v>
      </c>
      <c r="AA369" s="413">
        <f t="shared" si="105"/>
        <v>0</v>
      </c>
      <c r="AB369" s="413">
        <f t="shared" si="105"/>
        <v>0</v>
      </c>
      <c r="AC369" s="413">
        <f t="shared" si="105"/>
        <v>0</v>
      </c>
      <c r="AD369" s="413">
        <f t="shared" si="105"/>
        <v>0</v>
      </c>
      <c r="AE369" s="413">
        <f t="shared" si="105"/>
        <v>0</v>
      </c>
      <c r="AF369" s="413">
        <f t="shared" si="105"/>
        <v>0</v>
      </c>
      <c r="AG369" s="413">
        <f t="shared" si="105"/>
        <v>0</v>
      </c>
      <c r="AH369" s="413">
        <f t="shared" si="105"/>
        <v>0</v>
      </c>
      <c r="AI369" s="413">
        <f t="shared" si="105"/>
        <v>0</v>
      </c>
      <c r="AJ369" s="413">
        <f t="shared" si="105"/>
        <v>0</v>
      </c>
      <c r="AK369" s="413">
        <f t="shared" si="105"/>
        <v>0</v>
      </c>
      <c r="AL369" s="413">
        <f t="shared" si="105"/>
        <v>0</v>
      </c>
      <c r="AM369" s="299"/>
    </row>
    <row r="370" spans="1:39" ht="15.5" outlineLevel="1">
      <c r="B370" s="326"/>
      <c r="C370" s="293"/>
      <c r="D370" s="293"/>
      <c r="E370" s="293"/>
      <c r="F370" s="293"/>
      <c r="G370" s="293"/>
      <c r="H370" s="293"/>
      <c r="I370" s="293"/>
      <c r="J370" s="293"/>
      <c r="K370" s="293"/>
      <c r="L370" s="293"/>
      <c r="M370" s="293"/>
      <c r="N370" s="293"/>
      <c r="O370" s="293"/>
      <c r="P370" s="293"/>
      <c r="Q370" s="293"/>
      <c r="R370" s="293"/>
      <c r="S370" s="293"/>
      <c r="T370" s="293"/>
      <c r="U370" s="293"/>
      <c r="V370" s="293"/>
      <c r="W370" s="293"/>
      <c r="X370" s="293"/>
      <c r="Y370" s="425"/>
      <c r="Z370" s="425"/>
      <c r="AA370" s="425"/>
      <c r="AB370" s="425"/>
      <c r="AC370" s="425"/>
      <c r="AD370" s="425"/>
      <c r="AE370" s="425"/>
      <c r="AF370" s="425"/>
      <c r="AG370" s="425"/>
      <c r="AH370" s="425"/>
      <c r="AI370" s="425"/>
      <c r="AJ370" s="425"/>
      <c r="AK370" s="425"/>
      <c r="AL370" s="425"/>
      <c r="AM370" s="315"/>
    </row>
    <row r="371" spans="1:39" s="285" customFormat="1" ht="15.5" outlineLevel="1">
      <c r="A371" s="511">
        <v>30</v>
      </c>
      <c r="B371" s="326" t="s">
        <v>487</v>
      </c>
      <c r="C371" s="293" t="s">
        <v>25</v>
      </c>
      <c r="D371" s="297"/>
      <c r="E371" s="297"/>
      <c r="F371" s="297"/>
      <c r="G371" s="297"/>
      <c r="H371" s="297"/>
      <c r="I371" s="297"/>
      <c r="J371" s="297"/>
      <c r="K371" s="297"/>
      <c r="L371" s="297"/>
      <c r="M371" s="297"/>
      <c r="N371" s="297">
        <v>0</v>
      </c>
      <c r="O371" s="297"/>
      <c r="P371" s="297"/>
      <c r="Q371" s="297"/>
      <c r="R371" s="297"/>
      <c r="S371" s="297"/>
      <c r="T371" s="297"/>
      <c r="U371" s="297"/>
      <c r="V371" s="297"/>
      <c r="W371" s="297"/>
      <c r="X371" s="297"/>
      <c r="Y371" s="412"/>
      <c r="Z371" s="412"/>
      <c r="AA371" s="412"/>
      <c r="AB371" s="412"/>
      <c r="AC371" s="412"/>
      <c r="AD371" s="412"/>
      <c r="AE371" s="412"/>
      <c r="AF371" s="412"/>
      <c r="AG371" s="412"/>
      <c r="AH371" s="412"/>
      <c r="AI371" s="412"/>
      <c r="AJ371" s="412"/>
      <c r="AK371" s="412"/>
      <c r="AL371" s="412"/>
      <c r="AM371" s="298">
        <f>SUM(Y371:AL371)</f>
        <v>0</v>
      </c>
    </row>
    <row r="372" spans="1:39" s="285" customFormat="1" ht="15.5" outlineLevel="1">
      <c r="A372" s="511"/>
      <c r="B372" s="326" t="s">
        <v>247</v>
      </c>
      <c r="C372" s="293" t="s">
        <v>164</v>
      </c>
      <c r="D372" s="297"/>
      <c r="E372" s="297"/>
      <c r="F372" s="297"/>
      <c r="G372" s="297"/>
      <c r="H372" s="297"/>
      <c r="I372" s="297"/>
      <c r="J372" s="297"/>
      <c r="K372" s="297"/>
      <c r="L372" s="297"/>
      <c r="M372" s="297"/>
      <c r="N372" s="297">
        <f>N371</f>
        <v>0</v>
      </c>
      <c r="O372" s="297"/>
      <c r="P372" s="297"/>
      <c r="Q372" s="297"/>
      <c r="R372" s="297"/>
      <c r="S372" s="297"/>
      <c r="T372" s="297"/>
      <c r="U372" s="297"/>
      <c r="V372" s="297"/>
      <c r="W372" s="297"/>
      <c r="X372" s="297"/>
      <c r="Y372" s="413">
        <f>Y371</f>
        <v>0</v>
      </c>
      <c r="Z372" s="413">
        <f t="shared" ref="Z372:AL372" si="106">Z371</f>
        <v>0</v>
      </c>
      <c r="AA372" s="413">
        <f t="shared" si="106"/>
        <v>0</v>
      </c>
      <c r="AB372" s="413">
        <f t="shared" si="106"/>
        <v>0</v>
      </c>
      <c r="AC372" s="413">
        <f t="shared" si="106"/>
        <v>0</v>
      </c>
      <c r="AD372" s="413">
        <f t="shared" si="106"/>
        <v>0</v>
      </c>
      <c r="AE372" s="413">
        <f t="shared" si="106"/>
        <v>0</v>
      </c>
      <c r="AF372" s="413">
        <f t="shared" si="106"/>
        <v>0</v>
      </c>
      <c r="AG372" s="413">
        <f t="shared" si="106"/>
        <v>0</v>
      </c>
      <c r="AH372" s="413">
        <f t="shared" si="106"/>
        <v>0</v>
      </c>
      <c r="AI372" s="413">
        <f t="shared" si="106"/>
        <v>0</v>
      </c>
      <c r="AJ372" s="413">
        <f t="shared" si="106"/>
        <v>0</v>
      </c>
      <c r="AK372" s="413">
        <f t="shared" si="106"/>
        <v>0</v>
      </c>
      <c r="AL372" s="413">
        <f t="shared" si="106"/>
        <v>0</v>
      </c>
      <c r="AM372" s="299"/>
    </row>
    <row r="373" spans="1:39" s="285" customFormat="1" ht="15.5" outlineLevel="1">
      <c r="A373" s="511"/>
      <c r="B373" s="326"/>
      <c r="C373" s="293"/>
      <c r="D373" s="293"/>
      <c r="E373" s="293"/>
      <c r="F373" s="293"/>
      <c r="G373" s="293"/>
      <c r="H373" s="293"/>
      <c r="I373" s="293"/>
      <c r="J373" s="293"/>
      <c r="K373" s="293"/>
      <c r="L373" s="293"/>
      <c r="M373" s="293"/>
      <c r="N373" s="293"/>
      <c r="O373" s="293"/>
      <c r="P373" s="293"/>
      <c r="Q373" s="293"/>
      <c r="R373" s="293"/>
      <c r="S373" s="293"/>
      <c r="T373" s="293"/>
      <c r="U373" s="293"/>
      <c r="V373" s="293"/>
      <c r="W373" s="293"/>
      <c r="X373" s="293"/>
      <c r="Y373" s="414"/>
      <c r="Z373" s="414"/>
      <c r="AA373" s="414"/>
      <c r="AB373" s="414"/>
      <c r="AC373" s="414"/>
      <c r="AD373" s="414"/>
      <c r="AE373" s="414"/>
      <c r="AF373" s="414"/>
      <c r="AG373" s="414"/>
      <c r="AH373" s="414"/>
      <c r="AI373" s="414"/>
      <c r="AJ373" s="414"/>
      <c r="AK373" s="414"/>
      <c r="AL373" s="414"/>
      <c r="AM373" s="315"/>
    </row>
    <row r="374" spans="1:39" s="285" customFormat="1" ht="15.5" outlineLevel="1">
      <c r="A374" s="511"/>
      <c r="B374" s="290" t="s">
        <v>488</v>
      </c>
      <c r="C374" s="293"/>
      <c r="D374" s="293"/>
      <c r="E374" s="293"/>
      <c r="F374" s="293"/>
      <c r="G374" s="293"/>
      <c r="H374" s="293"/>
      <c r="I374" s="293"/>
      <c r="J374" s="293"/>
      <c r="K374" s="293"/>
      <c r="L374" s="293"/>
      <c r="M374" s="293"/>
      <c r="N374" s="293"/>
      <c r="O374" s="293"/>
      <c r="P374" s="293"/>
      <c r="Q374" s="293"/>
      <c r="R374" s="293"/>
      <c r="S374" s="293"/>
      <c r="T374" s="293"/>
      <c r="U374" s="293"/>
      <c r="V374" s="293"/>
      <c r="W374" s="293"/>
      <c r="X374" s="293"/>
      <c r="Y374" s="414"/>
      <c r="Z374" s="414"/>
      <c r="AA374" s="414"/>
      <c r="AB374" s="414"/>
      <c r="AC374" s="414"/>
      <c r="AD374" s="414"/>
      <c r="AE374" s="414"/>
      <c r="AF374" s="414"/>
      <c r="AG374" s="414"/>
      <c r="AH374" s="414"/>
      <c r="AI374" s="414"/>
      <c r="AJ374" s="414"/>
      <c r="AK374" s="414"/>
      <c r="AL374" s="414"/>
      <c r="AM374" s="315"/>
    </row>
    <row r="375" spans="1:39" s="285" customFormat="1" ht="15.5" outlineLevel="1">
      <c r="A375" s="511">
        <v>31</v>
      </c>
      <c r="B375" s="326" t="s">
        <v>489</v>
      </c>
      <c r="C375" s="293" t="s">
        <v>25</v>
      </c>
      <c r="D375" s="297"/>
      <c r="E375" s="297"/>
      <c r="F375" s="297"/>
      <c r="G375" s="297"/>
      <c r="H375" s="297"/>
      <c r="I375" s="297"/>
      <c r="J375" s="297"/>
      <c r="K375" s="297"/>
      <c r="L375" s="297"/>
      <c r="M375" s="297"/>
      <c r="N375" s="297">
        <v>0</v>
      </c>
      <c r="O375" s="297"/>
      <c r="P375" s="297"/>
      <c r="Q375" s="297"/>
      <c r="R375" s="297"/>
      <c r="S375" s="297"/>
      <c r="T375" s="297"/>
      <c r="U375" s="297"/>
      <c r="V375" s="297"/>
      <c r="W375" s="297"/>
      <c r="X375" s="297"/>
      <c r="Y375" s="412"/>
      <c r="Z375" s="412"/>
      <c r="AA375" s="412"/>
      <c r="AB375" s="412"/>
      <c r="AC375" s="412"/>
      <c r="AD375" s="412"/>
      <c r="AE375" s="412"/>
      <c r="AF375" s="412"/>
      <c r="AG375" s="412"/>
      <c r="AH375" s="412"/>
      <c r="AI375" s="412"/>
      <c r="AJ375" s="412"/>
      <c r="AK375" s="412"/>
      <c r="AL375" s="412"/>
      <c r="AM375" s="298">
        <f>SUM(Y375:AL375)</f>
        <v>0</v>
      </c>
    </row>
    <row r="376" spans="1:39" s="285" customFormat="1" ht="15.5" outlineLevel="1">
      <c r="A376" s="511"/>
      <c r="B376" s="326" t="s">
        <v>247</v>
      </c>
      <c r="C376" s="293" t="s">
        <v>164</v>
      </c>
      <c r="D376" s="297"/>
      <c r="E376" s="297"/>
      <c r="F376" s="297"/>
      <c r="G376" s="297"/>
      <c r="H376" s="297"/>
      <c r="I376" s="297"/>
      <c r="J376" s="297"/>
      <c r="K376" s="297"/>
      <c r="L376" s="297"/>
      <c r="M376" s="297"/>
      <c r="N376" s="297">
        <f>N375</f>
        <v>0</v>
      </c>
      <c r="O376" s="297"/>
      <c r="P376" s="297"/>
      <c r="Q376" s="297"/>
      <c r="R376" s="297"/>
      <c r="S376" s="297"/>
      <c r="T376" s="297"/>
      <c r="U376" s="297"/>
      <c r="V376" s="297"/>
      <c r="W376" s="297"/>
      <c r="X376" s="297"/>
      <c r="Y376" s="413">
        <f>Y375</f>
        <v>0</v>
      </c>
      <c r="Z376" s="413">
        <f t="shared" ref="Z376:AL376" si="107">Z375</f>
        <v>0</v>
      </c>
      <c r="AA376" s="413">
        <f t="shared" si="107"/>
        <v>0</v>
      </c>
      <c r="AB376" s="413">
        <f t="shared" si="107"/>
        <v>0</v>
      </c>
      <c r="AC376" s="413">
        <f t="shared" si="107"/>
        <v>0</v>
      </c>
      <c r="AD376" s="413">
        <f t="shared" si="107"/>
        <v>0</v>
      </c>
      <c r="AE376" s="413">
        <f t="shared" si="107"/>
        <v>0</v>
      </c>
      <c r="AF376" s="413">
        <f t="shared" si="107"/>
        <v>0</v>
      </c>
      <c r="AG376" s="413">
        <f t="shared" si="107"/>
        <v>0</v>
      </c>
      <c r="AH376" s="413">
        <f t="shared" si="107"/>
        <v>0</v>
      </c>
      <c r="AI376" s="413">
        <f t="shared" si="107"/>
        <v>0</v>
      </c>
      <c r="AJ376" s="413">
        <f t="shared" si="107"/>
        <v>0</v>
      </c>
      <c r="AK376" s="413">
        <f t="shared" si="107"/>
        <v>0</v>
      </c>
      <c r="AL376" s="413">
        <f t="shared" si="107"/>
        <v>0</v>
      </c>
      <c r="AM376" s="299"/>
    </row>
    <row r="377" spans="1:39" s="285" customFormat="1" ht="15.5" outlineLevel="1">
      <c r="A377" s="511"/>
      <c r="B377" s="326"/>
      <c r="C377" s="293"/>
      <c r="D377" s="293"/>
      <c r="E377" s="293"/>
      <c r="F377" s="293"/>
      <c r="G377" s="293"/>
      <c r="H377" s="293"/>
      <c r="I377" s="293"/>
      <c r="J377" s="293"/>
      <c r="K377" s="293"/>
      <c r="L377" s="293"/>
      <c r="M377" s="293"/>
      <c r="N377" s="293"/>
      <c r="O377" s="293"/>
      <c r="P377" s="293"/>
      <c r="Q377" s="293"/>
      <c r="R377" s="293"/>
      <c r="S377" s="293"/>
      <c r="T377" s="293"/>
      <c r="U377" s="293"/>
      <c r="V377" s="293"/>
      <c r="W377" s="293"/>
      <c r="X377" s="293"/>
      <c r="Y377" s="414"/>
      <c r="Z377" s="414"/>
      <c r="AA377" s="414"/>
      <c r="AB377" s="414"/>
      <c r="AC377" s="414"/>
      <c r="AD377" s="414"/>
      <c r="AE377" s="414"/>
      <c r="AF377" s="414"/>
      <c r="AG377" s="414"/>
      <c r="AH377" s="414"/>
      <c r="AI377" s="414"/>
      <c r="AJ377" s="414"/>
      <c r="AK377" s="414"/>
      <c r="AL377" s="414"/>
      <c r="AM377" s="315"/>
    </row>
    <row r="378" spans="1:39" s="285" customFormat="1" ht="15.5" outlineLevel="1">
      <c r="A378" s="511">
        <v>32</v>
      </c>
      <c r="B378" s="326" t="s">
        <v>490</v>
      </c>
      <c r="C378" s="293" t="s">
        <v>25</v>
      </c>
      <c r="D378" s="297"/>
      <c r="E378" s="297"/>
      <c r="F378" s="297"/>
      <c r="G378" s="297"/>
      <c r="H378" s="297"/>
      <c r="I378" s="297"/>
      <c r="J378" s="297"/>
      <c r="K378" s="297"/>
      <c r="L378" s="297"/>
      <c r="M378" s="297"/>
      <c r="N378" s="297">
        <v>0</v>
      </c>
      <c r="O378" s="297"/>
      <c r="P378" s="297"/>
      <c r="Q378" s="297"/>
      <c r="R378" s="297"/>
      <c r="S378" s="297"/>
      <c r="T378" s="297"/>
      <c r="U378" s="297"/>
      <c r="V378" s="297"/>
      <c r="W378" s="297"/>
      <c r="X378" s="297"/>
      <c r="Y378" s="412"/>
      <c r="Z378" s="412"/>
      <c r="AA378" s="412"/>
      <c r="AB378" s="412"/>
      <c r="AC378" s="412"/>
      <c r="AD378" s="412"/>
      <c r="AE378" s="412"/>
      <c r="AF378" s="412"/>
      <c r="AG378" s="412"/>
      <c r="AH378" s="412"/>
      <c r="AI378" s="412"/>
      <c r="AJ378" s="412"/>
      <c r="AK378" s="412"/>
      <c r="AL378" s="412"/>
      <c r="AM378" s="298">
        <f>SUM(Y378:AL378)</f>
        <v>0</v>
      </c>
    </row>
    <row r="379" spans="1:39" s="285" customFormat="1" ht="15.5" outlineLevel="1">
      <c r="A379" s="511"/>
      <c r="B379" s="326" t="s">
        <v>247</v>
      </c>
      <c r="C379" s="293" t="s">
        <v>164</v>
      </c>
      <c r="D379" s="297"/>
      <c r="E379" s="297"/>
      <c r="F379" s="297"/>
      <c r="G379" s="297"/>
      <c r="H379" s="297"/>
      <c r="I379" s="297"/>
      <c r="J379" s="297"/>
      <c r="K379" s="297"/>
      <c r="L379" s="297"/>
      <c r="M379" s="297"/>
      <c r="N379" s="297">
        <f>N378</f>
        <v>0</v>
      </c>
      <c r="O379" s="297"/>
      <c r="P379" s="297"/>
      <c r="Q379" s="297"/>
      <c r="R379" s="297"/>
      <c r="S379" s="297"/>
      <c r="T379" s="297"/>
      <c r="U379" s="297"/>
      <c r="V379" s="297"/>
      <c r="W379" s="297"/>
      <c r="X379" s="297"/>
      <c r="Y379" s="413">
        <f>Y378</f>
        <v>0</v>
      </c>
      <c r="Z379" s="413">
        <f t="shared" ref="Z379:AL379" si="108">Z378</f>
        <v>0</v>
      </c>
      <c r="AA379" s="413">
        <f t="shared" si="108"/>
        <v>0</v>
      </c>
      <c r="AB379" s="413">
        <f t="shared" si="108"/>
        <v>0</v>
      </c>
      <c r="AC379" s="413">
        <f t="shared" si="108"/>
        <v>0</v>
      </c>
      <c r="AD379" s="413">
        <f t="shared" si="108"/>
        <v>0</v>
      </c>
      <c r="AE379" s="413">
        <f t="shared" si="108"/>
        <v>0</v>
      </c>
      <c r="AF379" s="413">
        <f t="shared" si="108"/>
        <v>0</v>
      </c>
      <c r="AG379" s="413">
        <f t="shared" si="108"/>
        <v>0</v>
      </c>
      <c r="AH379" s="413">
        <f t="shared" si="108"/>
        <v>0</v>
      </c>
      <c r="AI379" s="413">
        <f t="shared" si="108"/>
        <v>0</v>
      </c>
      <c r="AJ379" s="413">
        <f t="shared" si="108"/>
        <v>0</v>
      </c>
      <c r="AK379" s="413">
        <f t="shared" si="108"/>
        <v>0</v>
      </c>
      <c r="AL379" s="413">
        <f t="shared" si="108"/>
        <v>0</v>
      </c>
      <c r="AM379" s="299"/>
    </row>
    <row r="380" spans="1:39" s="285" customFormat="1" ht="15.5" outlineLevel="1">
      <c r="A380" s="511"/>
      <c r="B380" s="326"/>
      <c r="C380" s="293"/>
      <c r="D380" s="293"/>
      <c r="E380" s="293"/>
      <c r="F380" s="293"/>
      <c r="G380" s="293"/>
      <c r="H380" s="293"/>
      <c r="I380" s="293"/>
      <c r="J380" s="293"/>
      <c r="K380" s="293"/>
      <c r="L380" s="293"/>
      <c r="M380" s="293"/>
      <c r="N380" s="293"/>
      <c r="O380" s="293"/>
      <c r="P380" s="293"/>
      <c r="Q380" s="293"/>
      <c r="R380" s="293"/>
      <c r="S380" s="293"/>
      <c r="T380" s="293"/>
      <c r="U380" s="293"/>
      <c r="V380" s="293"/>
      <c r="W380" s="293"/>
      <c r="X380" s="293"/>
      <c r="Y380" s="414"/>
      <c r="Z380" s="414"/>
      <c r="AA380" s="414"/>
      <c r="AB380" s="414"/>
      <c r="AC380" s="414"/>
      <c r="AD380" s="414"/>
      <c r="AE380" s="414"/>
      <c r="AF380" s="414"/>
      <c r="AG380" s="414"/>
      <c r="AH380" s="414"/>
      <c r="AI380" s="414"/>
      <c r="AJ380" s="414"/>
      <c r="AK380" s="414"/>
      <c r="AL380" s="414"/>
      <c r="AM380" s="315"/>
    </row>
    <row r="381" spans="1:39" s="285" customFormat="1" ht="15.5" outlineLevel="1">
      <c r="A381" s="511">
        <v>33</v>
      </c>
      <c r="B381" s="326" t="s">
        <v>491</v>
      </c>
      <c r="C381" s="293" t="s">
        <v>25</v>
      </c>
      <c r="D381" s="297"/>
      <c r="E381" s="297"/>
      <c r="F381" s="297"/>
      <c r="G381" s="297"/>
      <c r="H381" s="297"/>
      <c r="I381" s="297"/>
      <c r="J381" s="297"/>
      <c r="K381" s="297"/>
      <c r="L381" s="297"/>
      <c r="M381" s="297"/>
      <c r="N381" s="297">
        <v>0</v>
      </c>
      <c r="O381" s="297"/>
      <c r="P381" s="297"/>
      <c r="Q381" s="297"/>
      <c r="R381" s="297"/>
      <c r="S381" s="297"/>
      <c r="T381" s="297"/>
      <c r="U381" s="297"/>
      <c r="V381" s="297"/>
      <c r="W381" s="297"/>
      <c r="X381" s="297"/>
      <c r="Y381" s="412"/>
      <c r="Z381" s="412"/>
      <c r="AA381" s="412"/>
      <c r="AB381" s="412"/>
      <c r="AC381" s="412"/>
      <c r="AD381" s="412"/>
      <c r="AE381" s="412"/>
      <c r="AF381" s="412"/>
      <c r="AG381" s="412"/>
      <c r="AH381" s="412"/>
      <c r="AI381" s="412"/>
      <c r="AJ381" s="412"/>
      <c r="AK381" s="412"/>
      <c r="AL381" s="412"/>
      <c r="AM381" s="298">
        <f>SUM(Y381:AL381)</f>
        <v>0</v>
      </c>
    </row>
    <row r="382" spans="1:39" s="285" customFormat="1" ht="15.5" outlineLevel="1">
      <c r="A382" s="511"/>
      <c r="B382" s="326" t="s">
        <v>247</v>
      </c>
      <c r="C382" s="293" t="s">
        <v>164</v>
      </c>
      <c r="D382" s="297"/>
      <c r="E382" s="297"/>
      <c r="F382" s="297"/>
      <c r="G382" s="297"/>
      <c r="H382" s="297"/>
      <c r="I382" s="297"/>
      <c r="J382" s="297"/>
      <c r="K382" s="297"/>
      <c r="L382" s="297"/>
      <c r="M382" s="297"/>
      <c r="N382" s="297">
        <f>N381</f>
        <v>0</v>
      </c>
      <c r="O382" s="297"/>
      <c r="P382" s="297"/>
      <c r="Q382" s="297"/>
      <c r="R382" s="297"/>
      <c r="S382" s="297"/>
      <c r="T382" s="297"/>
      <c r="U382" s="297"/>
      <c r="V382" s="297"/>
      <c r="W382" s="297"/>
      <c r="X382" s="297"/>
      <c r="Y382" s="413">
        <f>Y381</f>
        <v>0</v>
      </c>
      <c r="Z382" s="413">
        <f t="shared" ref="Z382:AK382" si="109">Z381</f>
        <v>0</v>
      </c>
      <c r="AA382" s="413">
        <f t="shared" si="109"/>
        <v>0</v>
      </c>
      <c r="AB382" s="413">
        <f t="shared" si="109"/>
        <v>0</v>
      </c>
      <c r="AC382" s="413">
        <f t="shared" si="109"/>
        <v>0</v>
      </c>
      <c r="AD382" s="413">
        <f t="shared" si="109"/>
        <v>0</v>
      </c>
      <c r="AE382" s="413">
        <f t="shared" si="109"/>
        <v>0</v>
      </c>
      <c r="AF382" s="413">
        <f t="shared" si="109"/>
        <v>0</v>
      </c>
      <c r="AG382" s="413">
        <f t="shared" si="109"/>
        <v>0</v>
      </c>
      <c r="AH382" s="413">
        <f t="shared" si="109"/>
        <v>0</v>
      </c>
      <c r="AI382" s="413">
        <f t="shared" si="109"/>
        <v>0</v>
      </c>
      <c r="AJ382" s="413">
        <f t="shared" si="109"/>
        <v>0</v>
      </c>
      <c r="AK382" s="413">
        <f t="shared" si="109"/>
        <v>0</v>
      </c>
      <c r="AL382" s="413">
        <f>AL381</f>
        <v>0</v>
      </c>
      <c r="AM382" s="299"/>
    </row>
    <row r="383" spans="1:39" ht="15.5" outlineLevel="1">
      <c r="B383" s="317"/>
      <c r="C383" s="327"/>
      <c r="D383" s="328"/>
      <c r="E383" s="328"/>
      <c r="F383" s="328"/>
      <c r="G383" s="328"/>
      <c r="H383" s="328"/>
      <c r="I383" s="328"/>
      <c r="J383" s="328"/>
      <c r="K383" s="328"/>
      <c r="L383" s="328"/>
      <c r="M383" s="328"/>
      <c r="N383" s="328"/>
      <c r="O383" s="328"/>
      <c r="P383" s="328"/>
      <c r="Q383" s="328"/>
      <c r="R383" s="328"/>
      <c r="S383" s="328"/>
      <c r="T383" s="328"/>
      <c r="U383" s="328"/>
      <c r="V383" s="328"/>
      <c r="W383" s="328"/>
      <c r="X383" s="328"/>
      <c r="Y383" s="303"/>
      <c r="Z383" s="303"/>
      <c r="AA383" s="303"/>
      <c r="AB383" s="303"/>
      <c r="AC383" s="303"/>
      <c r="AD383" s="303"/>
      <c r="AE383" s="303"/>
      <c r="AF383" s="303"/>
      <c r="AG383" s="303"/>
      <c r="AH383" s="303"/>
      <c r="AI383" s="303"/>
      <c r="AJ383" s="303"/>
      <c r="AK383" s="303"/>
      <c r="AL383" s="303"/>
      <c r="AM383" s="308"/>
    </row>
    <row r="384" spans="1:39" ht="15.5">
      <c r="B384" s="329" t="s">
        <v>248</v>
      </c>
      <c r="C384" s="331"/>
      <c r="D384" s="331">
        <f>SUM(D279:D382)</f>
        <v>353970.80000000005</v>
      </c>
      <c r="E384" s="331"/>
      <c r="F384" s="331"/>
      <c r="G384" s="331"/>
      <c r="H384" s="331"/>
      <c r="I384" s="331"/>
      <c r="J384" s="331"/>
      <c r="K384" s="331"/>
      <c r="L384" s="331"/>
      <c r="M384" s="331"/>
      <c r="N384" s="331"/>
      <c r="O384" s="331">
        <f>SUM(O279:O382)</f>
        <v>61.846000000000004</v>
      </c>
      <c r="P384" s="331"/>
      <c r="Q384" s="331"/>
      <c r="R384" s="331"/>
      <c r="S384" s="331"/>
      <c r="T384" s="331"/>
      <c r="U384" s="331"/>
      <c r="V384" s="331"/>
      <c r="W384" s="331"/>
      <c r="X384" s="331"/>
      <c r="Y384" s="331">
        <f>IF(Y278="kWh",SUMPRODUCT(D279:D382,Y279:Y382))</f>
        <v>101061.799</v>
      </c>
      <c r="Z384" s="331">
        <f>IF(Z278="kWh",SUMPRODUCT(D279:D382,Z279:Z382))</f>
        <v>31100.557999999997</v>
      </c>
      <c r="AA384" s="331">
        <f>IF(AA278="kW",SUMPRODUCT(N279:N382,O279:O382,AA279:AA382),SUMPRODUCT(D279:D382,AA279:AA382))</f>
        <v>136.77230160000002</v>
      </c>
      <c r="AB384" s="331">
        <f>IF(AB278="kW",SUMPRODUCT(N279:N382,O279:O382,AB279:AB382),SUMPRODUCT(D279:D382,AB279:AB382))</f>
        <v>314.4516984</v>
      </c>
      <c r="AC384" s="331">
        <f>IF(AC278="kW",SUMPRODUCT(N279:N382,O279:O382,AC279:AC382),SUMPRODUCT(D279:D382,AC279:AC382))</f>
        <v>0</v>
      </c>
      <c r="AD384" s="331">
        <f>IF(AD278="kW",SUMPRODUCT(N279:N382,O279:O382,AD279:AD382),SUMPRODUCT(D279:D382,AD279:AD382))</f>
        <v>0</v>
      </c>
      <c r="AE384" s="331">
        <f>IF(AE278="kW",SUMPRODUCT(N279:N382,O279:O382,AE279:AE382),SUMPRODUCT(D279:D382,AE279:AE382))</f>
        <v>0</v>
      </c>
      <c r="AF384" s="331">
        <f>IF(AF278="kW",SUMPRODUCT(N279:N382,O279:O382,AF279:AF382),SUMPRODUCT(D279:D382,AF279:AF382))</f>
        <v>0</v>
      </c>
      <c r="AG384" s="331">
        <f>IF(AG278="kW",SUMPRODUCT(N279:N382,O279:O382,AG279:AG382),SUMPRODUCT(D279:D382,AG279:AG382))</f>
        <v>0</v>
      </c>
      <c r="AH384" s="331">
        <f>IF(AH278="kW",SUMPRODUCT(N279:N382,O279:O382,AH279:AH382),SUMPRODUCT(D279:D382,AH279:AH382))</f>
        <v>0</v>
      </c>
      <c r="AI384" s="331">
        <f>IF(AI278="kW",SUMPRODUCT(N279:N382,O279:O382,AI279:AI382),SUMPRODUCT(D279:D382,AI279:AI382))</f>
        <v>0</v>
      </c>
      <c r="AJ384" s="331">
        <f>IF(AJ278="kW",SUMPRODUCT(N279:N382,O279:O382,AJ279:AJ382),SUMPRODUCT(D279:D382,AJ279:AJ382))</f>
        <v>0</v>
      </c>
      <c r="AK384" s="331">
        <f>IF(AK278="kW",SUMPRODUCT(N279:N382,O279:O382,AK279:AK382),SUMPRODUCT(D279:D382,AK279:AK382))</f>
        <v>0</v>
      </c>
      <c r="AL384" s="331">
        <f>IF(AL278="kW",SUMPRODUCT(N279:N382,O279:O382,AL279:AL382),SUMPRODUCT(D279:D382,AL279:AL382))</f>
        <v>0</v>
      </c>
      <c r="AM384" s="332"/>
    </row>
    <row r="385" spans="1:41" ht="15.5">
      <c r="B385" s="393" t="s">
        <v>249</v>
      </c>
      <c r="C385" s="394"/>
      <c r="D385" s="394"/>
      <c r="E385" s="394"/>
      <c r="F385" s="394"/>
      <c r="G385" s="394"/>
      <c r="H385" s="394"/>
      <c r="I385" s="394"/>
      <c r="J385" s="394"/>
      <c r="K385" s="394"/>
      <c r="L385" s="394"/>
      <c r="M385" s="394"/>
      <c r="N385" s="394"/>
      <c r="O385" s="394"/>
      <c r="P385" s="394"/>
      <c r="Q385" s="394"/>
      <c r="R385" s="394"/>
      <c r="S385" s="394"/>
      <c r="T385" s="394"/>
      <c r="U385" s="394"/>
      <c r="V385" s="394"/>
      <c r="W385" s="394"/>
      <c r="X385" s="394"/>
      <c r="Y385" s="330">
        <f>HLOOKUP(Y277,'2. LRAMVA Threshold'!$B$42:$Q$53,5,FALSE)</f>
        <v>227359</v>
      </c>
      <c r="Z385" s="330">
        <f>HLOOKUP(Z277,'2. LRAMVA Threshold'!$B$42:$Q$53,5,FALSE)</f>
        <v>97828</v>
      </c>
      <c r="AA385" s="330">
        <f>HLOOKUP(AA277,'2. LRAMVA Threshold'!$B$42:$Q$53,5,FALSE)</f>
        <v>462</v>
      </c>
      <c r="AB385" s="330">
        <f>HLOOKUP(AB277,'2. LRAMVA Threshold'!$B$42:$Q$53,5,FALSE)</f>
        <v>887</v>
      </c>
      <c r="AC385" s="330">
        <f>HLOOKUP(AC277,'2. LRAMVA Threshold'!$B$42:$Q$53,5,FALSE)</f>
        <v>36</v>
      </c>
      <c r="AD385" s="330">
        <f>HLOOKUP(AD277,'2. LRAMVA Threshold'!$B$42:$Q$53,5,FALSE)</f>
        <v>1</v>
      </c>
      <c r="AE385" s="330">
        <f>HLOOKUP(AE277,'2. LRAMVA Threshold'!$B$42:$Q$53,5,FALSE)</f>
        <v>17</v>
      </c>
      <c r="AF385" s="330">
        <f>HLOOKUP(AF277,'2. LRAMVA Threshold'!$B$42:$Q$53,5,FALSE)</f>
        <v>0</v>
      </c>
      <c r="AG385" s="330">
        <f>HLOOKUP(AG277,'2. LRAMVA Threshold'!$B$42:$Q$53,5,FALSE)</f>
        <v>0</v>
      </c>
      <c r="AH385" s="330">
        <f>HLOOKUP(AH277,'2. LRAMVA Threshold'!$B$42:$Q$53,5,FALSE)</f>
        <v>0</v>
      </c>
      <c r="AI385" s="330">
        <f>HLOOKUP(AI277,'2. LRAMVA Threshold'!$B$42:$Q$53,5,FALSE)</f>
        <v>0</v>
      </c>
      <c r="AJ385" s="330">
        <f>HLOOKUP(AJ277,'2. LRAMVA Threshold'!$B$42:$Q$53,5,FALSE)</f>
        <v>0</v>
      </c>
      <c r="AK385" s="330">
        <f>HLOOKUP(AK277,'2. LRAMVA Threshold'!$B$42:$Q$53,5,FALSE)</f>
        <v>0</v>
      </c>
      <c r="AL385" s="330">
        <f>HLOOKUP(AL277,'2. LRAMVA Threshold'!$B$42:$Q$53,5,FALSE)</f>
        <v>0</v>
      </c>
      <c r="AM385" s="395"/>
    </row>
    <row r="386" spans="1:41" ht="15.5">
      <c r="B386" s="396"/>
      <c r="C386" s="397"/>
      <c r="D386" s="398"/>
      <c r="E386" s="398"/>
      <c r="F386" s="398"/>
      <c r="G386" s="398"/>
      <c r="H386" s="398"/>
      <c r="I386" s="398"/>
      <c r="J386" s="398"/>
      <c r="K386" s="398"/>
      <c r="L386" s="398"/>
      <c r="M386" s="398"/>
      <c r="N386" s="398"/>
      <c r="O386" s="399"/>
      <c r="P386" s="398"/>
      <c r="Q386" s="398"/>
      <c r="R386" s="398"/>
      <c r="S386" s="400"/>
      <c r="T386" s="400"/>
      <c r="U386" s="400"/>
      <c r="V386" s="400"/>
      <c r="W386" s="398"/>
      <c r="X386" s="398"/>
      <c r="Y386" s="401"/>
      <c r="Z386" s="401"/>
      <c r="AA386" s="401"/>
      <c r="AB386" s="401"/>
      <c r="AC386" s="401"/>
      <c r="AD386" s="401"/>
      <c r="AE386" s="401"/>
      <c r="AF386" s="401"/>
      <c r="AG386" s="401"/>
      <c r="AH386" s="401"/>
      <c r="AI386" s="401"/>
      <c r="AJ386" s="401"/>
      <c r="AK386" s="401"/>
      <c r="AL386" s="401"/>
      <c r="AM386" s="402"/>
    </row>
    <row r="387" spans="1:41" ht="15.5">
      <c r="B387" s="326" t="s">
        <v>167</v>
      </c>
      <c r="C387" s="340"/>
      <c r="D387" s="340"/>
      <c r="E387" s="378"/>
      <c r="F387" s="378"/>
      <c r="G387" s="378"/>
      <c r="H387" s="378"/>
      <c r="I387" s="378"/>
      <c r="J387" s="378"/>
      <c r="K387" s="378"/>
      <c r="L387" s="378"/>
      <c r="M387" s="378"/>
      <c r="N387" s="378"/>
      <c r="O387" s="293"/>
      <c r="P387" s="342"/>
      <c r="Q387" s="342"/>
      <c r="R387" s="342"/>
      <c r="S387" s="341"/>
      <c r="T387" s="341"/>
      <c r="U387" s="341"/>
      <c r="V387" s="341"/>
      <c r="W387" s="342"/>
      <c r="X387" s="342"/>
      <c r="Y387" s="343">
        <f>HLOOKUP(Y$20,'3.  Distribution Rates'!$C$122:$P$133,5,FALSE)</f>
        <v>1.8100000000000002E-2</v>
      </c>
      <c r="Z387" s="343">
        <f>HLOOKUP(Z$20,'3.  Distribution Rates'!$C$122:$P$133,5,FALSE)</f>
        <v>1.6400000000000001E-2</v>
      </c>
      <c r="AA387" s="343">
        <f>HLOOKUP(AA$20,'3.  Distribution Rates'!$C$122:$P$133,5,FALSE)</f>
        <v>3.5746000000000002</v>
      </c>
      <c r="AB387" s="343">
        <f>HLOOKUP(AB$20,'3.  Distribution Rates'!$C$122:$P$133,5,FALSE)</f>
        <v>1.8458000000000001</v>
      </c>
      <c r="AC387" s="343">
        <f>HLOOKUP(AC$20,'3.  Distribution Rates'!$C$122:$P$133,5,FALSE)</f>
        <v>1.4200000000000001E-2</v>
      </c>
      <c r="AD387" s="343">
        <f>HLOOKUP(AD$20,'3.  Distribution Rates'!$C$122:$P$133,5,FALSE)</f>
        <v>18.903199999999998</v>
      </c>
      <c r="AE387" s="343">
        <f>HLOOKUP(AE$20,'3.  Distribution Rates'!$C$122:$P$133,5,FALSE)</f>
        <v>7.7342000000000004</v>
      </c>
      <c r="AF387" s="343">
        <f>HLOOKUP(AF$20,'3.  Distribution Rates'!$C$122:$P$133,5,FALSE)</f>
        <v>0</v>
      </c>
      <c r="AG387" s="343">
        <f>HLOOKUP(AG$20,'3.  Distribution Rates'!$C$122:$P$133,5,FALSE)</f>
        <v>0</v>
      </c>
      <c r="AH387" s="343">
        <f>HLOOKUP(AH$20,'3.  Distribution Rates'!$C$122:$P$133,5,FALSE)</f>
        <v>0</v>
      </c>
      <c r="AI387" s="343">
        <f>HLOOKUP(AI$20,'3.  Distribution Rates'!$C$122:$P$133,5,FALSE)</f>
        <v>0</v>
      </c>
      <c r="AJ387" s="343">
        <f>HLOOKUP(AJ$20,'3.  Distribution Rates'!$C$122:$P$133,5,FALSE)</f>
        <v>0</v>
      </c>
      <c r="AK387" s="343">
        <f>HLOOKUP(AK$20,'3.  Distribution Rates'!$C$122:$P$133,5,FALSE)</f>
        <v>0</v>
      </c>
      <c r="AL387" s="343">
        <f>HLOOKUP(AL$20,'3.  Distribution Rates'!$C$122:$P$133,5,FALSE)</f>
        <v>0</v>
      </c>
      <c r="AM387" s="403"/>
    </row>
    <row r="388" spans="1:41" ht="15.5">
      <c r="B388" s="326" t="s">
        <v>157</v>
      </c>
      <c r="C388" s="347"/>
      <c r="D388" s="311"/>
      <c r="E388" s="281"/>
      <c r="F388" s="281"/>
      <c r="G388" s="281"/>
      <c r="H388" s="281"/>
      <c r="I388" s="281"/>
      <c r="J388" s="281"/>
      <c r="K388" s="281"/>
      <c r="L388" s="281"/>
      <c r="M388" s="281"/>
      <c r="N388" s="281"/>
      <c r="O388" s="293"/>
      <c r="P388" s="281"/>
      <c r="Q388" s="281"/>
      <c r="R388" s="281"/>
      <c r="S388" s="311"/>
      <c r="T388" s="311"/>
      <c r="U388" s="311"/>
      <c r="V388" s="311"/>
      <c r="W388" s="281"/>
      <c r="X388" s="281"/>
      <c r="Y388" s="380">
        <f t="shared" ref="Y388:AL388" si="110">Y136*Y387</f>
        <v>1376.7946000000002</v>
      </c>
      <c r="Z388" s="380">
        <f t="shared" si="110"/>
        <v>1265.67</v>
      </c>
      <c r="AA388" s="380">
        <f t="shared" si="110"/>
        <v>0</v>
      </c>
      <c r="AB388" s="380">
        <f t="shared" si="110"/>
        <v>0</v>
      </c>
      <c r="AC388" s="380">
        <f t="shared" si="110"/>
        <v>0</v>
      </c>
      <c r="AD388" s="380">
        <f t="shared" si="110"/>
        <v>0</v>
      </c>
      <c r="AE388" s="380">
        <f t="shared" si="110"/>
        <v>0</v>
      </c>
      <c r="AF388" s="380">
        <f t="shared" si="110"/>
        <v>0</v>
      </c>
      <c r="AG388" s="380">
        <f t="shared" si="110"/>
        <v>0</v>
      </c>
      <c r="AH388" s="380">
        <f t="shared" si="110"/>
        <v>0</v>
      </c>
      <c r="AI388" s="380">
        <f t="shared" si="110"/>
        <v>0</v>
      </c>
      <c r="AJ388" s="380">
        <f t="shared" si="110"/>
        <v>0</v>
      </c>
      <c r="AK388" s="380">
        <f t="shared" si="110"/>
        <v>0</v>
      </c>
      <c r="AL388" s="380">
        <f t="shared" si="110"/>
        <v>0</v>
      </c>
      <c r="AM388" s="629">
        <f>SUM(Y388:AL388)</f>
        <v>2642.4646000000002</v>
      </c>
      <c r="AO388" s="285"/>
    </row>
    <row r="389" spans="1:41" ht="15.5">
      <c r="B389" s="326" t="s">
        <v>158</v>
      </c>
      <c r="C389" s="347"/>
      <c r="D389" s="311"/>
      <c r="E389" s="281"/>
      <c r="F389" s="281"/>
      <c r="G389" s="281"/>
      <c r="H389" s="281"/>
      <c r="I389" s="281"/>
      <c r="J389" s="281"/>
      <c r="K389" s="281"/>
      <c r="L389" s="281"/>
      <c r="M389" s="281"/>
      <c r="N389" s="281"/>
      <c r="O389" s="293"/>
      <c r="P389" s="281"/>
      <c r="Q389" s="281"/>
      <c r="R389" s="281"/>
      <c r="S389" s="311"/>
      <c r="T389" s="311"/>
      <c r="U389" s="311"/>
      <c r="V389" s="311"/>
      <c r="W389" s="281"/>
      <c r="X389" s="281"/>
      <c r="Y389" s="380">
        <f t="shared" ref="Y389:AL389" si="111">Y265*Y387</f>
        <v>1568.7271810000002</v>
      </c>
      <c r="Z389" s="380">
        <f t="shared" si="111"/>
        <v>1767.0734319999999</v>
      </c>
      <c r="AA389" s="380">
        <f t="shared" si="111"/>
        <v>1128.115856907054</v>
      </c>
      <c r="AB389" s="380">
        <f t="shared" si="111"/>
        <v>1422.6225262896328</v>
      </c>
      <c r="AC389" s="380">
        <f t="shared" si="111"/>
        <v>0</v>
      </c>
      <c r="AD389" s="380">
        <f t="shared" si="111"/>
        <v>0</v>
      </c>
      <c r="AE389" s="380">
        <f t="shared" si="111"/>
        <v>0</v>
      </c>
      <c r="AF389" s="380">
        <f t="shared" si="111"/>
        <v>0</v>
      </c>
      <c r="AG389" s="380">
        <f t="shared" si="111"/>
        <v>0</v>
      </c>
      <c r="AH389" s="380">
        <f t="shared" si="111"/>
        <v>0</v>
      </c>
      <c r="AI389" s="380">
        <f t="shared" si="111"/>
        <v>0</v>
      </c>
      <c r="AJ389" s="380">
        <f t="shared" si="111"/>
        <v>0</v>
      </c>
      <c r="AK389" s="380">
        <f t="shared" si="111"/>
        <v>0</v>
      </c>
      <c r="AL389" s="380">
        <f t="shared" si="111"/>
        <v>0</v>
      </c>
      <c r="AM389" s="629">
        <f>SUM(Y389:AL389)</f>
        <v>5886.5389961966866</v>
      </c>
    </row>
    <row r="390" spans="1:41" ht="15.5">
      <c r="B390" s="326" t="s">
        <v>159</v>
      </c>
      <c r="C390" s="347"/>
      <c r="D390" s="311"/>
      <c r="E390" s="281"/>
      <c r="F390" s="281"/>
      <c r="G390" s="281"/>
      <c r="H390" s="281"/>
      <c r="I390" s="281"/>
      <c r="J390" s="281"/>
      <c r="K390" s="281"/>
      <c r="L390" s="281"/>
      <c r="M390" s="281"/>
      <c r="N390" s="281"/>
      <c r="O390" s="293"/>
      <c r="P390" s="281"/>
      <c r="Q390" s="281"/>
      <c r="R390" s="281"/>
      <c r="S390" s="311"/>
      <c r="T390" s="311"/>
      <c r="U390" s="311"/>
      <c r="V390" s="311"/>
      <c r="W390" s="281"/>
      <c r="X390" s="281"/>
      <c r="Y390" s="380">
        <f>Y384*Y387</f>
        <v>1829.2185619000002</v>
      </c>
      <c r="Z390" s="380">
        <f t="shared" ref="Z390:AE390" si="112">Z384*Z387</f>
        <v>510.04915119999998</v>
      </c>
      <c r="AA390" s="380">
        <f t="shared" si="112"/>
        <v>488.90626929936008</v>
      </c>
      <c r="AB390" s="380">
        <f t="shared" si="112"/>
        <v>580.41494490672005</v>
      </c>
      <c r="AC390" s="380">
        <f t="shared" si="112"/>
        <v>0</v>
      </c>
      <c r="AD390" s="380">
        <f t="shared" si="112"/>
        <v>0</v>
      </c>
      <c r="AE390" s="380">
        <f t="shared" si="112"/>
        <v>0</v>
      </c>
      <c r="AF390" s="380">
        <f t="shared" ref="AF390:AL390" si="113">AF384*AF387</f>
        <v>0</v>
      </c>
      <c r="AG390" s="380">
        <f t="shared" si="113"/>
        <v>0</v>
      </c>
      <c r="AH390" s="380">
        <f t="shared" si="113"/>
        <v>0</v>
      </c>
      <c r="AI390" s="380">
        <f t="shared" si="113"/>
        <v>0</v>
      </c>
      <c r="AJ390" s="380">
        <f t="shared" si="113"/>
        <v>0</v>
      </c>
      <c r="AK390" s="380">
        <f t="shared" si="113"/>
        <v>0</v>
      </c>
      <c r="AL390" s="380">
        <f t="shared" si="113"/>
        <v>0</v>
      </c>
      <c r="AM390" s="629">
        <f>SUM(Y390:AL390)</f>
        <v>3408.5889273060802</v>
      </c>
    </row>
    <row r="391" spans="1:41" s="382" customFormat="1" ht="15.5">
      <c r="A391" s="513"/>
      <c r="B391" s="351" t="s">
        <v>255</v>
      </c>
      <c r="C391" s="347"/>
      <c r="D391" s="338"/>
      <c r="E391" s="336"/>
      <c r="F391" s="336"/>
      <c r="G391" s="336"/>
      <c r="H391" s="336"/>
      <c r="I391" s="336"/>
      <c r="J391" s="336"/>
      <c r="K391" s="336"/>
      <c r="L391" s="336"/>
      <c r="M391" s="336"/>
      <c r="N391" s="336"/>
      <c r="O391" s="302"/>
      <c r="P391" s="336"/>
      <c r="Q391" s="336"/>
      <c r="R391" s="336"/>
      <c r="S391" s="338"/>
      <c r="T391" s="338"/>
      <c r="U391" s="338"/>
      <c r="V391" s="338"/>
      <c r="W391" s="336"/>
      <c r="X391" s="336"/>
      <c r="Y391" s="348">
        <f t="shared" ref="Y391:AE391" si="114">SUM(Y388:Y390)</f>
        <v>4774.7403429000005</v>
      </c>
      <c r="Z391" s="348">
        <f t="shared" si="114"/>
        <v>3542.7925832000001</v>
      </c>
      <c r="AA391" s="348">
        <f t="shared" si="114"/>
        <v>1617.022126206414</v>
      </c>
      <c r="AB391" s="348">
        <f t="shared" si="114"/>
        <v>2003.0374711963527</v>
      </c>
      <c r="AC391" s="348">
        <f t="shared" si="114"/>
        <v>0</v>
      </c>
      <c r="AD391" s="348">
        <f t="shared" si="114"/>
        <v>0</v>
      </c>
      <c r="AE391" s="348">
        <f t="shared" si="114"/>
        <v>0</v>
      </c>
      <c r="AF391" s="348">
        <f t="shared" ref="AF391:AL391" si="115">SUM(AF388:AF390)</f>
        <v>0</v>
      </c>
      <c r="AG391" s="348">
        <f t="shared" si="115"/>
        <v>0</v>
      </c>
      <c r="AH391" s="348">
        <f t="shared" si="115"/>
        <v>0</v>
      </c>
      <c r="AI391" s="348">
        <f t="shared" si="115"/>
        <v>0</v>
      </c>
      <c r="AJ391" s="348">
        <f t="shared" si="115"/>
        <v>0</v>
      </c>
      <c r="AK391" s="348">
        <f t="shared" si="115"/>
        <v>0</v>
      </c>
      <c r="AL391" s="348">
        <f t="shared" si="115"/>
        <v>0</v>
      </c>
      <c r="AM391" s="409">
        <f>SUM(AM388:AM390)</f>
        <v>11937.592523502766</v>
      </c>
    </row>
    <row r="392" spans="1:41" s="382" customFormat="1" ht="15.5">
      <c r="A392" s="513"/>
      <c r="B392" s="351" t="s">
        <v>250</v>
      </c>
      <c r="C392" s="347"/>
      <c r="D392" s="352"/>
      <c r="E392" s="336"/>
      <c r="F392" s="336"/>
      <c r="G392" s="336"/>
      <c r="H392" s="336"/>
      <c r="I392" s="336"/>
      <c r="J392" s="336"/>
      <c r="K392" s="336"/>
      <c r="L392" s="336"/>
      <c r="M392" s="336"/>
      <c r="N392" s="336"/>
      <c r="O392" s="302"/>
      <c r="P392" s="336"/>
      <c r="Q392" s="336"/>
      <c r="R392" s="336"/>
      <c r="S392" s="338"/>
      <c r="T392" s="338"/>
      <c r="U392" s="338"/>
      <c r="V392" s="338"/>
      <c r="W392" s="336"/>
      <c r="X392" s="336"/>
      <c r="Y392" s="349">
        <f t="shared" ref="Y392:AE392" si="116">Y385*Y387</f>
        <v>4115.1979000000001</v>
      </c>
      <c r="Z392" s="349">
        <f t="shared" si="116"/>
        <v>1604.3792000000001</v>
      </c>
      <c r="AA392" s="349">
        <f t="shared" si="116"/>
        <v>1651.4652000000001</v>
      </c>
      <c r="AB392" s="349">
        <f t="shared" si="116"/>
        <v>1637.2246</v>
      </c>
      <c r="AC392" s="349">
        <f t="shared" si="116"/>
        <v>0.51119999999999999</v>
      </c>
      <c r="AD392" s="349">
        <f t="shared" si="116"/>
        <v>18.903199999999998</v>
      </c>
      <c r="AE392" s="349">
        <f t="shared" si="116"/>
        <v>131.48140000000001</v>
      </c>
      <c r="AF392" s="349">
        <f t="shared" ref="AF392:AL392" si="117">AF385*AF387</f>
        <v>0</v>
      </c>
      <c r="AG392" s="349">
        <f t="shared" si="117"/>
        <v>0</v>
      </c>
      <c r="AH392" s="349">
        <f t="shared" si="117"/>
        <v>0</v>
      </c>
      <c r="AI392" s="349">
        <f t="shared" si="117"/>
        <v>0</v>
      </c>
      <c r="AJ392" s="349">
        <f t="shared" si="117"/>
        <v>0</v>
      </c>
      <c r="AK392" s="349">
        <f t="shared" si="117"/>
        <v>0</v>
      </c>
      <c r="AL392" s="349">
        <f t="shared" si="117"/>
        <v>0</v>
      </c>
      <c r="AM392" s="409">
        <f>SUM(Y392:AL392)</f>
        <v>9159.1627000000026</v>
      </c>
    </row>
    <row r="393" spans="1:41" ht="15.75" customHeight="1">
      <c r="A393" s="513"/>
      <c r="B393" s="351" t="s">
        <v>262</v>
      </c>
      <c r="C393" s="347"/>
      <c r="D393" s="352"/>
      <c r="E393" s="336"/>
      <c r="F393" s="336"/>
      <c r="G393" s="336"/>
      <c r="H393" s="336"/>
      <c r="I393" s="336"/>
      <c r="J393" s="336"/>
      <c r="K393" s="336"/>
      <c r="L393" s="336"/>
      <c r="M393" s="336"/>
      <c r="N393" s="336"/>
      <c r="O393" s="302"/>
      <c r="P393" s="336"/>
      <c r="Q393" s="336"/>
      <c r="R393" s="336"/>
      <c r="S393" s="352"/>
      <c r="T393" s="352"/>
      <c r="U393" s="352"/>
      <c r="V393" s="352"/>
      <c r="W393" s="336"/>
      <c r="X393" s="336"/>
      <c r="Y393" s="302"/>
      <c r="Z393" s="353"/>
      <c r="AA393" s="353"/>
      <c r="AB393" s="353"/>
      <c r="AC393" s="353"/>
      <c r="AD393" s="353"/>
      <c r="AE393" s="353"/>
      <c r="AF393" s="353"/>
      <c r="AG393" s="353"/>
      <c r="AH393" s="353"/>
      <c r="AI393" s="353"/>
      <c r="AJ393" s="353"/>
      <c r="AK393" s="353"/>
      <c r="AL393" s="353"/>
      <c r="AM393" s="409">
        <f>AM391-AM392</f>
        <v>2778.4298235027636</v>
      </c>
    </row>
    <row r="394" spans="1:41" ht="15.5">
      <c r="B394" s="326"/>
      <c r="C394" s="352"/>
      <c r="D394" s="352"/>
      <c r="E394" s="336"/>
      <c r="F394" s="336"/>
      <c r="G394" s="336"/>
      <c r="H394" s="336"/>
      <c r="I394" s="336"/>
      <c r="J394" s="336"/>
      <c r="K394" s="336"/>
      <c r="L394" s="336"/>
      <c r="M394" s="336"/>
      <c r="N394" s="336"/>
      <c r="O394" s="302"/>
      <c r="P394" s="336"/>
      <c r="Q394" s="336"/>
      <c r="R394" s="336"/>
      <c r="S394" s="352"/>
      <c r="T394" s="347"/>
      <c r="U394" s="352"/>
      <c r="V394" s="352"/>
      <c r="W394" s="336"/>
      <c r="X394" s="336"/>
      <c r="Y394" s="255"/>
      <c r="Z394" s="255"/>
      <c r="AA394" s="255"/>
      <c r="AB394" s="255"/>
      <c r="AC394" s="255"/>
      <c r="AD394" s="255"/>
      <c r="AE394" s="255"/>
      <c r="AF394" s="255"/>
      <c r="AG394" s="255"/>
      <c r="AH394" s="255"/>
      <c r="AI394" s="255"/>
      <c r="AJ394" s="255"/>
      <c r="AK394" s="255"/>
      <c r="AL394" s="255"/>
      <c r="AM394" s="355"/>
    </row>
    <row r="395" spans="1:41" ht="15.5">
      <c r="B395" s="326" t="s">
        <v>72</v>
      </c>
      <c r="C395" s="358"/>
      <c r="D395" s="281"/>
      <c r="E395" s="281"/>
      <c r="F395" s="281"/>
      <c r="G395" s="281"/>
      <c r="H395" s="281"/>
      <c r="I395" s="281"/>
      <c r="J395" s="281"/>
      <c r="K395" s="281"/>
      <c r="L395" s="281"/>
      <c r="M395" s="281"/>
      <c r="N395" s="281"/>
      <c r="O395" s="359"/>
      <c r="P395" s="281"/>
      <c r="Q395" s="281"/>
      <c r="R395" s="281"/>
      <c r="S395" s="306"/>
      <c r="T395" s="311"/>
      <c r="U395" s="311"/>
      <c r="V395" s="281"/>
      <c r="W395" s="281"/>
      <c r="X395" s="311"/>
      <c r="Y395" s="293">
        <f>SUMPRODUCT(E279:E382,Y279:Y382)</f>
        <v>100202.77370850001</v>
      </c>
      <c r="Z395" s="293">
        <f>SUMPRODUCT(E279:E382,Z279:Z382)</f>
        <v>30836.203257000001</v>
      </c>
      <c r="AA395" s="293">
        <f>IF(AA278="kW",SUMPRODUCT(N279:N382,P279:P382,AA279:AA382),SUMPRODUCT(E279:E382,AA279:AA382))</f>
        <v>134.57026754424001</v>
      </c>
      <c r="AB395" s="293">
        <f>IF(AB278="kW",SUMPRODUCT(N279:N382,P279:P382,AB279:AB382),SUMPRODUCT(E279:E382,AB279:AB382))</f>
        <v>309.38902605575998</v>
      </c>
      <c r="AC395" s="293">
        <f>IF(AC278="kW",SUMPRODUCT(N279:N382,P279:P382,AC279:AC382),SUMPRODUCT(E279:E382,AC279:AC382))</f>
        <v>0</v>
      </c>
      <c r="AD395" s="293">
        <f>IF(AD278="kW",SUMPRODUCT(N279:N382,P279:P382,AD279:AD382),SUMPRODUCT(E279:E382, AD279:AD382))</f>
        <v>0</v>
      </c>
      <c r="AE395" s="293">
        <f>IF(AE278="kW",SUMPRODUCT(N279:N382,P279:P382,AE279:AE382),SUMPRODUCT(E279:E382,AE279:AE382))</f>
        <v>0</v>
      </c>
      <c r="AF395" s="293">
        <f>IF(AF278="kW",SUMPRODUCT(N279:N382,P279:P382,AF279:AF382),SUMPRODUCT(E279:E382,AF279:AF382))</f>
        <v>0</v>
      </c>
      <c r="AG395" s="293">
        <f>IF(AG278="kW",SUMPRODUCT(N279:N382,P279:P382,AG279:AG382),SUMPRODUCT(E279:E382,AG279:AG382))</f>
        <v>0</v>
      </c>
      <c r="AH395" s="293">
        <f>IF(AH278="kW",SUMPRODUCT(N279:N382,P279:P382,AH279:AH382),SUMPRODUCT(E279:E382,AH279:AH382))</f>
        <v>0</v>
      </c>
      <c r="AI395" s="293">
        <f>IF(AI278="kW",SUMPRODUCT(N279:N382,P279:P382,AI279:AI382),SUMPRODUCT(E279:E382,AI279:AI382))</f>
        <v>0</v>
      </c>
      <c r="AJ395" s="293">
        <f>IF(AJ278="kW",SUMPRODUCT(N279:N382,P279:P382,AJ279:AJ382),SUMPRODUCT(E279:E382,AJ279:AJ382))</f>
        <v>0</v>
      </c>
      <c r="AK395" s="293">
        <f>IF(AK278="kW",SUMPRODUCT(N279:N382,P279:P382,AK279:AK382),SUMPRODUCT(E279:E382,AK279:AK382))</f>
        <v>0</v>
      </c>
      <c r="AL395" s="293">
        <f>IF(AL278="kW",SUMPRODUCT(N279:N382,P279:P382,AL279:AL382),SUMPRODUCT(E279:E382,AL279:AL382))</f>
        <v>0</v>
      </c>
      <c r="AM395" s="339"/>
    </row>
    <row r="396" spans="1:41" ht="15.5">
      <c r="B396" s="326" t="s">
        <v>193</v>
      </c>
      <c r="C396" s="358"/>
      <c r="D396" s="281"/>
      <c r="E396" s="281"/>
      <c r="F396" s="281"/>
      <c r="G396" s="281"/>
      <c r="H396" s="281"/>
      <c r="I396" s="281"/>
      <c r="J396" s="281"/>
      <c r="K396" s="281"/>
      <c r="L396" s="281"/>
      <c r="M396" s="281"/>
      <c r="N396" s="281"/>
      <c r="O396" s="359"/>
      <c r="P396" s="281"/>
      <c r="Q396" s="281"/>
      <c r="R396" s="281"/>
      <c r="S396" s="306"/>
      <c r="T396" s="311"/>
      <c r="U396" s="311"/>
      <c r="V396" s="281"/>
      <c r="W396" s="281"/>
      <c r="X396" s="311"/>
      <c r="Y396" s="293">
        <f>SUMPRODUCT(F279:F382,Y279:Y382)</f>
        <v>0</v>
      </c>
      <c r="Z396" s="293">
        <f>SUMPRODUCT(F279:F382,Z279:Z382)</f>
        <v>0</v>
      </c>
      <c r="AA396" s="293">
        <f>IF(AA278="kW",SUMPRODUCT(N279:N382,Q279:Q382,AA279:AA382),SUMPRODUCT(F279:F382,AA279:AA382))</f>
        <v>0</v>
      </c>
      <c r="AB396" s="293">
        <f>IF(AB278="kW",SUMPRODUCT(N279:N382,Q279:Q382,AB279:AB382),SUMPRODUCT(F279:F382,AB279:AB382))</f>
        <v>0</v>
      </c>
      <c r="AC396" s="293">
        <f>IF(AC278="kW",SUMPRODUCT(N279:N382,Q279:Q382,AC279:AC382),SUMPRODUCT(F279:F382, AC279:AC382))</f>
        <v>0</v>
      </c>
      <c r="AD396" s="293">
        <f>IF(AD278="kW",SUMPRODUCT(N279:N382,Q279:Q382,AD279:AD382),SUMPRODUCT(F279:F382, AD279:AD382))</f>
        <v>0</v>
      </c>
      <c r="AE396" s="293">
        <f>IF(AE278="kW",SUMPRODUCT(N279:N382,Q279:Q382,AE279:AE382),SUMPRODUCT(F279:F382,AE279:AE382))</f>
        <v>0</v>
      </c>
      <c r="AF396" s="293">
        <f>IF(AF278="kW",SUMPRODUCT(N279:N382,Q279:Q382,AF279:AF382),SUMPRODUCT(F279:F382,AF279:AF382))</f>
        <v>0</v>
      </c>
      <c r="AG396" s="293">
        <f>IF(AG278="kW",SUMPRODUCT(N279:N382,Q279:Q382,AG279:AG382),SUMPRODUCT(F279:F382,AG279:AG382))</f>
        <v>0</v>
      </c>
      <c r="AH396" s="293">
        <f>IF(AH278="kW",SUMPRODUCT(N279:N382,Q279:Q382,AH279:AH382),SUMPRODUCT(F279:F382,AH279:AH382))</f>
        <v>0</v>
      </c>
      <c r="AI396" s="293">
        <f>IF(AI278="kW",SUMPRODUCT(N279:N382,Q279:Q382,AI279:AI382),SUMPRODUCT(F279:F382,AI279:AI382))</f>
        <v>0</v>
      </c>
      <c r="AJ396" s="293">
        <f>IF(AJ278="kW",SUMPRODUCT(N279:N382,Q279:Q382,AJ279:AJ382),SUMPRODUCT(F279:F382,AJ279:AJ382))</f>
        <v>0</v>
      </c>
      <c r="AK396" s="293">
        <f>IF(AK278="kW",SUMPRODUCT(N279:N382,Q279:Q382,AK279:AK382),SUMPRODUCT(F279:F382,AK279:AK382))</f>
        <v>0</v>
      </c>
      <c r="AL396" s="293">
        <f>IF(AL278="kW",SUMPRODUCT(N279:N382,Q279:Q382,AL279:AL382),SUMPRODUCT(F279:F382,AL279:AL382))</f>
        <v>0</v>
      </c>
      <c r="AM396" s="339"/>
    </row>
    <row r="397" spans="1:41" ht="15.5">
      <c r="B397" s="326" t="s">
        <v>194</v>
      </c>
      <c r="C397" s="358"/>
      <c r="D397" s="281"/>
      <c r="E397" s="281"/>
      <c r="F397" s="281"/>
      <c r="G397" s="281"/>
      <c r="H397" s="281"/>
      <c r="I397" s="281"/>
      <c r="J397" s="281"/>
      <c r="K397" s="281"/>
      <c r="L397" s="281"/>
      <c r="M397" s="281"/>
      <c r="N397" s="281"/>
      <c r="O397" s="359"/>
      <c r="P397" s="281"/>
      <c r="Q397" s="281"/>
      <c r="R397" s="281"/>
      <c r="S397" s="306"/>
      <c r="T397" s="311"/>
      <c r="U397" s="311"/>
      <c r="V397" s="281"/>
      <c r="W397" s="281"/>
      <c r="X397" s="311"/>
      <c r="Y397" s="293">
        <f>SUMPRODUCT(G279:G382,Y279:Y382)</f>
        <v>0</v>
      </c>
      <c r="Z397" s="293">
        <f>SUMPRODUCT(G279:G382,Z279:Z382)</f>
        <v>0</v>
      </c>
      <c r="AA397" s="293">
        <f>IF(AA278="kW",SUMPRODUCT(N279:N382,R279:R382,AA279:AA382),SUMPRODUCT(G279:G382,AA279:AA382))</f>
        <v>0</v>
      </c>
      <c r="AB397" s="293">
        <f>IF(AB278="kW",SUMPRODUCT(N279:N382,R279:R382,AB279:AB382),SUMPRODUCT(G279:G382,AB279:AB382))</f>
        <v>0</v>
      </c>
      <c r="AC397" s="293">
        <f>IF(AC278="kW",SUMPRODUCT(N279:N382,R279:R382,AC279:AC382),SUMPRODUCT(G279:G382, AC279:AC382))</f>
        <v>0</v>
      </c>
      <c r="AD397" s="293">
        <f>IF(AD278="kW",SUMPRODUCT(N279:N382,R279:R382,AD279:AD382),SUMPRODUCT(G279:G382, AD279:AD382))</f>
        <v>0</v>
      </c>
      <c r="AE397" s="293">
        <f>IF(AE278="kW",SUMPRODUCT(N279:N382,R279:R382,AE279:AE382),SUMPRODUCT(G279:G382,AE279:AE382))</f>
        <v>0</v>
      </c>
      <c r="AF397" s="293">
        <f>IF(AF278="kW",SUMPRODUCT(N279:N382,R279:R382,AF279:AF382),SUMPRODUCT(G279:G382,AF279:AF382))</f>
        <v>0</v>
      </c>
      <c r="AG397" s="293">
        <f>IF(AG278="kW",SUMPRODUCT(N279:N382,R279:R382,AG279:AG382),SUMPRODUCT(G279:G382,AG279:AG382))</f>
        <v>0</v>
      </c>
      <c r="AH397" s="293">
        <f>IF(AH278="kW",SUMPRODUCT(N279:N382,R279:R382,AH279:AH382),SUMPRODUCT(G279:G382,AH279:AH382))</f>
        <v>0</v>
      </c>
      <c r="AI397" s="293">
        <f>IF(AI278="kW",SUMPRODUCT(N279:N382,R279:R382,AI279:AI382),SUMPRODUCT(G279:G382,AI279:AI382))</f>
        <v>0</v>
      </c>
      <c r="AJ397" s="293">
        <f>IF(AJ278="kW",SUMPRODUCT(N279:N382,R279:R382,AJ279:AJ382),SUMPRODUCT(G279:G382,AJ279:AJ382))</f>
        <v>0</v>
      </c>
      <c r="AK397" s="293">
        <f>IF(AK278="kW",SUMPRODUCT(N279:N382,R279:R382,AK279:AK382),SUMPRODUCT(G279:G382,AK279:AK382))</f>
        <v>0</v>
      </c>
      <c r="AL397" s="293">
        <f>IF(AL278="kW",SUMPRODUCT(N279:N382,R279:R382,AL279:AL382),SUMPRODUCT(G279:G382,AL279:AL382))</f>
        <v>0</v>
      </c>
      <c r="AM397" s="339"/>
    </row>
    <row r="398" spans="1:41" ht="15.5">
      <c r="B398" s="326" t="s">
        <v>195</v>
      </c>
      <c r="C398" s="358"/>
      <c r="D398" s="281"/>
      <c r="E398" s="281"/>
      <c r="F398" s="281"/>
      <c r="G398" s="281"/>
      <c r="H398" s="281"/>
      <c r="I398" s="281"/>
      <c r="J398" s="281"/>
      <c r="K398" s="281"/>
      <c r="L398" s="281"/>
      <c r="M398" s="281"/>
      <c r="N398" s="281"/>
      <c r="O398" s="359"/>
      <c r="P398" s="281"/>
      <c r="Q398" s="281"/>
      <c r="R398" s="281"/>
      <c r="S398" s="306"/>
      <c r="T398" s="311"/>
      <c r="U398" s="311"/>
      <c r="V398" s="281"/>
      <c r="W398" s="281"/>
      <c r="X398" s="311"/>
      <c r="Y398" s="293">
        <f>SUMPRODUCT(H279:H382,Y279:Y382)</f>
        <v>0</v>
      </c>
      <c r="Z398" s="293">
        <f>SUMPRODUCT(H279:H382,Z279:Z382)</f>
        <v>0</v>
      </c>
      <c r="AA398" s="293">
        <f>IF(AA278="kW",SUMPRODUCT(N279:N382,S279:S382,AA279:AA382),SUMPRODUCT(H279:H382,AA279:AA382))</f>
        <v>0</v>
      </c>
      <c r="AB398" s="293">
        <f>IF(AB278="kW",SUMPRODUCT(N279:N382,S279:S382,AB279:AB382),SUMPRODUCT(H279:H382,AB279:AB382))</f>
        <v>0</v>
      </c>
      <c r="AC398" s="293">
        <f>IF(AC278="kW",SUMPRODUCT(N279:N382,S279:S382,AC279:AC382),SUMPRODUCT(H279:H382, AC279:AC382))</f>
        <v>0</v>
      </c>
      <c r="AD398" s="293">
        <f>IF(AD278="kW",SUMPRODUCT(N279:N382,S279:S382,AD279:AD382),SUMPRODUCT(H279:H382, AD279:AD382))</f>
        <v>0</v>
      </c>
      <c r="AE398" s="293">
        <f>IF(AE278="kW",SUMPRODUCT(N279:N382,S279:S382,AE279:AE382),SUMPRODUCT(H279:H382,AE279:AE382))</f>
        <v>0</v>
      </c>
      <c r="AF398" s="293">
        <f>IF(AF278="kW",SUMPRODUCT(N279:N382,S279:S382,AF279:AF382),SUMPRODUCT(H279:H382,AF279:AF382))</f>
        <v>0</v>
      </c>
      <c r="AG398" s="293">
        <f>IF(AG278="kW",SUMPRODUCT(N279:N382,S279:S382,AG279:AG382),SUMPRODUCT(H279:H382,AG279:AG382))</f>
        <v>0</v>
      </c>
      <c r="AH398" s="293">
        <f>IF(AH278="kW",SUMPRODUCT(N279:N382,S279:S382,AH279:AH382),SUMPRODUCT(H279:H382,AH279:AH382))</f>
        <v>0</v>
      </c>
      <c r="AI398" s="293">
        <f>IF(AI278="kW",SUMPRODUCT(N279:N382,S279:S382,AI279:AI382),SUMPRODUCT(H279:H382,AI279:AI382))</f>
        <v>0</v>
      </c>
      <c r="AJ398" s="293">
        <f>IF(AJ278="kW",SUMPRODUCT(N279:N382,S279:S382,AJ279:AJ382),SUMPRODUCT(H279:H382,AJ279:AJ382))</f>
        <v>0</v>
      </c>
      <c r="AK398" s="293">
        <f>IF(AK278="kW",SUMPRODUCT(N279:N382,S279:S382,AK279:AK382),SUMPRODUCT(H279:H382,AK279:AK382))</f>
        <v>0</v>
      </c>
      <c r="AL398" s="293">
        <f>IF(AL278="kW",SUMPRODUCT(N279:N382,S279:S382,AL279:AL382),SUMPRODUCT(H279:H382,AL279:AL382))</f>
        <v>0</v>
      </c>
      <c r="AM398" s="339"/>
    </row>
    <row r="399" spans="1:41" ht="15.5">
      <c r="B399" s="326" t="s">
        <v>196</v>
      </c>
      <c r="C399" s="358"/>
      <c r="D399" s="281"/>
      <c r="E399" s="281"/>
      <c r="F399" s="281"/>
      <c r="G399" s="281"/>
      <c r="H399" s="281"/>
      <c r="I399" s="281"/>
      <c r="J399" s="281"/>
      <c r="K399" s="281"/>
      <c r="L399" s="281"/>
      <c r="M399" s="281"/>
      <c r="N399" s="281"/>
      <c r="O399" s="359"/>
      <c r="P399" s="281"/>
      <c r="Q399" s="281"/>
      <c r="R399" s="281"/>
      <c r="S399" s="306"/>
      <c r="T399" s="311"/>
      <c r="U399" s="311"/>
      <c r="V399" s="281"/>
      <c r="W399" s="281"/>
      <c r="X399" s="311"/>
      <c r="Y399" s="293">
        <f>SUMPRODUCT(I279:I382,Y279:Y382)</f>
        <v>0</v>
      </c>
      <c r="Z399" s="293">
        <f>SUMPRODUCT(I279:I382,Z279:Z382)</f>
        <v>0</v>
      </c>
      <c r="AA399" s="293">
        <f>IF(AA278="kW",SUMPRODUCT(N279:N382,T279:T382,AA279:AA382),SUMPRODUCT(I279:I382,AA279:AA382))</f>
        <v>0</v>
      </c>
      <c r="AB399" s="293">
        <f>IF(AB278="kW",SUMPRODUCT(N279:N382,T279:T382,AB279:AB382),SUMPRODUCT(I279:I382,AB279:AB382))</f>
        <v>0</v>
      </c>
      <c r="AC399" s="293">
        <f>IF(AC278="kW",SUMPRODUCT(N279:N382,T279:T382,AC279:AC382),SUMPRODUCT(I279:I382, AC279:AC382))</f>
        <v>0</v>
      </c>
      <c r="AD399" s="293">
        <f>IF(AD278="kW",SUMPRODUCT(N279:N382,T279:T382,AD279:AD382),SUMPRODUCT(I279:I382, AD279:AD382))</f>
        <v>0</v>
      </c>
      <c r="AE399" s="293">
        <f>IF(AE278="kW",SUMPRODUCT(N279:N382,T279:T382,AE279:AE382),SUMPRODUCT(I279:I382,AE279:AE382))</f>
        <v>0</v>
      </c>
      <c r="AF399" s="293">
        <f>IF(AF278="kW",SUMPRODUCT(N279:N382,T279:T382,AF279:AF382),SUMPRODUCT(I279:I382,AF279:AF382))</f>
        <v>0</v>
      </c>
      <c r="AG399" s="293">
        <f>IF(AG278="kW",SUMPRODUCT(N279:N382,T279:T382,AG279:AG382),SUMPRODUCT(I279:I382,AG279:AG382))</f>
        <v>0</v>
      </c>
      <c r="AH399" s="293">
        <f>IF(AH278="kW",SUMPRODUCT(N279:N382,T279:T382,AH279:AH382),SUMPRODUCT(I279:I382,AH279:AH382))</f>
        <v>0</v>
      </c>
      <c r="AI399" s="293">
        <f>IF(AI278="kW",SUMPRODUCT(N279:N382,T279:T382,AI279:AI382),SUMPRODUCT(I279:I382,AI279:AI382))</f>
        <v>0</v>
      </c>
      <c r="AJ399" s="293">
        <f>IF(AJ278="kW",SUMPRODUCT(N279:N382,T279:T382,AJ279:AJ382),SUMPRODUCT(I279:I382,AJ279:AJ382))</f>
        <v>0</v>
      </c>
      <c r="AK399" s="293">
        <f>IF(AK278="kW",SUMPRODUCT(N279:N382,T279:T382,AK279:AK382),SUMPRODUCT(I279:I382,AK279:AK382))</f>
        <v>0</v>
      </c>
      <c r="AL399" s="293">
        <f>IF(AL278="kW",SUMPRODUCT(N279:N382,T279:T382,AL279:AL382),SUMPRODUCT(I279:I382,AL279:AL382))</f>
        <v>0</v>
      </c>
      <c r="AM399" s="339"/>
    </row>
    <row r="400" spans="1:41" ht="15.5">
      <c r="B400" s="326" t="s">
        <v>197</v>
      </c>
      <c r="C400" s="358"/>
      <c r="D400" s="311"/>
      <c r="E400" s="311"/>
      <c r="F400" s="311"/>
      <c r="G400" s="311"/>
      <c r="H400" s="311"/>
      <c r="I400" s="311"/>
      <c r="J400" s="311"/>
      <c r="K400" s="311"/>
      <c r="L400" s="311"/>
      <c r="M400" s="311"/>
      <c r="N400" s="311"/>
      <c r="O400" s="359"/>
      <c r="P400" s="311"/>
      <c r="Q400" s="311"/>
      <c r="R400" s="311"/>
      <c r="S400" s="306"/>
      <c r="T400" s="311"/>
      <c r="U400" s="311"/>
      <c r="V400" s="311"/>
      <c r="W400" s="311"/>
      <c r="X400" s="311"/>
      <c r="Y400" s="293">
        <f>SUMPRODUCT(J279:J382,Y279:Y382)</f>
        <v>0</v>
      </c>
      <c r="Z400" s="293">
        <f>SUMPRODUCT(J279:J382,Z279:Z382)</f>
        <v>0</v>
      </c>
      <c r="AA400" s="293">
        <f>IF(AA278="kW",SUMPRODUCT(N279:N382,U279:U382,AA279:AA382),SUMPRODUCT(J279:J382,AA279:AA382))</f>
        <v>0</v>
      </c>
      <c r="AB400" s="293">
        <f>IF(AB278="kW",SUMPRODUCT(N279:N382,U279:U382,AB279:AB382),SUMPRODUCT(J279:J382,AB279:AB382))</f>
        <v>0</v>
      </c>
      <c r="AC400" s="293">
        <f>IF(AC278="kW",SUMPRODUCT(N279:N382,U279:U382,AC279:AC382),SUMPRODUCT(J279:J382, AC279:AC382))</f>
        <v>0</v>
      </c>
      <c r="AD400" s="293">
        <f>IF(AD278="kW",SUMPRODUCT(N279:N382,U279:U382,AD279:AD382),SUMPRODUCT(J279:J382, AD279:AD382))</f>
        <v>0</v>
      </c>
      <c r="AE400" s="293">
        <f>IF(AE278="kW",SUMPRODUCT(N279:N382,U279:U382,AE279:AE382),SUMPRODUCT(J279:J382,AE279:AE382))</f>
        <v>0</v>
      </c>
      <c r="AF400" s="293">
        <f>IF(AF278="kW",SUMPRODUCT(N279:N382,U279:U382,AF279:AF382),SUMPRODUCT(J279:J382,AF279:AF382))</f>
        <v>0</v>
      </c>
      <c r="AG400" s="293">
        <f>IF(AG278="kW",SUMPRODUCT(N279:N382,U279:U382,AG279:AG382),SUMPRODUCT(J279:J382,AG279:AG382))</f>
        <v>0</v>
      </c>
      <c r="AH400" s="293">
        <f>IF(AH278="kW",SUMPRODUCT(N279:N382,U279:U382,AH279:AH382),SUMPRODUCT(J279:J382,AH279:AH382))</f>
        <v>0</v>
      </c>
      <c r="AI400" s="293">
        <f>IF(AI278="kW",SUMPRODUCT(N279:N382,U279:U382,AI279:AI382),SUMPRODUCT(J279:J382,AI279:AI382))</f>
        <v>0</v>
      </c>
      <c r="AJ400" s="293">
        <f>IF(AJ278="kW",SUMPRODUCT(N279:N382,U279:U382,AJ279:AJ382),SUMPRODUCT(J279:J382,AJ279:AJ382))</f>
        <v>0</v>
      </c>
      <c r="AK400" s="293">
        <f>IF(AK278="kW",SUMPRODUCT(N279:N382,U279:U382,AK279:AK382),SUMPRODUCT(J279:J382,AK279:AK382))</f>
        <v>0</v>
      </c>
      <c r="AL400" s="293">
        <f>IF(AL278="kW",SUMPRODUCT(N279:N382,U279:U382,AL279:AL382),SUMPRODUCT(J279:J382,AL279:AL382))</f>
        <v>0</v>
      </c>
      <c r="AM400" s="339"/>
    </row>
    <row r="401" spans="1:40" ht="15.75" customHeight="1">
      <c r="B401" s="383" t="s">
        <v>198</v>
      </c>
      <c r="C401" s="404"/>
      <c r="D401" s="405"/>
      <c r="E401" s="405"/>
      <c r="F401" s="405"/>
      <c r="G401" s="405"/>
      <c r="H401" s="405"/>
      <c r="I401" s="405"/>
      <c r="J401" s="405"/>
      <c r="K401" s="405"/>
      <c r="L401" s="405"/>
      <c r="M401" s="405"/>
      <c r="N401" s="405"/>
      <c r="O401" s="406"/>
      <c r="P401" s="407"/>
      <c r="Q401" s="407"/>
      <c r="R401" s="406"/>
      <c r="S401" s="408"/>
      <c r="T401" s="406"/>
      <c r="U401" s="406"/>
      <c r="V401" s="385"/>
      <c r="W401" s="385"/>
      <c r="X401" s="387"/>
      <c r="Y401" s="328">
        <f>SUMPRODUCT(K279:K382,Y279:Y382)</f>
        <v>0</v>
      </c>
      <c r="Z401" s="328">
        <f>SUMPRODUCT(K279:K382,Z279:Z382)</f>
        <v>0</v>
      </c>
      <c r="AA401" s="328">
        <f>IF(AA278="kW",SUMPRODUCT(N279:N382,V279:V382,AA279:AA382),SUMPRODUCT(K279:K382,AA279:AA382))</f>
        <v>0</v>
      </c>
      <c r="AB401" s="328">
        <f>IF(AB278="kW",SUMPRODUCT(N279:N382,V279:V382,AB279:AB382),SUMPRODUCT(K279:K382,AB279:AB382))</f>
        <v>0</v>
      </c>
      <c r="AC401" s="328">
        <f>IF(AC278="kW",SUMPRODUCT(N279:N382,V279:V382,AC279:AC382),SUMPRODUCT(K279:K382, AC279:AC382))</f>
        <v>0</v>
      </c>
      <c r="AD401" s="328">
        <f>IF(AD278="kW",SUMPRODUCT(N279:N382,V279:V382,AD279:AD382),SUMPRODUCT(K279:K382, AD279:AD382))</f>
        <v>0</v>
      </c>
      <c r="AE401" s="328">
        <f>IF(AE278="kW",SUMPRODUCT(N279:N382,V279:V382,AE279:AE382),SUMPRODUCT(K279:K382,AE279:AE382))</f>
        <v>0</v>
      </c>
      <c r="AF401" s="328">
        <f>IF(AF278="kW",SUMPRODUCT(N279:N382,V279:V382,AF279:AF382),SUMPRODUCT(K279:K382,AF279:AF382))</f>
        <v>0</v>
      </c>
      <c r="AG401" s="328">
        <f>IF(AG278="kW",SUMPRODUCT(N279:N382,V279:V382,AG279:AG382),SUMPRODUCT(K279:K382,AG279:AG382))</f>
        <v>0</v>
      </c>
      <c r="AH401" s="328">
        <f>IF(AH278="kW",SUMPRODUCT(N279:N382,V279:V382,AH279:AH382),SUMPRODUCT(K279:K382,AH279:AH382))</f>
        <v>0</v>
      </c>
      <c r="AI401" s="328">
        <f>IF(AI278="kW",SUMPRODUCT(N279:N382,V279:V382,AI279:AI382),SUMPRODUCT(K279:K382,AI279:AI382))</f>
        <v>0</v>
      </c>
      <c r="AJ401" s="328">
        <f>IF(AJ278="kW",SUMPRODUCT(N279:N382,V279:V382,AJ279:AJ382),SUMPRODUCT(K279:K382,AJ279:AJ382))</f>
        <v>0</v>
      </c>
      <c r="AK401" s="328">
        <f>IF(AK278="kW",SUMPRODUCT(N279:N382,V279:V382,AK279:AK382),SUMPRODUCT(K279:K382,AK279:AK382))</f>
        <v>0</v>
      </c>
      <c r="AL401" s="328">
        <f>IF(AL278="kW",SUMPRODUCT(N279:N382,V279:V382,AL279:AL382),SUMPRODUCT(K279:K382,AL279:AL382))</f>
        <v>0</v>
      </c>
      <c r="AM401" s="388"/>
    </row>
    <row r="402" spans="1:40" ht="21.75" customHeight="1">
      <c r="B402" s="370" t="s">
        <v>585</v>
      </c>
      <c r="C402" s="389"/>
      <c r="D402" s="390"/>
      <c r="E402" s="390"/>
      <c r="F402" s="390"/>
      <c r="G402" s="390"/>
      <c r="H402" s="390"/>
      <c r="I402" s="390"/>
      <c r="J402" s="390"/>
      <c r="K402" s="390"/>
      <c r="L402" s="390"/>
      <c r="M402" s="390"/>
      <c r="N402" s="390"/>
      <c r="O402" s="390"/>
      <c r="P402" s="390"/>
      <c r="Q402" s="390"/>
      <c r="R402" s="390"/>
      <c r="S402" s="373"/>
      <c r="T402" s="374"/>
      <c r="U402" s="390"/>
      <c r="V402" s="390"/>
      <c r="W402" s="390"/>
      <c r="X402" s="390"/>
      <c r="Y402" s="391"/>
      <c r="Z402" s="391"/>
      <c r="AA402" s="391"/>
      <c r="AB402" s="391"/>
      <c r="AC402" s="391"/>
      <c r="AD402" s="391"/>
      <c r="AE402" s="391"/>
      <c r="AF402" s="391"/>
      <c r="AG402" s="391"/>
      <c r="AH402" s="391"/>
      <c r="AI402" s="391"/>
      <c r="AJ402" s="391"/>
      <c r="AK402" s="391"/>
      <c r="AL402" s="391"/>
      <c r="AM402" s="391"/>
      <c r="AN402" s="392"/>
    </row>
    <row r="404" spans="1:40" ht="15.5">
      <c r="B404" s="282" t="s">
        <v>256</v>
      </c>
      <c r="C404" s="283"/>
      <c r="D404" s="590" t="s">
        <v>519</v>
      </c>
      <c r="F404" s="590"/>
      <c r="O404" s="283"/>
      <c r="Y404" s="272"/>
      <c r="Z404" s="269"/>
      <c r="AA404" s="269"/>
      <c r="AB404" s="269"/>
      <c r="AC404" s="269"/>
      <c r="AD404" s="269"/>
      <c r="AE404" s="269"/>
      <c r="AF404" s="269"/>
      <c r="AG404" s="269"/>
      <c r="AH404" s="269"/>
      <c r="AI404" s="269"/>
      <c r="AJ404" s="269"/>
      <c r="AK404" s="269"/>
      <c r="AL404" s="269"/>
      <c r="AM404" s="284"/>
    </row>
    <row r="405" spans="1:40" ht="36" customHeight="1">
      <c r="B405" s="939" t="s">
        <v>209</v>
      </c>
      <c r="C405" s="941" t="s">
        <v>33</v>
      </c>
      <c r="D405" s="286" t="s">
        <v>420</v>
      </c>
      <c r="E405" s="943" t="s">
        <v>207</v>
      </c>
      <c r="F405" s="944"/>
      <c r="G405" s="944"/>
      <c r="H405" s="944"/>
      <c r="I405" s="944"/>
      <c r="J405" s="944"/>
      <c r="K405" s="944"/>
      <c r="L405" s="944"/>
      <c r="M405" s="945"/>
      <c r="N405" s="949" t="s">
        <v>211</v>
      </c>
      <c r="O405" s="286" t="s">
        <v>421</v>
      </c>
      <c r="P405" s="943" t="s">
        <v>210</v>
      </c>
      <c r="Q405" s="944"/>
      <c r="R405" s="944"/>
      <c r="S405" s="944"/>
      <c r="T405" s="944"/>
      <c r="U405" s="944"/>
      <c r="V405" s="944"/>
      <c r="W405" s="944"/>
      <c r="X405" s="945"/>
      <c r="Y405" s="946" t="s">
        <v>241</v>
      </c>
      <c r="Z405" s="947"/>
      <c r="AA405" s="947"/>
      <c r="AB405" s="947"/>
      <c r="AC405" s="947"/>
      <c r="AD405" s="947"/>
      <c r="AE405" s="947"/>
      <c r="AF405" s="947"/>
      <c r="AG405" s="947"/>
      <c r="AH405" s="947"/>
      <c r="AI405" s="947"/>
      <c r="AJ405" s="947"/>
      <c r="AK405" s="947"/>
      <c r="AL405" s="947"/>
      <c r="AM405" s="948"/>
    </row>
    <row r="406" spans="1:40" ht="45.75" customHeight="1">
      <c r="B406" s="940"/>
      <c r="C406" s="942"/>
      <c r="D406" s="287">
        <v>2014</v>
      </c>
      <c r="E406" s="287">
        <v>2015</v>
      </c>
      <c r="F406" s="287">
        <v>2016</v>
      </c>
      <c r="G406" s="287">
        <v>2017</v>
      </c>
      <c r="H406" s="287">
        <v>2018</v>
      </c>
      <c r="I406" s="287">
        <v>2019</v>
      </c>
      <c r="J406" s="287">
        <v>2020</v>
      </c>
      <c r="K406" s="287">
        <v>2021</v>
      </c>
      <c r="L406" s="287">
        <v>2022</v>
      </c>
      <c r="M406" s="287">
        <v>2023</v>
      </c>
      <c r="N406" s="950"/>
      <c r="O406" s="287">
        <v>2014</v>
      </c>
      <c r="P406" s="287">
        <v>2015</v>
      </c>
      <c r="Q406" s="287">
        <v>2016</v>
      </c>
      <c r="R406" s="287">
        <v>2017</v>
      </c>
      <c r="S406" s="287">
        <v>2018</v>
      </c>
      <c r="T406" s="287">
        <v>2019</v>
      </c>
      <c r="U406" s="287">
        <v>2020</v>
      </c>
      <c r="V406" s="287">
        <v>2021</v>
      </c>
      <c r="W406" s="287">
        <v>2022</v>
      </c>
      <c r="X406" s="287">
        <v>2023</v>
      </c>
      <c r="Y406" s="287" t="str">
        <f>'1.  LRAMVA Summary'!D50</f>
        <v>Residential</v>
      </c>
      <c r="Z406" s="287" t="str">
        <f>'1.  LRAMVA Summary'!E50</f>
        <v>GS&lt;50 kW</v>
      </c>
      <c r="AA406" s="287" t="str">
        <f>'1.  LRAMVA Summary'!F50</f>
        <v>GS 50-999 kW</v>
      </c>
      <c r="AB406" s="287" t="str">
        <f>'1.  LRAMVA Summary'!G50</f>
        <v>GS 1000-4999kW</v>
      </c>
      <c r="AC406" s="287" t="str">
        <f>'1.  LRAMVA Summary'!H50</f>
        <v>Unmetered Scattered Load</v>
      </c>
      <c r="AD406" s="287" t="str">
        <f>'1.  LRAMVA Summary'!I50</f>
        <v>Sentinel Lights</v>
      </c>
      <c r="AE406" s="287" t="str">
        <f>'1.  LRAMVA Summary'!J50</f>
        <v>Street Lighting</v>
      </c>
      <c r="AF406" s="287" t="str">
        <f>'1.  LRAMVA Summary'!K50</f>
        <v/>
      </c>
      <c r="AG406" s="287" t="str">
        <f>'1.  LRAMVA Summary'!L50</f>
        <v/>
      </c>
      <c r="AH406" s="287" t="str">
        <f>'1.  LRAMVA Summary'!M50</f>
        <v/>
      </c>
      <c r="AI406" s="287" t="str">
        <f>'1.  LRAMVA Summary'!N50</f>
        <v/>
      </c>
      <c r="AJ406" s="287" t="str">
        <f>'1.  LRAMVA Summary'!O50</f>
        <v/>
      </c>
      <c r="AK406" s="287" t="str">
        <f>'1.  LRAMVA Summary'!P50</f>
        <v/>
      </c>
      <c r="AL406" s="287" t="str">
        <f>'1.  LRAMVA Summary'!Q50</f>
        <v/>
      </c>
      <c r="AM406" s="289" t="str">
        <f>'1.  LRAMVA Summary'!R50</f>
        <v>Total</v>
      </c>
    </row>
    <row r="407" spans="1:40" ht="15.75" customHeight="1">
      <c r="A407" s="512"/>
      <c r="B407" s="290" t="s">
        <v>0</v>
      </c>
      <c r="C407" s="291"/>
      <c r="D407" s="291"/>
      <c r="E407" s="291"/>
      <c r="F407" s="291"/>
      <c r="G407" s="291"/>
      <c r="H407" s="291"/>
      <c r="I407" s="291"/>
      <c r="J407" s="291"/>
      <c r="K407" s="291"/>
      <c r="L407" s="291"/>
      <c r="M407" s="291"/>
      <c r="N407" s="292"/>
      <c r="O407" s="291"/>
      <c r="P407" s="291"/>
      <c r="Q407" s="291"/>
      <c r="R407" s="291"/>
      <c r="S407" s="291"/>
      <c r="T407" s="291"/>
      <c r="U407" s="291"/>
      <c r="V407" s="291"/>
      <c r="W407" s="291"/>
      <c r="X407" s="291"/>
      <c r="Y407" s="293" t="str">
        <f>'1.  LRAMVA Summary'!D51</f>
        <v>kWh</v>
      </c>
      <c r="Z407" s="293" t="str">
        <f>'1.  LRAMVA Summary'!E51</f>
        <v>kWh</v>
      </c>
      <c r="AA407" s="293" t="str">
        <f>'1.  LRAMVA Summary'!F51</f>
        <v>kW</v>
      </c>
      <c r="AB407" s="293" t="str">
        <f>'1.  LRAMVA Summary'!G51</f>
        <v>kW</v>
      </c>
      <c r="AC407" s="293" t="str">
        <f>'1.  LRAMVA Summary'!H51</f>
        <v>kWh</v>
      </c>
      <c r="AD407" s="293" t="str">
        <f>'1.  LRAMVA Summary'!I51</f>
        <v>kW</v>
      </c>
      <c r="AE407" s="293" t="str">
        <f>'1.  LRAMVA Summary'!J51</f>
        <v>kW</v>
      </c>
      <c r="AF407" s="293">
        <f>'1.  LRAMVA Summary'!K51</f>
        <v>0</v>
      </c>
      <c r="AG407" s="293">
        <f>'1.  LRAMVA Summary'!L51</f>
        <v>0</v>
      </c>
      <c r="AH407" s="293">
        <f>'1.  LRAMVA Summary'!M51</f>
        <v>0</v>
      </c>
      <c r="AI407" s="293">
        <f>'1.  LRAMVA Summary'!N51</f>
        <v>0</v>
      </c>
      <c r="AJ407" s="293">
        <f>'1.  LRAMVA Summary'!O51</f>
        <v>0</v>
      </c>
      <c r="AK407" s="293">
        <f>'1.  LRAMVA Summary'!P51</f>
        <v>0</v>
      </c>
      <c r="AL407" s="293">
        <f>'1.  LRAMVA Summary'!Q51</f>
        <v>0</v>
      </c>
      <c r="AM407" s="294"/>
    </row>
    <row r="408" spans="1:40" ht="15.5" outlineLevel="1">
      <c r="A408" s="511">
        <v>1</v>
      </c>
      <c r="B408" s="296" t="s">
        <v>1</v>
      </c>
      <c r="C408" s="293" t="s">
        <v>25</v>
      </c>
      <c r="D408" s="297">
        <v>21442.07</v>
      </c>
      <c r="E408" s="297">
        <f>D408*0.9735</f>
        <v>20873.855145000001</v>
      </c>
      <c r="F408" s="297"/>
      <c r="G408" s="297"/>
      <c r="H408" s="297"/>
      <c r="I408" s="297"/>
      <c r="J408" s="297"/>
      <c r="K408" s="297"/>
      <c r="L408" s="297"/>
      <c r="M408" s="297"/>
      <c r="N408" s="293"/>
      <c r="O408" s="297">
        <v>3.4039999999999999</v>
      </c>
      <c r="P408" s="297">
        <v>0</v>
      </c>
      <c r="Q408" s="297"/>
      <c r="R408" s="297"/>
      <c r="S408" s="297"/>
      <c r="T408" s="297"/>
      <c r="U408" s="297"/>
      <c r="V408" s="297"/>
      <c r="W408" s="297"/>
      <c r="X408" s="297"/>
      <c r="Y408" s="472">
        <v>1</v>
      </c>
      <c r="Z408" s="412"/>
      <c r="AA408" s="412"/>
      <c r="AB408" s="412"/>
      <c r="AC408" s="412"/>
      <c r="AD408" s="412"/>
      <c r="AE408" s="412"/>
      <c r="AF408" s="412"/>
      <c r="AG408" s="412"/>
      <c r="AH408" s="412"/>
      <c r="AI408" s="412"/>
      <c r="AJ408" s="412"/>
      <c r="AK408" s="412"/>
      <c r="AL408" s="412"/>
      <c r="AM408" s="298">
        <f>SUM(Y408:AL408)</f>
        <v>1</v>
      </c>
    </row>
    <row r="409" spans="1:40" ht="15.5" outlineLevel="1">
      <c r="B409" s="296" t="s">
        <v>257</v>
      </c>
      <c r="C409" s="293" t="s">
        <v>164</v>
      </c>
      <c r="D409" s="297"/>
      <c r="E409" s="297"/>
      <c r="F409" s="297"/>
      <c r="G409" s="297"/>
      <c r="H409" s="297"/>
      <c r="I409" s="297"/>
      <c r="J409" s="297"/>
      <c r="K409" s="297"/>
      <c r="L409" s="297"/>
      <c r="M409" s="297"/>
      <c r="N409" s="470"/>
      <c r="O409" s="297"/>
      <c r="P409" s="297"/>
      <c r="Q409" s="297"/>
      <c r="R409" s="297"/>
      <c r="S409" s="297"/>
      <c r="T409" s="297"/>
      <c r="U409" s="297"/>
      <c r="V409" s="297"/>
      <c r="W409" s="297"/>
      <c r="X409" s="297"/>
      <c r="Y409" s="413">
        <f>Y408</f>
        <v>1</v>
      </c>
      <c r="Z409" s="413">
        <f>Z408</f>
        <v>0</v>
      </c>
      <c r="AA409" s="413">
        <f t="shared" ref="AA409:AL409" si="118">AA408</f>
        <v>0</v>
      </c>
      <c r="AB409" s="413">
        <f t="shared" si="118"/>
        <v>0</v>
      </c>
      <c r="AC409" s="413">
        <f t="shared" si="118"/>
        <v>0</v>
      </c>
      <c r="AD409" s="413">
        <f t="shared" si="118"/>
        <v>0</v>
      </c>
      <c r="AE409" s="413">
        <f t="shared" si="118"/>
        <v>0</v>
      </c>
      <c r="AF409" s="413">
        <f t="shared" si="118"/>
        <v>0</v>
      </c>
      <c r="AG409" s="413">
        <f t="shared" si="118"/>
        <v>0</v>
      </c>
      <c r="AH409" s="413">
        <f t="shared" si="118"/>
        <v>0</v>
      </c>
      <c r="AI409" s="413">
        <f t="shared" si="118"/>
        <v>0</v>
      </c>
      <c r="AJ409" s="413">
        <f t="shared" si="118"/>
        <v>0</v>
      </c>
      <c r="AK409" s="413">
        <f t="shared" si="118"/>
        <v>0</v>
      </c>
      <c r="AL409" s="413">
        <f t="shared" si="118"/>
        <v>0</v>
      </c>
      <c r="AM409" s="299"/>
    </row>
    <row r="410" spans="1:40" ht="15.5" outlineLevel="1">
      <c r="A410" s="513"/>
      <c r="B410" s="300"/>
      <c r="C410" s="301"/>
      <c r="D410" s="301"/>
      <c r="E410" s="301"/>
      <c r="F410" s="301"/>
      <c r="G410" s="301"/>
      <c r="H410" s="301"/>
      <c r="I410" s="301"/>
      <c r="J410" s="301"/>
      <c r="K410" s="301"/>
      <c r="L410" s="301"/>
      <c r="M410" s="301"/>
      <c r="N410" s="305"/>
      <c r="O410" s="301"/>
      <c r="P410" s="301"/>
      <c r="Q410" s="301"/>
      <c r="R410" s="301"/>
      <c r="S410" s="301"/>
      <c r="T410" s="301"/>
      <c r="U410" s="301"/>
      <c r="V410" s="301"/>
      <c r="W410" s="301"/>
      <c r="X410" s="301"/>
      <c r="Y410" s="414"/>
      <c r="Z410" s="415"/>
      <c r="AA410" s="415"/>
      <c r="AB410" s="415"/>
      <c r="AC410" s="415"/>
      <c r="AD410" s="415"/>
      <c r="AE410" s="415"/>
      <c r="AF410" s="415"/>
      <c r="AG410" s="415"/>
      <c r="AH410" s="415"/>
      <c r="AI410" s="415"/>
      <c r="AJ410" s="415"/>
      <c r="AK410" s="415"/>
      <c r="AL410" s="415"/>
      <c r="AM410" s="304"/>
    </row>
    <row r="411" spans="1:40" ht="15.5" outlineLevel="1">
      <c r="A411" s="511">
        <v>2</v>
      </c>
      <c r="B411" s="296" t="s">
        <v>2</v>
      </c>
      <c r="C411" s="293" t="s">
        <v>25</v>
      </c>
      <c r="D411" s="297">
        <v>369.44</v>
      </c>
      <c r="E411" s="297">
        <f>D411*0.9735</f>
        <v>359.64983999999998</v>
      </c>
      <c r="F411" s="297"/>
      <c r="G411" s="297"/>
      <c r="H411" s="297"/>
      <c r="I411" s="297"/>
      <c r="J411" s="297"/>
      <c r="K411" s="297"/>
      <c r="L411" s="297"/>
      <c r="M411" s="297"/>
      <c r="N411" s="293"/>
      <c r="O411" s="297">
        <v>0.20699999999999999</v>
      </c>
      <c r="P411" s="297">
        <v>0</v>
      </c>
      <c r="Q411" s="297"/>
      <c r="R411" s="297"/>
      <c r="S411" s="297"/>
      <c r="T411" s="297"/>
      <c r="U411" s="297"/>
      <c r="V411" s="297"/>
      <c r="W411" s="297"/>
      <c r="X411" s="297"/>
      <c r="Y411" s="472">
        <v>1</v>
      </c>
      <c r="Z411" s="412"/>
      <c r="AA411" s="412"/>
      <c r="AB411" s="412"/>
      <c r="AC411" s="412"/>
      <c r="AD411" s="412"/>
      <c r="AE411" s="412"/>
      <c r="AF411" s="412"/>
      <c r="AG411" s="412"/>
      <c r="AH411" s="412"/>
      <c r="AI411" s="412"/>
      <c r="AJ411" s="412"/>
      <c r="AK411" s="412"/>
      <c r="AL411" s="412"/>
      <c r="AM411" s="298">
        <f>SUM(Y411:AL411)</f>
        <v>1</v>
      </c>
    </row>
    <row r="412" spans="1:40" ht="15.5" outlineLevel="1">
      <c r="B412" s="296" t="s">
        <v>257</v>
      </c>
      <c r="C412" s="293" t="s">
        <v>164</v>
      </c>
      <c r="D412" s="297"/>
      <c r="E412" s="297"/>
      <c r="F412" s="297"/>
      <c r="G412" s="297"/>
      <c r="H412" s="297"/>
      <c r="I412" s="297"/>
      <c r="J412" s="297"/>
      <c r="K412" s="297"/>
      <c r="L412" s="297"/>
      <c r="M412" s="297"/>
      <c r="N412" s="470"/>
      <c r="O412" s="297"/>
      <c r="P412" s="297"/>
      <c r="Q412" s="297"/>
      <c r="R412" s="297"/>
      <c r="S412" s="297"/>
      <c r="T412" s="297"/>
      <c r="U412" s="297"/>
      <c r="V412" s="297"/>
      <c r="W412" s="297"/>
      <c r="X412" s="297"/>
      <c r="Y412" s="413">
        <f>Y411</f>
        <v>1</v>
      </c>
      <c r="Z412" s="413">
        <f>Z411</f>
        <v>0</v>
      </c>
      <c r="AA412" s="413">
        <f t="shared" ref="AA412:AL412" si="119">AA411</f>
        <v>0</v>
      </c>
      <c r="AB412" s="413">
        <f t="shared" si="119"/>
        <v>0</v>
      </c>
      <c r="AC412" s="413">
        <f t="shared" si="119"/>
        <v>0</v>
      </c>
      <c r="AD412" s="413">
        <f t="shared" si="119"/>
        <v>0</v>
      </c>
      <c r="AE412" s="413">
        <f t="shared" si="119"/>
        <v>0</v>
      </c>
      <c r="AF412" s="413">
        <f t="shared" si="119"/>
        <v>0</v>
      </c>
      <c r="AG412" s="413">
        <f t="shared" si="119"/>
        <v>0</v>
      </c>
      <c r="AH412" s="413">
        <f t="shared" si="119"/>
        <v>0</v>
      </c>
      <c r="AI412" s="413">
        <f t="shared" si="119"/>
        <v>0</v>
      </c>
      <c r="AJ412" s="413">
        <f t="shared" si="119"/>
        <v>0</v>
      </c>
      <c r="AK412" s="413">
        <f t="shared" si="119"/>
        <v>0</v>
      </c>
      <c r="AL412" s="413">
        <f t="shared" si="119"/>
        <v>0</v>
      </c>
      <c r="AM412" s="299"/>
    </row>
    <row r="413" spans="1:40" ht="15.5" outlineLevel="1">
      <c r="A413" s="513"/>
      <c r="B413" s="300"/>
      <c r="C413" s="301"/>
      <c r="D413" s="306"/>
      <c r="E413" s="306"/>
      <c r="F413" s="306"/>
      <c r="G413" s="306"/>
      <c r="H413" s="306"/>
      <c r="I413" s="306"/>
      <c r="J413" s="306"/>
      <c r="K413" s="306"/>
      <c r="L413" s="306"/>
      <c r="M413" s="306"/>
      <c r="N413" s="305"/>
      <c r="O413" s="306"/>
      <c r="P413" s="306"/>
      <c r="Q413" s="306"/>
      <c r="R413" s="306"/>
      <c r="S413" s="306"/>
      <c r="T413" s="306"/>
      <c r="U413" s="306"/>
      <c r="V413" s="306"/>
      <c r="W413" s="306"/>
      <c r="X413" s="306"/>
      <c r="Y413" s="414"/>
      <c r="Z413" s="415"/>
      <c r="AA413" s="415"/>
      <c r="AB413" s="415"/>
      <c r="AC413" s="415"/>
      <c r="AD413" s="415"/>
      <c r="AE413" s="415"/>
      <c r="AF413" s="415"/>
      <c r="AG413" s="415"/>
      <c r="AH413" s="415"/>
      <c r="AI413" s="415"/>
      <c r="AJ413" s="415"/>
      <c r="AK413" s="415"/>
      <c r="AL413" s="415"/>
      <c r="AM413" s="304"/>
    </row>
    <row r="414" spans="1:40" ht="15.5" outlineLevel="1">
      <c r="A414" s="511">
        <v>3</v>
      </c>
      <c r="B414" s="296" t="s">
        <v>3</v>
      </c>
      <c r="C414" s="293" t="s">
        <v>25</v>
      </c>
      <c r="D414" s="297">
        <v>11844.56</v>
      </c>
      <c r="E414" s="297">
        <f>D414*0.9735</f>
        <v>11530.67916</v>
      </c>
      <c r="F414" s="297"/>
      <c r="G414" s="297"/>
      <c r="H414" s="297"/>
      <c r="I414" s="297"/>
      <c r="J414" s="297"/>
      <c r="K414" s="297"/>
      <c r="L414" s="297"/>
      <c r="M414" s="297"/>
      <c r="N414" s="293"/>
      <c r="O414" s="297">
        <v>6.1890000000000001</v>
      </c>
      <c r="P414" s="297">
        <v>0</v>
      </c>
      <c r="Q414" s="297"/>
      <c r="R414" s="297"/>
      <c r="S414" s="297"/>
      <c r="T414" s="297"/>
      <c r="U414" s="297"/>
      <c r="V414" s="297"/>
      <c r="W414" s="297"/>
      <c r="X414" s="297"/>
      <c r="Y414" s="472">
        <v>1</v>
      </c>
      <c r="Z414" s="412"/>
      <c r="AA414" s="412"/>
      <c r="AB414" s="412"/>
      <c r="AC414" s="412"/>
      <c r="AD414" s="412"/>
      <c r="AE414" s="412"/>
      <c r="AF414" s="412"/>
      <c r="AG414" s="412"/>
      <c r="AH414" s="412"/>
      <c r="AI414" s="412"/>
      <c r="AJ414" s="412"/>
      <c r="AK414" s="412"/>
      <c r="AL414" s="412"/>
      <c r="AM414" s="298">
        <f>SUM(Y414:AL414)</f>
        <v>1</v>
      </c>
    </row>
    <row r="415" spans="1:40" ht="15.5" outlineLevel="1">
      <c r="B415" s="296" t="s">
        <v>257</v>
      </c>
      <c r="C415" s="293" t="s">
        <v>164</v>
      </c>
      <c r="D415" s="297">
        <v>510.55</v>
      </c>
      <c r="E415" s="297">
        <f>D415*0.9735</f>
        <v>497.02042500000005</v>
      </c>
      <c r="F415" s="297"/>
      <c r="G415" s="297"/>
      <c r="H415" s="297"/>
      <c r="I415" s="297"/>
      <c r="J415" s="297"/>
      <c r="K415" s="297"/>
      <c r="L415" s="297"/>
      <c r="M415" s="297"/>
      <c r="N415" s="470"/>
      <c r="O415" s="297">
        <v>0</v>
      </c>
      <c r="P415" s="297">
        <v>0</v>
      </c>
      <c r="Q415" s="297"/>
      <c r="R415" s="297"/>
      <c r="S415" s="297"/>
      <c r="T415" s="297"/>
      <c r="U415" s="297"/>
      <c r="V415" s="297"/>
      <c r="W415" s="297"/>
      <c r="X415" s="297"/>
      <c r="Y415" s="413">
        <f>Y414</f>
        <v>1</v>
      </c>
      <c r="Z415" s="413">
        <f>Z414</f>
        <v>0</v>
      </c>
      <c r="AA415" s="413">
        <f t="shared" ref="AA415:AL415" si="120">AA414</f>
        <v>0</v>
      </c>
      <c r="AB415" s="413">
        <f t="shared" si="120"/>
        <v>0</v>
      </c>
      <c r="AC415" s="413">
        <f t="shared" si="120"/>
        <v>0</v>
      </c>
      <c r="AD415" s="413">
        <f t="shared" si="120"/>
        <v>0</v>
      </c>
      <c r="AE415" s="413">
        <f t="shared" si="120"/>
        <v>0</v>
      </c>
      <c r="AF415" s="413">
        <f t="shared" si="120"/>
        <v>0</v>
      </c>
      <c r="AG415" s="413">
        <f t="shared" si="120"/>
        <v>0</v>
      </c>
      <c r="AH415" s="413">
        <f t="shared" si="120"/>
        <v>0</v>
      </c>
      <c r="AI415" s="413">
        <f t="shared" si="120"/>
        <v>0</v>
      </c>
      <c r="AJ415" s="413">
        <f t="shared" si="120"/>
        <v>0</v>
      </c>
      <c r="AK415" s="413">
        <f t="shared" si="120"/>
        <v>0</v>
      </c>
      <c r="AL415" s="413">
        <f t="shared" si="120"/>
        <v>0</v>
      </c>
      <c r="AM415" s="299"/>
    </row>
    <row r="416" spans="1:40" ht="15.5" outlineLevel="1">
      <c r="B416" s="296"/>
      <c r="C416" s="307"/>
      <c r="D416" s="293"/>
      <c r="E416" s="293"/>
      <c r="F416" s="293"/>
      <c r="G416" s="293"/>
      <c r="H416" s="293"/>
      <c r="I416" s="293"/>
      <c r="J416" s="293"/>
      <c r="K416" s="293"/>
      <c r="L416" s="293"/>
      <c r="M416" s="293"/>
      <c r="N416" s="285"/>
      <c r="O416" s="293"/>
      <c r="P416" s="293"/>
      <c r="Q416" s="293"/>
      <c r="R416" s="293"/>
      <c r="S416" s="293"/>
      <c r="T416" s="293"/>
      <c r="U416" s="293"/>
      <c r="V416" s="293"/>
      <c r="W416" s="293"/>
      <c r="X416" s="293"/>
      <c r="Y416" s="414"/>
      <c r="Z416" s="414"/>
      <c r="AA416" s="414"/>
      <c r="AB416" s="414"/>
      <c r="AC416" s="414"/>
      <c r="AD416" s="414"/>
      <c r="AE416" s="414"/>
      <c r="AF416" s="414"/>
      <c r="AG416" s="414"/>
      <c r="AH416" s="414"/>
      <c r="AI416" s="414"/>
      <c r="AJ416" s="414"/>
      <c r="AK416" s="414"/>
      <c r="AL416" s="414"/>
      <c r="AM416" s="308"/>
    </row>
    <row r="417" spans="1:39" ht="15.5" outlineLevel="1">
      <c r="A417" s="511">
        <v>4</v>
      </c>
      <c r="B417" s="296" t="s">
        <v>4</v>
      </c>
      <c r="C417" s="293" t="s">
        <v>25</v>
      </c>
      <c r="D417" s="297">
        <v>18352.14</v>
      </c>
      <c r="E417" s="297">
        <f>D417*0.9735</f>
        <v>17865.808290000001</v>
      </c>
      <c r="F417" s="297"/>
      <c r="G417" s="297"/>
      <c r="H417" s="297"/>
      <c r="I417" s="297"/>
      <c r="J417" s="297"/>
      <c r="K417" s="297"/>
      <c r="L417" s="297"/>
      <c r="M417" s="297"/>
      <c r="N417" s="293"/>
      <c r="O417" s="297">
        <v>1.3660000000000001</v>
      </c>
      <c r="P417" s="297">
        <v>0</v>
      </c>
      <c r="Q417" s="297"/>
      <c r="R417" s="297"/>
      <c r="S417" s="297"/>
      <c r="T417" s="297"/>
      <c r="U417" s="297"/>
      <c r="V417" s="297"/>
      <c r="W417" s="297"/>
      <c r="X417" s="297"/>
      <c r="Y417" s="472">
        <v>1</v>
      </c>
      <c r="Z417" s="412"/>
      <c r="AA417" s="412"/>
      <c r="AB417" s="412"/>
      <c r="AC417" s="412"/>
      <c r="AD417" s="412"/>
      <c r="AE417" s="412"/>
      <c r="AF417" s="412"/>
      <c r="AG417" s="412"/>
      <c r="AH417" s="412"/>
      <c r="AI417" s="412"/>
      <c r="AJ417" s="412"/>
      <c r="AK417" s="412"/>
      <c r="AL417" s="412"/>
      <c r="AM417" s="298">
        <f>SUM(Y417:AL417)</f>
        <v>1</v>
      </c>
    </row>
    <row r="418" spans="1:39" ht="15.5" outlineLevel="1">
      <c r="B418" s="296" t="s">
        <v>257</v>
      </c>
      <c r="C418" s="293" t="s">
        <v>164</v>
      </c>
      <c r="D418" s="297">
        <v>15</v>
      </c>
      <c r="E418" s="297">
        <f>D418*0.9735</f>
        <v>14.602500000000001</v>
      </c>
      <c r="F418" s="297"/>
      <c r="G418" s="297"/>
      <c r="H418" s="297"/>
      <c r="I418" s="297"/>
      <c r="J418" s="297"/>
      <c r="K418" s="297"/>
      <c r="L418" s="297"/>
      <c r="M418" s="297"/>
      <c r="N418" s="470"/>
      <c r="O418" s="297">
        <v>0</v>
      </c>
      <c r="P418" s="297">
        <v>0</v>
      </c>
      <c r="Q418" s="297"/>
      <c r="R418" s="297"/>
      <c r="S418" s="297"/>
      <c r="T418" s="297"/>
      <c r="U418" s="297"/>
      <c r="V418" s="297"/>
      <c r="W418" s="297"/>
      <c r="X418" s="297"/>
      <c r="Y418" s="413">
        <f>Y417</f>
        <v>1</v>
      </c>
      <c r="Z418" s="413">
        <f>Z417</f>
        <v>0</v>
      </c>
      <c r="AA418" s="413">
        <f t="shared" ref="AA418:AL418" si="121">AA417</f>
        <v>0</v>
      </c>
      <c r="AB418" s="413">
        <f t="shared" si="121"/>
        <v>0</v>
      </c>
      <c r="AC418" s="413">
        <f t="shared" si="121"/>
        <v>0</v>
      </c>
      <c r="AD418" s="413">
        <f t="shared" si="121"/>
        <v>0</v>
      </c>
      <c r="AE418" s="413">
        <f t="shared" si="121"/>
        <v>0</v>
      </c>
      <c r="AF418" s="413">
        <f t="shared" si="121"/>
        <v>0</v>
      </c>
      <c r="AG418" s="413">
        <f t="shared" si="121"/>
        <v>0</v>
      </c>
      <c r="AH418" s="413">
        <f t="shared" si="121"/>
        <v>0</v>
      </c>
      <c r="AI418" s="413">
        <f t="shared" si="121"/>
        <v>0</v>
      </c>
      <c r="AJ418" s="413">
        <f t="shared" si="121"/>
        <v>0</v>
      </c>
      <c r="AK418" s="413">
        <f t="shared" si="121"/>
        <v>0</v>
      </c>
      <c r="AL418" s="413">
        <f t="shared" si="121"/>
        <v>0</v>
      </c>
      <c r="AM418" s="299"/>
    </row>
    <row r="419" spans="1:39" ht="15.5" outlineLevel="1">
      <c r="B419" s="296"/>
      <c r="C419" s="307"/>
      <c r="D419" s="306"/>
      <c r="E419" s="306"/>
      <c r="F419" s="306"/>
      <c r="G419" s="306"/>
      <c r="H419" s="306"/>
      <c r="I419" s="306"/>
      <c r="J419" s="306"/>
      <c r="K419" s="306"/>
      <c r="L419" s="306"/>
      <c r="M419" s="306"/>
      <c r="N419" s="293"/>
      <c r="O419" s="306"/>
      <c r="P419" s="306"/>
      <c r="Q419" s="306"/>
      <c r="R419" s="306"/>
      <c r="S419" s="306"/>
      <c r="T419" s="306"/>
      <c r="U419" s="306"/>
      <c r="V419" s="306"/>
      <c r="W419" s="306"/>
      <c r="X419" s="306"/>
      <c r="Y419" s="414"/>
      <c r="Z419" s="414"/>
      <c r="AA419" s="414"/>
      <c r="AB419" s="414"/>
      <c r="AC419" s="414"/>
      <c r="AD419" s="414"/>
      <c r="AE419" s="414"/>
      <c r="AF419" s="414"/>
      <c r="AG419" s="414"/>
      <c r="AH419" s="414"/>
      <c r="AI419" s="414"/>
      <c r="AJ419" s="414"/>
      <c r="AK419" s="414"/>
      <c r="AL419" s="414"/>
      <c r="AM419" s="308"/>
    </row>
    <row r="420" spans="1:39" ht="15.5" outlineLevel="1">
      <c r="A420" s="511">
        <v>5</v>
      </c>
      <c r="B420" s="296" t="s">
        <v>5</v>
      </c>
      <c r="C420" s="293" t="s">
        <v>25</v>
      </c>
      <c r="D420" s="297">
        <v>77729.61</v>
      </c>
      <c r="E420" s="297">
        <f>D420*0.9735</f>
        <v>75669.775334999998</v>
      </c>
      <c r="F420" s="297"/>
      <c r="G420" s="297"/>
      <c r="H420" s="297"/>
      <c r="I420" s="297"/>
      <c r="J420" s="297"/>
      <c r="K420" s="297"/>
      <c r="L420" s="297"/>
      <c r="M420" s="297"/>
      <c r="N420" s="293"/>
      <c r="O420" s="297">
        <v>5.0869999999999997</v>
      </c>
      <c r="P420" s="297">
        <v>0</v>
      </c>
      <c r="Q420" s="297"/>
      <c r="R420" s="297"/>
      <c r="S420" s="297"/>
      <c r="T420" s="297"/>
      <c r="U420" s="297"/>
      <c r="V420" s="297"/>
      <c r="W420" s="297"/>
      <c r="X420" s="297"/>
      <c r="Y420" s="472">
        <v>1</v>
      </c>
      <c r="Z420" s="412"/>
      <c r="AA420" s="412"/>
      <c r="AB420" s="412"/>
      <c r="AC420" s="412"/>
      <c r="AD420" s="412"/>
      <c r="AE420" s="412"/>
      <c r="AF420" s="412"/>
      <c r="AG420" s="412"/>
      <c r="AH420" s="412"/>
      <c r="AI420" s="412"/>
      <c r="AJ420" s="412"/>
      <c r="AK420" s="412"/>
      <c r="AL420" s="412"/>
      <c r="AM420" s="298">
        <f>SUM(Y420:AL420)</f>
        <v>1</v>
      </c>
    </row>
    <row r="421" spans="1:39" ht="15.5" outlineLevel="1">
      <c r="B421" s="296" t="s">
        <v>257</v>
      </c>
      <c r="C421" s="293" t="s">
        <v>164</v>
      </c>
      <c r="D421" s="297"/>
      <c r="E421" s="297"/>
      <c r="F421" s="297"/>
      <c r="G421" s="297"/>
      <c r="H421" s="297"/>
      <c r="I421" s="297"/>
      <c r="J421" s="297"/>
      <c r="K421" s="297"/>
      <c r="L421" s="297"/>
      <c r="M421" s="297"/>
      <c r="N421" s="470"/>
      <c r="O421" s="297"/>
      <c r="P421" s="297"/>
      <c r="Q421" s="297"/>
      <c r="R421" s="297"/>
      <c r="S421" s="297"/>
      <c r="T421" s="297"/>
      <c r="U421" s="297"/>
      <c r="V421" s="297"/>
      <c r="W421" s="297"/>
      <c r="X421" s="297"/>
      <c r="Y421" s="413">
        <f>Y420</f>
        <v>1</v>
      </c>
      <c r="Z421" s="413">
        <f>Z420</f>
        <v>0</v>
      </c>
      <c r="AA421" s="413">
        <f t="shared" ref="AA421:AL421" si="122">AA420</f>
        <v>0</v>
      </c>
      <c r="AB421" s="413">
        <f t="shared" si="122"/>
        <v>0</v>
      </c>
      <c r="AC421" s="413">
        <f t="shared" si="122"/>
        <v>0</v>
      </c>
      <c r="AD421" s="413">
        <f t="shared" si="122"/>
        <v>0</v>
      </c>
      <c r="AE421" s="413">
        <f t="shared" si="122"/>
        <v>0</v>
      </c>
      <c r="AF421" s="413">
        <f t="shared" si="122"/>
        <v>0</v>
      </c>
      <c r="AG421" s="413">
        <f t="shared" si="122"/>
        <v>0</v>
      </c>
      <c r="AH421" s="413">
        <f t="shared" si="122"/>
        <v>0</v>
      </c>
      <c r="AI421" s="413">
        <f t="shared" si="122"/>
        <v>0</v>
      </c>
      <c r="AJ421" s="413">
        <f t="shared" si="122"/>
        <v>0</v>
      </c>
      <c r="AK421" s="413">
        <f t="shared" si="122"/>
        <v>0</v>
      </c>
      <c r="AL421" s="413">
        <f t="shared" si="122"/>
        <v>0</v>
      </c>
      <c r="AM421" s="299"/>
    </row>
    <row r="422" spans="1:39" ht="15.5" outlineLevel="1">
      <c r="B422" s="296"/>
      <c r="C422" s="307"/>
      <c r="D422" s="306"/>
      <c r="E422" s="306"/>
      <c r="F422" s="306"/>
      <c r="G422" s="306"/>
      <c r="H422" s="306"/>
      <c r="I422" s="306"/>
      <c r="J422" s="306"/>
      <c r="K422" s="306"/>
      <c r="L422" s="306"/>
      <c r="M422" s="306"/>
      <c r="N422" s="293"/>
      <c r="O422" s="306"/>
      <c r="P422" s="306"/>
      <c r="Q422" s="306"/>
      <c r="R422" s="306"/>
      <c r="S422" s="306"/>
      <c r="T422" s="306"/>
      <c r="U422" s="306"/>
      <c r="V422" s="306"/>
      <c r="W422" s="306"/>
      <c r="X422" s="306"/>
      <c r="Y422" s="414"/>
      <c r="Z422" s="414"/>
      <c r="AA422" s="414"/>
      <c r="AB422" s="414"/>
      <c r="AC422" s="414"/>
      <c r="AD422" s="414"/>
      <c r="AE422" s="414"/>
      <c r="AF422" s="414"/>
      <c r="AG422" s="414"/>
      <c r="AH422" s="414"/>
      <c r="AI422" s="414"/>
      <c r="AJ422" s="414"/>
      <c r="AK422" s="414"/>
      <c r="AL422" s="414"/>
      <c r="AM422" s="308"/>
    </row>
    <row r="423" spans="1:39" ht="15.5" outlineLevel="1">
      <c r="A423" s="511">
        <v>6</v>
      </c>
      <c r="B423" s="296" t="s">
        <v>6</v>
      </c>
      <c r="C423" s="293" t="s">
        <v>25</v>
      </c>
      <c r="D423" s="297"/>
      <c r="E423" s="297"/>
      <c r="F423" s="297"/>
      <c r="G423" s="297"/>
      <c r="H423" s="297"/>
      <c r="I423" s="297"/>
      <c r="J423" s="297"/>
      <c r="K423" s="297"/>
      <c r="L423" s="297"/>
      <c r="M423" s="297"/>
      <c r="N423" s="293"/>
      <c r="O423" s="297"/>
      <c r="P423" s="297"/>
      <c r="Q423" s="297"/>
      <c r="R423" s="297"/>
      <c r="S423" s="297"/>
      <c r="T423" s="297"/>
      <c r="U423" s="297"/>
      <c r="V423" s="297"/>
      <c r="W423" s="297"/>
      <c r="X423" s="297"/>
      <c r="Y423" s="412"/>
      <c r="Z423" s="412"/>
      <c r="AA423" s="412"/>
      <c r="AB423" s="412"/>
      <c r="AC423" s="412"/>
      <c r="AD423" s="412"/>
      <c r="AE423" s="412"/>
      <c r="AF423" s="412"/>
      <c r="AG423" s="412"/>
      <c r="AH423" s="412"/>
      <c r="AI423" s="412"/>
      <c r="AJ423" s="412"/>
      <c r="AK423" s="412"/>
      <c r="AL423" s="412"/>
      <c r="AM423" s="298">
        <f>SUM(Y423:AL423)</f>
        <v>0</v>
      </c>
    </row>
    <row r="424" spans="1:39" ht="15.5" outlineLevel="1">
      <c r="B424" s="296" t="s">
        <v>257</v>
      </c>
      <c r="C424" s="293" t="s">
        <v>164</v>
      </c>
      <c r="D424" s="297"/>
      <c r="E424" s="297"/>
      <c r="F424" s="297"/>
      <c r="G424" s="297"/>
      <c r="H424" s="297"/>
      <c r="I424" s="297"/>
      <c r="J424" s="297"/>
      <c r="K424" s="297"/>
      <c r="L424" s="297"/>
      <c r="M424" s="297"/>
      <c r="N424" s="470"/>
      <c r="O424" s="297"/>
      <c r="P424" s="297"/>
      <c r="Q424" s="297"/>
      <c r="R424" s="297"/>
      <c r="S424" s="297"/>
      <c r="T424" s="297"/>
      <c r="U424" s="297"/>
      <c r="V424" s="297"/>
      <c r="W424" s="297"/>
      <c r="X424" s="297"/>
      <c r="Y424" s="413">
        <f>Y423</f>
        <v>0</v>
      </c>
      <c r="Z424" s="413">
        <f>Z423</f>
        <v>0</v>
      </c>
      <c r="AA424" s="413">
        <f t="shared" ref="AA424:AL424" si="123">AA423</f>
        <v>0</v>
      </c>
      <c r="AB424" s="413">
        <f t="shared" si="123"/>
        <v>0</v>
      </c>
      <c r="AC424" s="413">
        <f t="shared" si="123"/>
        <v>0</v>
      </c>
      <c r="AD424" s="413">
        <f t="shared" si="123"/>
        <v>0</v>
      </c>
      <c r="AE424" s="413">
        <f t="shared" si="123"/>
        <v>0</v>
      </c>
      <c r="AF424" s="413">
        <f t="shared" si="123"/>
        <v>0</v>
      </c>
      <c r="AG424" s="413">
        <f t="shared" si="123"/>
        <v>0</v>
      </c>
      <c r="AH424" s="413">
        <f t="shared" si="123"/>
        <v>0</v>
      </c>
      <c r="AI424" s="413">
        <f t="shared" si="123"/>
        <v>0</v>
      </c>
      <c r="AJ424" s="413">
        <f t="shared" si="123"/>
        <v>0</v>
      </c>
      <c r="AK424" s="413">
        <f t="shared" si="123"/>
        <v>0</v>
      </c>
      <c r="AL424" s="413">
        <f t="shared" si="123"/>
        <v>0</v>
      </c>
      <c r="AM424" s="299"/>
    </row>
    <row r="425" spans="1:39" ht="15.5" outlineLevel="1">
      <c r="B425" s="296"/>
      <c r="C425" s="307"/>
      <c r="D425" s="306"/>
      <c r="E425" s="306"/>
      <c r="F425" s="306"/>
      <c r="G425" s="306"/>
      <c r="H425" s="306"/>
      <c r="I425" s="306"/>
      <c r="J425" s="306"/>
      <c r="K425" s="306"/>
      <c r="L425" s="306"/>
      <c r="M425" s="306"/>
      <c r="N425" s="293"/>
      <c r="O425" s="306"/>
      <c r="P425" s="306"/>
      <c r="Q425" s="306"/>
      <c r="R425" s="306"/>
      <c r="S425" s="306"/>
      <c r="T425" s="306"/>
      <c r="U425" s="306"/>
      <c r="V425" s="306"/>
      <c r="W425" s="306"/>
      <c r="X425" s="306"/>
      <c r="Y425" s="414"/>
      <c r="Z425" s="414"/>
      <c r="AA425" s="414"/>
      <c r="AB425" s="414"/>
      <c r="AC425" s="414"/>
      <c r="AD425" s="414"/>
      <c r="AE425" s="414"/>
      <c r="AF425" s="414"/>
      <c r="AG425" s="414"/>
      <c r="AH425" s="414"/>
      <c r="AI425" s="414"/>
      <c r="AJ425" s="414"/>
      <c r="AK425" s="414"/>
      <c r="AL425" s="414"/>
      <c r="AM425" s="308"/>
    </row>
    <row r="426" spans="1:39" ht="15.5" outlineLevel="1">
      <c r="A426" s="511">
        <v>7</v>
      </c>
      <c r="B426" s="296" t="s">
        <v>42</v>
      </c>
      <c r="C426" s="293" t="s">
        <v>25</v>
      </c>
      <c r="D426" s="297">
        <v>0</v>
      </c>
      <c r="E426" s="297">
        <f>D426*0.9735</f>
        <v>0</v>
      </c>
      <c r="F426" s="297"/>
      <c r="G426" s="297"/>
      <c r="H426" s="297"/>
      <c r="I426" s="297"/>
      <c r="J426" s="297"/>
      <c r="K426" s="297"/>
      <c r="L426" s="297"/>
      <c r="M426" s="297"/>
      <c r="N426" s="293"/>
      <c r="O426" s="297">
        <v>2.1120000000000001</v>
      </c>
      <c r="P426" s="297">
        <v>0</v>
      </c>
      <c r="Q426" s="297"/>
      <c r="R426" s="297"/>
      <c r="S426" s="297"/>
      <c r="T426" s="297"/>
      <c r="U426" s="297"/>
      <c r="V426" s="297"/>
      <c r="W426" s="297"/>
      <c r="X426" s="297"/>
      <c r="Y426" s="412">
        <v>1</v>
      </c>
      <c r="Z426" s="412"/>
      <c r="AA426" s="412"/>
      <c r="AB426" s="412"/>
      <c r="AC426" s="412"/>
      <c r="AD426" s="412"/>
      <c r="AE426" s="412"/>
      <c r="AF426" s="412"/>
      <c r="AG426" s="412"/>
      <c r="AH426" s="412"/>
      <c r="AI426" s="412"/>
      <c r="AJ426" s="412"/>
      <c r="AK426" s="412"/>
      <c r="AL426" s="412"/>
      <c r="AM426" s="298">
        <f>SUM(Y426:AL426)</f>
        <v>1</v>
      </c>
    </row>
    <row r="427" spans="1:39" ht="15.5" outlineLevel="1">
      <c r="B427" s="296" t="s">
        <v>257</v>
      </c>
      <c r="C427" s="293" t="s">
        <v>164</v>
      </c>
      <c r="D427" s="297"/>
      <c r="E427" s="297"/>
      <c r="F427" s="297"/>
      <c r="G427" s="297"/>
      <c r="H427" s="297"/>
      <c r="I427" s="297"/>
      <c r="J427" s="297"/>
      <c r="K427" s="297"/>
      <c r="L427" s="297"/>
      <c r="M427" s="297"/>
      <c r="N427" s="293"/>
      <c r="O427" s="297"/>
      <c r="P427" s="297"/>
      <c r="Q427" s="297"/>
      <c r="R427" s="297"/>
      <c r="S427" s="297"/>
      <c r="T427" s="297"/>
      <c r="U427" s="297"/>
      <c r="V427" s="297"/>
      <c r="W427" s="297"/>
      <c r="X427" s="297"/>
      <c r="Y427" s="413">
        <f>Y426</f>
        <v>1</v>
      </c>
      <c r="Z427" s="413">
        <f>Z426</f>
        <v>0</v>
      </c>
      <c r="AA427" s="413">
        <f t="shared" ref="AA427:AL427" si="124">AA426</f>
        <v>0</v>
      </c>
      <c r="AB427" s="413">
        <f t="shared" si="124"/>
        <v>0</v>
      </c>
      <c r="AC427" s="413">
        <f t="shared" si="124"/>
        <v>0</v>
      </c>
      <c r="AD427" s="413">
        <f t="shared" si="124"/>
        <v>0</v>
      </c>
      <c r="AE427" s="413">
        <f t="shared" si="124"/>
        <v>0</v>
      </c>
      <c r="AF427" s="413">
        <f t="shared" si="124"/>
        <v>0</v>
      </c>
      <c r="AG427" s="413">
        <f t="shared" si="124"/>
        <v>0</v>
      </c>
      <c r="AH427" s="413">
        <f t="shared" si="124"/>
        <v>0</v>
      </c>
      <c r="AI427" s="413">
        <f t="shared" si="124"/>
        <v>0</v>
      </c>
      <c r="AJ427" s="413">
        <f t="shared" si="124"/>
        <v>0</v>
      </c>
      <c r="AK427" s="413">
        <f t="shared" si="124"/>
        <v>0</v>
      </c>
      <c r="AL427" s="413">
        <f t="shared" si="124"/>
        <v>0</v>
      </c>
      <c r="AM427" s="299"/>
    </row>
    <row r="428" spans="1:39" ht="15.5" outlineLevel="1">
      <c r="B428" s="296"/>
      <c r="C428" s="307"/>
      <c r="D428" s="306"/>
      <c r="E428" s="306"/>
      <c r="F428" s="306"/>
      <c r="G428" s="306"/>
      <c r="H428" s="306"/>
      <c r="I428" s="306"/>
      <c r="J428" s="306"/>
      <c r="K428" s="306"/>
      <c r="L428" s="306"/>
      <c r="M428" s="306"/>
      <c r="N428" s="293"/>
      <c r="O428" s="306"/>
      <c r="P428" s="306"/>
      <c r="Q428" s="306"/>
      <c r="R428" s="306"/>
      <c r="S428" s="306"/>
      <c r="T428" s="306"/>
      <c r="U428" s="306"/>
      <c r="V428" s="306"/>
      <c r="W428" s="306"/>
      <c r="X428" s="306"/>
      <c r="Y428" s="414"/>
      <c r="Z428" s="414"/>
      <c r="AA428" s="414"/>
      <c r="AB428" s="414"/>
      <c r="AC428" s="414"/>
      <c r="AD428" s="414"/>
      <c r="AE428" s="414"/>
      <c r="AF428" s="414"/>
      <c r="AG428" s="414"/>
      <c r="AH428" s="414"/>
      <c r="AI428" s="414"/>
      <c r="AJ428" s="414"/>
      <c r="AK428" s="414"/>
      <c r="AL428" s="414"/>
      <c r="AM428" s="308"/>
    </row>
    <row r="429" spans="1:39" s="285" customFormat="1" ht="15.5" outlineLevel="1">
      <c r="A429" s="511">
        <v>8</v>
      </c>
      <c r="B429" s="296" t="s">
        <v>483</v>
      </c>
      <c r="C429" s="293" t="s">
        <v>25</v>
      </c>
      <c r="D429" s="297"/>
      <c r="E429" s="297"/>
      <c r="F429" s="297"/>
      <c r="G429" s="297"/>
      <c r="H429" s="297"/>
      <c r="I429" s="297"/>
      <c r="J429" s="297"/>
      <c r="K429" s="297"/>
      <c r="L429" s="297"/>
      <c r="M429" s="297"/>
      <c r="N429" s="293"/>
      <c r="O429" s="297"/>
      <c r="P429" s="297"/>
      <c r="Q429" s="297"/>
      <c r="R429" s="297"/>
      <c r="S429" s="297"/>
      <c r="T429" s="297"/>
      <c r="U429" s="297"/>
      <c r="V429" s="297"/>
      <c r="W429" s="297"/>
      <c r="X429" s="297"/>
      <c r="Y429" s="412"/>
      <c r="Z429" s="412"/>
      <c r="AA429" s="412"/>
      <c r="AB429" s="412"/>
      <c r="AC429" s="412"/>
      <c r="AD429" s="412"/>
      <c r="AE429" s="412"/>
      <c r="AF429" s="412"/>
      <c r="AG429" s="412"/>
      <c r="AH429" s="412"/>
      <c r="AI429" s="412"/>
      <c r="AJ429" s="412"/>
      <c r="AK429" s="412"/>
      <c r="AL429" s="412"/>
      <c r="AM429" s="298">
        <f>SUM(Y429:AL429)</f>
        <v>0</v>
      </c>
    </row>
    <row r="430" spans="1:39" s="285" customFormat="1" ht="15.5" outlineLevel="1">
      <c r="A430" s="511"/>
      <c r="B430" s="296" t="s">
        <v>257</v>
      </c>
      <c r="C430" s="293" t="s">
        <v>164</v>
      </c>
      <c r="D430" s="297"/>
      <c r="E430" s="297"/>
      <c r="F430" s="297"/>
      <c r="G430" s="297"/>
      <c r="H430" s="297"/>
      <c r="I430" s="297"/>
      <c r="J430" s="297"/>
      <c r="K430" s="297"/>
      <c r="L430" s="297"/>
      <c r="M430" s="297"/>
      <c r="N430" s="293"/>
      <c r="O430" s="297"/>
      <c r="P430" s="297"/>
      <c r="Q430" s="297"/>
      <c r="R430" s="297"/>
      <c r="S430" s="297"/>
      <c r="T430" s="297"/>
      <c r="U430" s="297"/>
      <c r="V430" s="297"/>
      <c r="W430" s="297"/>
      <c r="X430" s="297"/>
      <c r="Y430" s="413">
        <f>Y429</f>
        <v>0</v>
      </c>
      <c r="Z430" s="413">
        <f>Z429</f>
        <v>0</v>
      </c>
      <c r="AA430" s="413">
        <f t="shared" ref="AA430:AL430" si="125">AA429</f>
        <v>0</v>
      </c>
      <c r="AB430" s="413">
        <f t="shared" si="125"/>
        <v>0</v>
      </c>
      <c r="AC430" s="413">
        <f t="shared" si="125"/>
        <v>0</v>
      </c>
      <c r="AD430" s="413">
        <f t="shared" si="125"/>
        <v>0</v>
      </c>
      <c r="AE430" s="413">
        <f t="shared" si="125"/>
        <v>0</v>
      </c>
      <c r="AF430" s="413">
        <f t="shared" si="125"/>
        <v>0</v>
      </c>
      <c r="AG430" s="413">
        <f t="shared" si="125"/>
        <v>0</v>
      </c>
      <c r="AH430" s="413">
        <f t="shared" si="125"/>
        <v>0</v>
      </c>
      <c r="AI430" s="413">
        <f t="shared" si="125"/>
        <v>0</v>
      </c>
      <c r="AJ430" s="413">
        <f t="shared" si="125"/>
        <v>0</v>
      </c>
      <c r="AK430" s="413">
        <f t="shared" si="125"/>
        <v>0</v>
      </c>
      <c r="AL430" s="413">
        <f t="shared" si="125"/>
        <v>0</v>
      </c>
      <c r="AM430" s="299"/>
    </row>
    <row r="431" spans="1:39" s="285" customFormat="1" ht="15.5" outlineLevel="1">
      <c r="A431" s="511"/>
      <c r="B431" s="296"/>
      <c r="C431" s="307"/>
      <c r="D431" s="306"/>
      <c r="E431" s="306"/>
      <c r="F431" s="306"/>
      <c r="G431" s="306"/>
      <c r="H431" s="306"/>
      <c r="I431" s="306"/>
      <c r="J431" s="306"/>
      <c r="K431" s="306"/>
      <c r="L431" s="306"/>
      <c r="M431" s="306"/>
      <c r="N431" s="293"/>
      <c r="O431" s="306"/>
      <c r="P431" s="306"/>
      <c r="Q431" s="306"/>
      <c r="R431" s="306"/>
      <c r="S431" s="306"/>
      <c r="T431" s="306"/>
      <c r="U431" s="306"/>
      <c r="V431" s="306"/>
      <c r="W431" s="306"/>
      <c r="X431" s="306"/>
      <c r="Y431" s="414"/>
      <c r="Z431" s="414"/>
      <c r="AA431" s="414"/>
      <c r="AB431" s="414"/>
      <c r="AC431" s="414"/>
      <c r="AD431" s="414"/>
      <c r="AE431" s="414"/>
      <c r="AF431" s="414"/>
      <c r="AG431" s="414"/>
      <c r="AH431" s="414"/>
      <c r="AI431" s="414"/>
      <c r="AJ431" s="414"/>
      <c r="AK431" s="414"/>
      <c r="AL431" s="414"/>
      <c r="AM431" s="308"/>
    </row>
    <row r="432" spans="1:39" ht="15.5" outlineLevel="1">
      <c r="A432" s="511">
        <v>9</v>
      </c>
      <c r="B432" s="296" t="s">
        <v>7</v>
      </c>
      <c r="C432" s="293" t="s">
        <v>25</v>
      </c>
      <c r="D432" s="297"/>
      <c r="E432" s="297"/>
      <c r="F432" s="297"/>
      <c r="G432" s="297"/>
      <c r="H432" s="297"/>
      <c r="I432" s="297"/>
      <c r="J432" s="297"/>
      <c r="K432" s="297"/>
      <c r="L432" s="297"/>
      <c r="M432" s="297"/>
      <c r="N432" s="293"/>
      <c r="O432" s="297"/>
      <c r="P432" s="297"/>
      <c r="Q432" s="297"/>
      <c r="R432" s="297"/>
      <c r="S432" s="297"/>
      <c r="T432" s="297"/>
      <c r="U432" s="297"/>
      <c r="V432" s="297"/>
      <c r="W432" s="297"/>
      <c r="X432" s="297"/>
      <c r="Y432" s="412"/>
      <c r="Z432" s="412"/>
      <c r="AA432" s="412"/>
      <c r="AB432" s="412"/>
      <c r="AC432" s="412"/>
      <c r="AD432" s="412"/>
      <c r="AE432" s="412"/>
      <c r="AF432" s="412"/>
      <c r="AG432" s="412"/>
      <c r="AH432" s="412"/>
      <c r="AI432" s="412"/>
      <c r="AJ432" s="412"/>
      <c r="AK432" s="412"/>
      <c r="AL432" s="412"/>
      <c r="AM432" s="298">
        <f>SUM(Y432:AL432)</f>
        <v>0</v>
      </c>
    </row>
    <row r="433" spans="1:39" ht="15.5" outlineLevel="1">
      <c r="B433" s="296" t="s">
        <v>257</v>
      </c>
      <c r="C433" s="293" t="s">
        <v>164</v>
      </c>
      <c r="D433" s="297"/>
      <c r="E433" s="297"/>
      <c r="F433" s="297"/>
      <c r="G433" s="297"/>
      <c r="H433" s="297"/>
      <c r="I433" s="297"/>
      <c r="J433" s="297"/>
      <c r="K433" s="297"/>
      <c r="L433" s="297"/>
      <c r="M433" s="297"/>
      <c r="N433" s="293"/>
      <c r="O433" s="297"/>
      <c r="P433" s="297"/>
      <c r="Q433" s="297"/>
      <c r="R433" s="297"/>
      <c r="S433" s="297"/>
      <c r="T433" s="297"/>
      <c r="U433" s="297"/>
      <c r="V433" s="297"/>
      <c r="W433" s="297"/>
      <c r="X433" s="297"/>
      <c r="Y433" s="413">
        <f>Y432</f>
        <v>0</v>
      </c>
      <c r="Z433" s="413">
        <f>Z432</f>
        <v>0</v>
      </c>
      <c r="AA433" s="413">
        <f t="shared" ref="AA433:AL433" si="126">AA432</f>
        <v>0</v>
      </c>
      <c r="AB433" s="413">
        <f t="shared" si="126"/>
        <v>0</v>
      </c>
      <c r="AC433" s="413">
        <f t="shared" si="126"/>
        <v>0</v>
      </c>
      <c r="AD433" s="413">
        <f t="shared" si="126"/>
        <v>0</v>
      </c>
      <c r="AE433" s="413">
        <f t="shared" si="126"/>
        <v>0</v>
      </c>
      <c r="AF433" s="413">
        <f t="shared" si="126"/>
        <v>0</v>
      </c>
      <c r="AG433" s="413">
        <f t="shared" si="126"/>
        <v>0</v>
      </c>
      <c r="AH433" s="413">
        <f t="shared" si="126"/>
        <v>0</v>
      </c>
      <c r="AI433" s="413">
        <f t="shared" si="126"/>
        <v>0</v>
      </c>
      <c r="AJ433" s="413">
        <f t="shared" si="126"/>
        <v>0</v>
      </c>
      <c r="AK433" s="413">
        <f t="shared" si="126"/>
        <v>0</v>
      </c>
      <c r="AL433" s="413">
        <f t="shared" si="126"/>
        <v>0</v>
      </c>
      <c r="AM433" s="299"/>
    </row>
    <row r="434" spans="1:39" ht="15.5" outlineLevel="1">
      <c r="B434" s="309"/>
      <c r="C434" s="310"/>
      <c r="D434" s="293"/>
      <c r="E434" s="293"/>
      <c r="F434" s="293"/>
      <c r="G434" s="293"/>
      <c r="H434" s="293"/>
      <c r="I434" s="293"/>
      <c r="J434" s="293"/>
      <c r="K434" s="293"/>
      <c r="L434" s="293"/>
      <c r="M434" s="293"/>
      <c r="N434" s="293"/>
      <c r="O434" s="293"/>
      <c r="P434" s="293"/>
      <c r="Q434" s="293"/>
      <c r="R434" s="293"/>
      <c r="S434" s="293"/>
      <c r="T434" s="293"/>
      <c r="U434" s="293"/>
      <c r="V434" s="293"/>
      <c r="W434" s="293"/>
      <c r="X434" s="293"/>
      <c r="Y434" s="414"/>
      <c r="Z434" s="414"/>
      <c r="AA434" s="414"/>
      <c r="AB434" s="414"/>
      <c r="AC434" s="414"/>
      <c r="AD434" s="414"/>
      <c r="AE434" s="414"/>
      <c r="AF434" s="414"/>
      <c r="AG434" s="414"/>
      <c r="AH434" s="414"/>
      <c r="AI434" s="414"/>
      <c r="AJ434" s="414"/>
      <c r="AK434" s="414"/>
      <c r="AL434" s="414"/>
      <c r="AM434" s="308"/>
    </row>
    <row r="435" spans="1:39" ht="15.5" outlineLevel="1">
      <c r="A435" s="512"/>
      <c r="B435" s="290" t="s">
        <v>8</v>
      </c>
      <c r="C435" s="291"/>
      <c r="D435" s="291"/>
      <c r="E435" s="291"/>
      <c r="F435" s="291"/>
      <c r="G435" s="291"/>
      <c r="H435" s="291"/>
      <c r="I435" s="291"/>
      <c r="J435" s="291"/>
      <c r="K435" s="291"/>
      <c r="L435" s="291"/>
      <c r="M435" s="291"/>
      <c r="N435" s="293"/>
      <c r="O435" s="291"/>
      <c r="P435" s="291"/>
      <c r="Q435" s="291"/>
      <c r="R435" s="291"/>
      <c r="S435" s="291"/>
      <c r="T435" s="291"/>
      <c r="U435" s="291"/>
      <c r="V435" s="291"/>
      <c r="W435" s="291"/>
      <c r="X435" s="291"/>
      <c r="Y435" s="416"/>
      <c r="Z435" s="416"/>
      <c r="AA435" s="416"/>
      <c r="AB435" s="416"/>
      <c r="AC435" s="416"/>
      <c r="AD435" s="416"/>
      <c r="AE435" s="416"/>
      <c r="AF435" s="416"/>
      <c r="AG435" s="416"/>
      <c r="AH435" s="416"/>
      <c r="AI435" s="416"/>
      <c r="AJ435" s="416"/>
      <c r="AK435" s="416"/>
      <c r="AL435" s="416"/>
      <c r="AM435" s="294"/>
    </row>
    <row r="436" spans="1:39" ht="15.5" outlineLevel="1">
      <c r="A436" s="511">
        <v>10</v>
      </c>
      <c r="B436" s="312" t="s">
        <v>22</v>
      </c>
      <c r="C436" s="293" t="s">
        <v>25</v>
      </c>
      <c r="D436" s="297">
        <v>98760.603000000003</v>
      </c>
      <c r="E436" s="297">
        <f>D436*0.9735</f>
        <v>96143.447020500011</v>
      </c>
      <c r="F436" s="297"/>
      <c r="G436" s="297"/>
      <c r="H436" s="297"/>
      <c r="I436" s="297"/>
      <c r="J436" s="297"/>
      <c r="K436" s="297"/>
      <c r="L436" s="297"/>
      <c r="M436" s="297"/>
      <c r="N436" s="297">
        <v>12</v>
      </c>
      <c r="O436" s="297">
        <v>30.233000000000001</v>
      </c>
      <c r="P436" s="297">
        <v>0</v>
      </c>
      <c r="Q436" s="297"/>
      <c r="R436" s="297"/>
      <c r="S436" s="297"/>
      <c r="T436" s="297"/>
      <c r="U436" s="297"/>
      <c r="V436" s="297"/>
      <c r="W436" s="297"/>
      <c r="X436" s="297"/>
      <c r="Y436" s="417"/>
      <c r="Z436" s="471"/>
      <c r="AA436" s="733">
        <v>0.45724999999999999</v>
      </c>
      <c r="AB436" s="733">
        <v>0.54274999999999995</v>
      </c>
      <c r="AC436" s="417"/>
      <c r="AD436" s="417"/>
      <c r="AE436" s="417"/>
      <c r="AF436" s="417"/>
      <c r="AG436" s="417"/>
      <c r="AH436" s="417"/>
      <c r="AI436" s="417"/>
      <c r="AJ436" s="417"/>
      <c r="AK436" s="417"/>
      <c r="AL436" s="417"/>
      <c r="AM436" s="298">
        <f>SUM(Y436:AL436)</f>
        <v>1</v>
      </c>
    </row>
    <row r="437" spans="1:39" ht="15.5" outlineLevel="1">
      <c r="B437" s="296" t="s">
        <v>257</v>
      </c>
      <c r="C437" s="293" t="s">
        <v>164</v>
      </c>
      <c r="D437" s="297"/>
      <c r="E437" s="297"/>
      <c r="F437" s="297"/>
      <c r="G437" s="297"/>
      <c r="H437" s="297"/>
      <c r="I437" s="297"/>
      <c r="J437" s="297"/>
      <c r="K437" s="297"/>
      <c r="L437" s="297"/>
      <c r="M437" s="297"/>
      <c r="N437" s="297">
        <f>N436</f>
        <v>12</v>
      </c>
      <c r="O437" s="297"/>
      <c r="P437" s="297"/>
      <c r="Q437" s="297"/>
      <c r="R437" s="297"/>
      <c r="S437" s="297"/>
      <c r="T437" s="297"/>
      <c r="U437" s="297"/>
      <c r="V437" s="297"/>
      <c r="W437" s="297"/>
      <c r="X437" s="297"/>
      <c r="Y437" s="413">
        <f>Y436</f>
        <v>0</v>
      </c>
      <c r="Z437" s="413">
        <f>Z436</f>
        <v>0</v>
      </c>
      <c r="AA437" s="413">
        <f t="shared" ref="AA437:AL437" si="127">AA436</f>
        <v>0.45724999999999999</v>
      </c>
      <c r="AB437" s="413">
        <f t="shared" si="127"/>
        <v>0.54274999999999995</v>
      </c>
      <c r="AC437" s="413">
        <f t="shared" si="127"/>
        <v>0</v>
      </c>
      <c r="AD437" s="413">
        <f t="shared" si="127"/>
        <v>0</v>
      </c>
      <c r="AE437" s="413">
        <f t="shared" si="127"/>
        <v>0</v>
      </c>
      <c r="AF437" s="413">
        <f t="shared" si="127"/>
        <v>0</v>
      </c>
      <c r="AG437" s="413">
        <f t="shared" si="127"/>
        <v>0</v>
      </c>
      <c r="AH437" s="413">
        <f t="shared" si="127"/>
        <v>0</v>
      </c>
      <c r="AI437" s="413">
        <f t="shared" si="127"/>
        <v>0</v>
      </c>
      <c r="AJ437" s="413">
        <f t="shared" si="127"/>
        <v>0</v>
      </c>
      <c r="AK437" s="413">
        <f t="shared" si="127"/>
        <v>0</v>
      </c>
      <c r="AL437" s="413">
        <f t="shared" si="127"/>
        <v>0</v>
      </c>
      <c r="AM437" s="313"/>
    </row>
    <row r="438" spans="1:39" ht="15.5" outlineLevel="1">
      <c r="B438" s="312"/>
      <c r="C438" s="314"/>
      <c r="D438" s="293"/>
      <c r="E438" s="293"/>
      <c r="F438" s="293"/>
      <c r="G438" s="293"/>
      <c r="H438" s="293"/>
      <c r="I438" s="293"/>
      <c r="J438" s="293"/>
      <c r="K438" s="293"/>
      <c r="L438" s="293"/>
      <c r="M438" s="293"/>
      <c r="N438" s="293"/>
      <c r="O438" s="293"/>
      <c r="P438" s="293"/>
      <c r="Q438" s="293"/>
      <c r="R438" s="293"/>
      <c r="S438" s="293"/>
      <c r="T438" s="293"/>
      <c r="U438" s="293"/>
      <c r="V438" s="293"/>
      <c r="W438" s="293"/>
      <c r="X438" s="293"/>
      <c r="Y438" s="418"/>
      <c r="Z438" s="418"/>
      <c r="AA438" s="418"/>
      <c r="AB438" s="418"/>
      <c r="AC438" s="418"/>
      <c r="AD438" s="418"/>
      <c r="AE438" s="418"/>
      <c r="AF438" s="418"/>
      <c r="AG438" s="418"/>
      <c r="AH438" s="418"/>
      <c r="AI438" s="418"/>
      <c r="AJ438" s="418"/>
      <c r="AK438" s="418"/>
      <c r="AL438" s="418"/>
      <c r="AM438" s="315"/>
    </row>
    <row r="439" spans="1:39" ht="15.5" outlineLevel="1">
      <c r="A439" s="511">
        <v>11</v>
      </c>
      <c r="B439" s="316" t="s">
        <v>21</v>
      </c>
      <c r="C439" s="293" t="s">
        <v>25</v>
      </c>
      <c r="D439" s="297">
        <v>92722.573999999993</v>
      </c>
      <c r="E439" s="297">
        <f>D439*0.9735</f>
        <v>90265.425789000001</v>
      </c>
      <c r="F439" s="297"/>
      <c r="G439" s="297"/>
      <c r="H439" s="297"/>
      <c r="I439" s="297"/>
      <c r="J439" s="297"/>
      <c r="K439" s="297"/>
      <c r="L439" s="297"/>
      <c r="M439" s="297"/>
      <c r="N439" s="297">
        <v>12</v>
      </c>
      <c r="O439" s="297">
        <v>23.664999999999999</v>
      </c>
      <c r="P439" s="297">
        <v>0</v>
      </c>
      <c r="Q439" s="297"/>
      <c r="R439" s="297"/>
      <c r="S439" s="297"/>
      <c r="T439" s="297"/>
      <c r="U439" s="297"/>
      <c r="V439" s="297"/>
      <c r="W439" s="297"/>
      <c r="X439" s="297"/>
      <c r="Y439" s="417"/>
      <c r="Z439" s="471">
        <v>1</v>
      </c>
      <c r="AA439" s="417"/>
      <c r="AB439" s="417"/>
      <c r="AC439" s="417"/>
      <c r="AD439" s="417"/>
      <c r="AE439" s="417"/>
      <c r="AF439" s="417"/>
      <c r="AG439" s="417"/>
      <c r="AH439" s="417"/>
      <c r="AI439" s="417"/>
      <c r="AJ439" s="417"/>
      <c r="AK439" s="417"/>
      <c r="AL439" s="417"/>
      <c r="AM439" s="298">
        <f>SUM(Y439:AL439)</f>
        <v>1</v>
      </c>
    </row>
    <row r="440" spans="1:39" ht="15.5" outlineLevel="1">
      <c r="B440" s="296" t="s">
        <v>257</v>
      </c>
      <c r="C440" s="293" t="s">
        <v>164</v>
      </c>
      <c r="D440" s="297"/>
      <c r="E440" s="297"/>
      <c r="F440" s="297"/>
      <c r="G440" s="297"/>
      <c r="H440" s="297"/>
      <c r="I440" s="297"/>
      <c r="J440" s="297"/>
      <c r="K440" s="297"/>
      <c r="L440" s="297"/>
      <c r="M440" s="297"/>
      <c r="N440" s="297">
        <f>N439</f>
        <v>12</v>
      </c>
      <c r="O440" s="297"/>
      <c r="P440" s="297"/>
      <c r="Q440" s="297"/>
      <c r="R440" s="297"/>
      <c r="S440" s="297"/>
      <c r="T440" s="297"/>
      <c r="U440" s="297"/>
      <c r="V440" s="297"/>
      <c r="W440" s="297"/>
      <c r="X440" s="297"/>
      <c r="Y440" s="413">
        <f>Y439</f>
        <v>0</v>
      </c>
      <c r="Z440" s="413">
        <f>Z439</f>
        <v>1</v>
      </c>
      <c r="AA440" s="413">
        <f t="shared" ref="AA440:AL440" si="128">AA439</f>
        <v>0</v>
      </c>
      <c r="AB440" s="413">
        <f t="shared" si="128"/>
        <v>0</v>
      </c>
      <c r="AC440" s="413">
        <f t="shared" si="128"/>
        <v>0</v>
      </c>
      <c r="AD440" s="413">
        <f t="shared" si="128"/>
        <v>0</v>
      </c>
      <c r="AE440" s="413">
        <f t="shared" si="128"/>
        <v>0</v>
      </c>
      <c r="AF440" s="413">
        <f t="shared" si="128"/>
        <v>0</v>
      </c>
      <c r="AG440" s="413">
        <f t="shared" si="128"/>
        <v>0</v>
      </c>
      <c r="AH440" s="413">
        <f t="shared" si="128"/>
        <v>0</v>
      </c>
      <c r="AI440" s="413">
        <f t="shared" si="128"/>
        <v>0</v>
      </c>
      <c r="AJ440" s="413">
        <f t="shared" si="128"/>
        <v>0</v>
      </c>
      <c r="AK440" s="413">
        <f t="shared" si="128"/>
        <v>0</v>
      </c>
      <c r="AL440" s="413">
        <f t="shared" si="128"/>
        <v>0</v>
      </c>
      <c r="AM440" s="313"/>
    </row>
    <row r="441" spans="1:39" ht="15.5" outlineLevel="1">
      <c r="B441" s="316"/>
      <c r="C441" s="314"/>
      <c r="D441" s="293"/>
      <c r="E441" s="293"/>
      <c r="F441" s="293"/>
      <c r="G441" s="293"/>
      <c r="H441" s="293"/>
      <c r="I441" s="293"/>
      <c r="J441" s="293"/>
      <c r="K441" s="293"/>
      <c r="L441" s="293"/>
      <c r="M441" s="293"/>
      <c r="N441" s="293"/>
      <c r="O441" s="293"/>
      <c r="P441" s="293"/>
      <c r="Q441" s="293"/>
      <c r="R441" s="293"/>
      <c r="S441" s="293"/>
      <c r="T441" s="293"/>
      <c r="U441" s="293"/>
      <c r="V441" s="293"/>
      <c r="W441" s="293"/>
      <c r="X441" s="293"/>
      <c r="Y441" s="418"/>
      <c r="Z441" s="419"/>
      <c r="AA441" s="418"/>
      <c r="AB441" s="418"/>
      <c r="AC441" s="418"/>
      <c r="AD441" s="418"/>
      <c r="AE441" s="418"/>
      <c r="AF441" s="418"/>
      <c r="AG441" s="418"/>
      <c r="AH441" s="418"/>
      <c r="AI441" s="418"/>
      <c r="AJ441" s="418"/>
      <c r="AK441" s="418"/>
      <c r="AL441" s="418"/>
      <c r="AM441" s="315"/>
    </row>
    <row r="442" spans="1:39" ht="15.5" outlineLevel="1">
      <c r="A442" s="511">
        <v>12</v>
      </c>
      <c r="B442" s="316" t="s">
        <v>23</v>
      </c>
      <c r="C442" s="293" t="s">
        <v>25</v>
      </c>
      <c r="D442" s="297"/>
      <c r="E442" s="297"/>
      <c r="F442" s="297"/>
      <c r="G442" s="297"/>
      <c r="H442" s="297"/>
      <c r="I442" s="297"/>
      <c r="J442" s="297"/>
      <c r="K442" s="297"/>
      <c r="L442" s="297"/>
      <c r="M442" s="297"/>
      <c r="N442" s="297">
        <v>3</v>
      </c>
      <c r="O442" s="297"/>
      <c r="P442" s="297"/>
      <c r="Q442" s="297"/>
      <c r="R442" s="297"/>
      <c r="S442" s="297"/>
      <c r="T442" s="297"/>
      <c r="U442" s="297"/>
      <c r="V442" s="297"/>
      <c r="W442" s="297"/>
      <c r="X442" s="297"/>
      <c r="Y442" s="417"/>
      <c r="Z442" s="417"/>
      <c r="AA442" s="471"/>
      <c r="AB442" s="417"/>
      <c r="AC442" s="417"/>
      <c r="AD442" s="417"/>
      <c r="AE442" s="417"/>
      <c r="AF442" s="417"/>
      <c r="AG442" s="417"/>
      <c r="AH442" s="417"/>
      <c r="AI442" s="417"/>
      <c r="AJ442" s="417"/>
      <c r="AK442" s="417"/>
      <c r="AL442" s="417"/>
      <c r="AM442" s="298">
        <f>SUM(Y442:AL442)</f>
        <v>0</v>
      </c>
    </row>
    <row r="443" spans="1:39" ht="15.5" outlineLevel="1">
      <c r="B443" s="296" t="s">
        <v>257</v>
      </c>
      <c r="C443" s="293" t="s">
        <v>164</v>
      </c>
      <c r="D443" s="297"/>
      <c r="E443" s="297"/>
      <c r="F443" s="297"/>
      <c r="G443" s="297"/>
      <c r="H443" s="297"/>
      <c r="I443" s="297"/>
      <c r="J443" s="297"/>
      <c r="K443" s="297"/>
      <c r="L443" s="297"/>
      <c r="M443" s="297"/>
      <c r="N443" s="297">
        <f>N442</f>
        <v>3</v>
      </c>
      <c r="O443" s="297"/>
      <c r="P443" s="297"/>
      <c r="Q443" s="297"/>
      <c r="R443" s="297"/>
      <c r="S443" s="297"/>
      <c r="T443" s="297"/>
      <c r="U443" s="297"/>
      <c r="V443" s="297"/>
      <c r="W443" s="297"/>
      <c r="X443" s="297"/>
      <c r="Y443" s="413">
        <f>Y442</f>
        <v>0</v>
      </c>
      <c r="Z443" s="413">
        <f>Z442</f>
        <v>0</v>
      </c>
      <c r="AA443" s="413">
        <f>AA442</f>
        <v>0</v>
      </c>
      <c r="AB443" s="413">
        <f t="shared" ref="AB443:AL443" si="129">AB442</f>
        <v>0</v>
      </c>
      <c r="AC443" s="413">
        <f t="shared" si="129"/>
        <v>0</v>
      </c>
      <c r="AD443" s="413">
        <f t="shared" si="129"/>
        <v>0</v>
      </c>
      <c r="AE443" s="413">
        <f t="shared" si="129"/>
        <v>0</v>
      </c>
      <c r="AF443" s="413">
        <f t="shared" si="129"/>
        <v>0</v>
      </c>
      <c r="AG443" s="413">
        <f t="shared" si="129"/>
        <v>0</v>
      </c>
      <c r="AH443" s="413">
        <f t="shared" si="129"/>
        <v>0</v>
      </c>
      <c r="AI443" s="413">
        <f t="shared" si="129"/>
        <v>0</v>
      </c>
      <c r="AJ443" s="413">
        <f t="shared" si="129"/>
        <v>0</v>
      </c>
      <c r="AK443" s="413">
        <f t="shared" si="129"/>
        <v>0</v>
      </c>
      <c r="AL443" s="413">
        <f t="shared" si="129"/>
        <v>0</v>
      </c>
      <c r="AM443" s="313"/>
    </row>
    <row r="444" spans="1:39" ht="15.5" outlineLevel="1">
      <c r="B444" s="316"/>
      <c r="C444" s="314"/>
      <c r="D444" s="318"/>
      <c r="E444" s="318"/>
      <c r="F444" s="318"/>
      <c r="G444" s="318"/>
      <c r="H444" s="318"/>
      <c r="I444" s="318"/>
      <c r="J444" s="318"/>
      <c r="K444" s="318"/>
      <c r="L444" s="318"/>
      <c r="M444" s="318"/>
      <c r="N444" s="293"/>
      <c r="O444" s="318"/>
      <c r="P444" s="318"/>
      <c r="Q444" s="318"/>
      <c r="R444" s="318"/>
      <c r="S444" s="318"/>
      <c r="T444" s="318"/>
      <c r="U444" s="318"/>
      <c r="V444" s="318"/>
      <c r="W444" s="318"/>
      <c r="X444" s="318"/>
      <c r="Y444" s="418"/>
      <c r="Z444" s="419"/>
      <c r="AA444" s="418"/>
      <c r="AB444" s="418"/>
      <c r="AC444" s="418"/>
      <c r="AD444" s="418"/>
      <c r="AE444" s="418"/>
      <c r="AF444" s="418"/>
      <c r="AG444" s="418"/>
      <c r="AH444" s="418"/>
      <c r="AI444" s="418"/>
      <c r="AJ444" s="418"/>
      <c r="AK444" s="418"/>
      <c r="AL444" s="418"/>
      <c r="AM444" s="315"/>
    </row>
    <row r="445" spans="1:39" ht="15.5" outlineLevel="1">
      <c r="A445" s="511">
        <v>13</v>
      </c>
      <c r="B445" s="316" t="s">
        <v>24</v>
      </c>
      <c r="C445" s="293" t="s">
        <v>25</v>
      </c>
      <c r="D445" s="297"/>
      <c r="E445" s="297"/>
      <c r="F445" s="297"/>
      <c r="G445" s="297"/>
      <c r="H445" s="297"/>
      <c r="I445" s="297"/>
      <c r="J445" s="297"/>
      <c r="K445" s="297"/>
      <c r="L445" s="297"/>
      <c r="M445" s="297"/>
      <c r="N445" s="297">
        <v>12</v>
      </c>
      <c r="O445" s="297"/>
      <c r="P445" s="297"/>
      <c r="Q445" s="297"/>
      <c r="R445" s="297"/>
      <c r="S445" s="297"/>
      <c r="T445" s="297"/>
      <c r="U445" s="297"/>
      <c r="V445" s="297"/>
      <c r="W445" s="297"/>
      <c r="X445" s="297"/>
      <c r="Y445" s="417"/>
      <c r="Z445" s="417"/>
      <c r="AA445" s="417"/>
      <c r="AB445" s="417"/>
      <c r="AC445" s="417"/>
      <c r="AD445" s="417"/>
      <c r="AE445" s="417"/>
      <c r="AF445" s="417"/>
      <c r="AG445" s="417"/>
      <c r="AH445" s="417"/>
      <c r="AI445" s="417"/>
      <c r="AJ445" s="417"/>
      <c r="AK445" s="417"/>
      <c r="AL445" s="417"/>
      <c r="AM445" s="298">
        <f>SUM(Y445:AL445)</f>
        <v>0</v>
      </c>
    </row>
    <row r="446" spans="1:39" ht="15.5" outlineLevel="1">
      <c r="B446" s="296" t="s">
        <v>257</v>
      </c>
      <c r="C446" s="293" t="s">
        <v>164</v>
      </c>
      <c r="D446" s="297"/>
      <c r="E446" s="297"/>
      <c r="F446" s="297"/>
      <c r="G446" s="297"/>
      <c r="H446" s="297"/>
      <c r="I446" s="297"/>
      <c r="J446" s="297"/>
      <c r="K446" s="297"/>
      <c r="L446" s="297"/>
      <c r="M446" s="297"/>
      <c r="N446" s="297">
        <f>N445</f>
        <v>12</v>
      </c>
      <c r="O446" s="297"/>
      <c r="P446" s="297"/>
      <c r="Q446" s="297"/>
      <c r="R446" s="297"/>
      <c r="S446" s="297"/>
      <c r="T446" s="297"/>
      <c r="U446" s="297"/>
      <c r="V446" s="297"/>
      <c r="W446" s="297"/>
      <c r="X446" s="297"/>
      <c r="Y446" s="413">
        <f>Y445</f>
        <v>0</v>
      </c>
      <c r="Z446" s="413">
        <f>Z445</f>
        <v>0</v>
      </c>
      <c r="AA446" s="413">
        <f>AA445</f>
        <v>0</v>
      </c>
      <c r="AB446" s="413">
        <f t="shared" ref="AB446:AL446" si="130">AB445</f>
        <v>0</v>
      </c>
      <c r="AC446" s="413">
        <f t="shared" si="130"/>
        <v>0</v>
      </c>
      <c r="AD446" s="413">
        <f t="shared" si="130"/>
        <v>0</v>
      </c>
      <c r="AE446" s="413">
        <f t="shared" si="130"/>
        <v>0</v>
      </c>
      <c r="AF446" s="413">
        <f t="shared" si="130"/>
        <v>0</v>
      </c>
      <c r="AG446" s="413">
        <f t="shared" si="130"/>
        <v>0</v>
      </c>
      <c r="AH446" s="413">
        <f t="shared" si="130"/>
        <v>0</v>
      </c>
      <c r="AI446" s="413">
        <f t="shared" si="130"/>
        <v>0</v>
      </c>
      <c r="AJ446" s="413">
        <f t="shared" si="130"/>
        <v>0</v>
      </c>
      <c r="AK446" s="413">
        <f t="shared" si="130"/>
        <v>0</v>
      </c>
      <c r="AL446" s="413">
        <f t="shared" si="130"/>
        <v>0</v>
      </c>
      <c r="AM446" s="313"/>
    </row>
    <row r="447" spans="1:39" ht="15.5" outlineLevel="1">
      <c r="B447" s="316"/>
      <c r="C447" s="314"/>
      <c r="D447" s="318"/>
      <c r="E447" s="318"/>
      <c r="F447" s="318"/>
      <c r="G447" s="318"/>
      <c r="H447" s="318"/>
      <c r="I447" s="318"/>
      <c r="J447" s="318"/>
      <c r="K447" s="318"/>
      <c r="L447" s="318"/>
      <c r="M447" s="318"/>
      <c r="N447" s="293"/>
      <c r="O447" s="318"/>
      <c r="P447" s="318"/>
      <c r="Q447" s="318"/>
      <c r="R447" s="318"/>
      <c r="S447" s="318"/>
      <c r="T447" s="318"/>
      <c r="U447" s="318"/>
      <c r="V447" s="318"/>
      <c r="W447" s="318"/>
      <c r="X447" s="318"/>
      <c r="Y447" s="418"/>
      <c r="Z447" s="418"/>
      <c r="AA447" s="418"/>
      <c r="AB447" s="418"/>
      <c r="AC447" s="418"/>
      <c r="AD447" s="418"/>
      <c r="AE447" s="418"/>
      <c r="AF447" s="418"/>
      <c r="AG447" s="418"/>
      <c r="AH447" s="418"/>
      <c r="AI447" s="418"/>
      <c r="AJ447" s="418"/>
      <c r="AK447" s="418"/>
      <c r="AL447" s="418"/>
      <c r="AM447" s="315"/>
    </row>
    <row r="448" spans="1:39" ht="15.5" outlineLevel="1">
      <c r="A448" s="511">
        <v>14</v>
      </c>
      <c r="B448" s="316" t="s">
        <v>20</v>
      </c>
      <c r="C448" s="293" t="s">
        <v>25</v>
      </c>
      <c r="D448" s="297"/>
      <c r="E448" s="297"/>
      <c r="F448" s="297"/>
      <c r="G448" s="297"/>
      <c r="H448" s="297"/>
      <c r="I448" s="297"/>
      <c r="J448" s="297"/>
      <c r="K448" s="297"/>
      <c r="L448" s="297"/>
      <c r="M448" s="297"/>
      <c r="N448" s="297">
        <v>12</v>
      </c>
      <c r="O448" s="297"/>
      <c r="P448" s="297"/>
      <c r="Q448" s="297"/>
      <c r="R448" s="297"/>
      <c r="S448" s="297"/>
      <c r="T448" s="297"/>
      <c r="U448" s="297"/>
      <c r="V448" s="297"/>
      <c r="W448" s="297"/>
      <c r="X448" s="297"/>
      <c r="Y448" s="417"/>
      <c r="Z448" s="417"/>
      <c r="AA448" s="471"/>
      <c r="AB448" s="417"/>
      <c r="AC448" s="417"/>
      <c r="AD448" s="417"/>
      <c r="AE448" s="417"/>
      <c r="AF448" s="417"/>
      <c r="AG448" s="417"/>
      <c r="AH448" s="417"/>
      <c r="AI448" s="417"/>
      <c r="AJ448" s="417"/>
      <c r="AK448" s="417"/>
      <c r="AL448" s="417"/>
      <c r="AM448" s="298">
        <f>SUM(Y448:AL448)</f>
        <v>0</v>
      </c>
    </row>
    <row r="449" spans="1:39" ht="15.5" outlineLevel="1">
      <c r="B449" s="296" t="s">
        <v>257</v>
      </c>
      <c r="C449" s="293" t="s">
        <v>164</v>
      </c>
      <c r="D449" s="297"/>
      <c r="E449" s="297"/>
      <c r="F449" s="297"/>
      <c r="G449" s="297"/>
      <c r="H449" s="297"/>
      <c r="I449" s="297"/>
      <c r="J449" s="297"/>
      <c r="K449" s="297"/>
      <c r="L449" s="297"/>
      <c r="M449" s="297"/>
      <c r="N449" s="297">
        <f>N448</f>
        <v>12</v>
      </c>
      <c r="O449" s="297"/>
      <c r="P449" s="297"/>
      <c r="Q449" s="297"/>
      <c r="R449" s="297"/>
      <c r="S449" s="297"/>
      <c r="T449" s="297"/>
      <c r="U449" s="297"/>
      <c r="V449" s="297"/>
      <c r="W449" s="297"/>
      <c r="X449" s="297"/>
      <c r="Y449" s="413">
        <f>Y448</f>
        <v>0</v>
      </c>
      <c r="Z449" s="413">
        <f>Z448</f>
        <v>0</v>
      </c>
      <c r="AA449" s="413">
        <f t="shared" ref="AA449:AL449" si="131">AA448</f>
        <v>0</v>
      </c>
      <c r="AB449" s="413">
        <f t="shared" si="131"/>
        <v>0</v>
      </c>
      <c r="AC449" s="413">
        <f t="shared" si="131"/>
        <v>0</v>
      </c>
      <c r="AD449" s="413">
        <f t="shared" si="131"/>
        <v>0</v>
      </c>
      <c r="AE449" s="413">
        <f t="shared" si="131"/>
        <v>0</v>
      </c>
      <c r="AF449" s="413">
        <f t="shared" si="131"/>
        <v>0</v>
      </c>
      <c r="AG449" s="413">
        <f t="shared" si="131"/>
        <v>0</v>
      </c>
      <c r="AH449" s="413">
        <f t="shared" si="131"/>
        <v>0</v>
      </c>
      <c r="AI449" s="413">
        <f t="shared" si="131"/>
        <v>0</v>
      </c>
      <c r="AJ449" s="413">
        <f t="shared" si="131"/>
        <v>0</v>
      </c>
      <c r="AK449" s="413">
        <f t="shared" si="131"/>
        <v>0</v>
      </c>
      <c r="AL449" s="413">
        <f t="shared" si="131"/>
        <v>0</v>
      </c>
      <c r="AM449" s="313"/>
    </row>
    <row r="450" spans="1:39" ht="15.5" outlineLevel="1">
      <c r="B450" s="316"/>
      <c r="C450" s="314"/>
      <c r="D450" s="318"/>
      <c r="E450" s="318"/>
      <c r="F450" s="318"/>
      <c r="G450" s="318"/>
      <c r="H450" s="318"/>
      <c r="I450" s="318"/>
      <c r="J450" s="318"/>
      <c r="K450" s="318"/>
      <c r="L450" s="318"/>
      <c r="M450" s="318"/>
      <c r="N450" s="293"/>
      <c r="O450" s="318"/>
      <c r="P450" s="318"/>
      <c r="Q450" s="318"/>
      <c r="R450" s="318"/>
      <c r="S450" s="318"/>
      <c r="T450" s="318"/>
      <c r="U450" s="318"/>
      <c r="V450" s="318"/>
      <c r="W450" s="318"/>
      <c r="X450" s="318"/>
      <c r="Y450" s="418"/>
      <c r="Z450" s="419"/>
      <c r="AA450" s="418"/>
      <c r="AB450" s="418"/>
      <c r="AC450" s="418"/>
      <c r="AD450" s="418"/>
      <c r="AE450" s="418"/>
      <c r="AF450" s="418"/>
      <c r="AG450" s="418"/>
      <c r="AH450" s="418"/>
      <c r="AI450" s="418"/>
      <c r="AJ450" s="418"/>
      <c r="AK450" s="418"/>
      <c r="AL450" s="418"/>
      <c r="AM450" s="315"/>
    </row>
    <row r="451" spans="1:39" s="285" customFormat="1" ht="15.5" outlineLevel="1">
      <c r="A451" s="511">
        <v>15</v>
      </c>
      <c r="B451" s="316" t="s">
        <v>484</v>
      </c>
      <c r="C451" s="293" t="s">
        <v>25</v>
      </c>
      <c r="D451" s="297">
        <v>0</v>
      </c>
      <c r="E451" s="297">
        <f>D451*0.9735</f>
        <v>0</v>
      </c>
      <c r="F451" s="297"/>
      <c r="G451" s="297"/>
      <c r="H451" s="297"/>
      <c r="I451" s="297"/>
      <c r="J451" s="297"/>
      <c r="K451" s="297"/>
      <c r="L451" s="297"/>
      <c r="M451" s="297"/>
      <c r="N451" s="293"/>
      <c r="O451" s="297">
        <v>0.54800000000000004</v>
      </c>
      <c r="P451" s="297">
        <v>0</v>
      </c>
      <c r="Q451" s="297"/>
      <c r="R451" s="297"/>
      <c r="S451" s="297"/>
      <c r="T451" s="297"/>
      <c r="U451" s="297"/>
      <c r="V451" s="297"/>
      <c r="W451" s="297"/>
      <c r="X451" s="297"/>
      <c r="Y451" s="417"/>
      <c r="Z451" s="417">
        <v>1</v>
      </c>
      <c r="AA451" s="417"/>
      <c r="AB451" s="417"/>
      <c r="AC451" s="417"/>
      <c r="AD451" s="417"/>
      <c r="AE451" s="417"/>
      <c r="AF451" s="417"/>
      <c r="AG451" s="417"/>
      <c r="AH451" s="417"/>
      <c r="AI451" s="417"/>
      <c r="AJ451" s="417"/>
      <c r="AK451" s="417"/>
      <c r="AL451" s="417"/>
      <c r="AM451" s="298">
        <f>SUM(Y451:AL451)</f>
        <v>1</v>
      </c>
    </row>
    <row r="452" spans="1:39" s="285" customFormat="1" ht="15.5" outlineLevel="1">
      <c r="A452" s="511"/>
      <c r="B452" s="316" t="s">
        <v>257</v>
      </c>
      <c r="C452" s="293" t="s">
        <v>164</v>
      </c>
      <c r="D452" s="297"/>
      <c r="E452" s="297"/>
      <c r="F452" s="297"/>
      <c r="G452" s="297"/>
      <c r="H452" s="297"/>
      <c r="I452" s="297"/>
      <c r="J452" s="297"/>
      <c r="K452" s="297"/>
      <c r="L452" s="297"/>
      <c r="M452" s="297"/>
      <c r="N452" s="293"/>
      <c r="O452" s="297"/>
      <c r="P452" s="297"/>
      <c r="Q452" s="297"/>
      <c r="R452" s="297"/>
      <c r="S452" s="297"/>
      <c r="T452" s="297"/>
      <c r="U452" s="297"/>
      <c r="V452" s="297"/>
      <c r="W452" s="297"/>
      <c r="X452" s="297"/>
      <c r="Y452" s="413">
        <f>Y451</f>
        <v>0</v>
      </c>
      <c r="Z452" s="413">
        <f>Z451</f>
        <v>1</v>
      </c>
      <c r="AA452" s="413">
        <f t="shared" ref="AA452:AL452" si="132">AA451</f>
        <v>0</v>
      </c>
      <c r="AB452" s="413">
        <f t="shared" si="132"/>
        <v>0</v>
      </c>
      <c r="AC452" s="413">
        <f t="shared" si="132"/>
        <v>0</v>
      </c>
      <c r="AD452" s="413">
        <f t="shared" si="132"/>
        <v>0</v>
      </c>
      <c r="AE452" s="413">
        <f t="shared" si="132"/>
        <v>0</v>
      </c>
      <c r="AF452" s="413">
        <f t="shared" si="132"/>
        <v>0</v>
      </c>
      <c r="AG452" s="413">
        <f t="shared" si="132"/>
        <v>0</v>
      </c>
      <c r="AH452" s="413">
        <f t="shared" si="132"/>
        <v>0</v>
      </c>
      <c r="AI452" s="413">
        <f t="shared" si="132"/>
        <v>0</v>
      </c>
      <c r="AJ452" s="413">
        <f t="shared" si="132"/>
        <v>0</v>
      </c>
      <c r="AK452" s="413">
        <f t="shared" si="132"/>
        <v>0</v>
      </c>
      <c r="AL452" s="413">
        <f t="shared" si="132"/>
        <v>0</v>
      </c>
      <c r="AM452" s="313"/>
    </row>
    <row r="453" spans="1:39" s="285" customFormat="1" ht="15.5" outlineLevel="1">
      <c r="A453" s="511"/>
      <c r="B453" s="316"/>
      <c r="C453" s="314"/>
      <c r="D453" s="318"/>
      <c r="E453" s="318"/>
      <c r="F453" s="318"/>
      <c r="G453" s="318"/>
      <c r="H453" s="318"/>
      <c r="I453" s="318"/>
      <c r="J453" s="318"/>
      <c r="K453" s="318"/>
      <c r="L453" s="318"/>
      <c r="M453" s="318"/>
      <c r="N453" s="293"/>
      <c r="O453" s="318"/>
      <c r="P453" s="318"/>
      <c r="Q453" s="318"/>
      <c r="R453" s="318"/>
      <c r="S453" s="318"/>
      <c r="T453" s="318"/>
      <c r="U453" s="318"/>
      <c r="V453" s="318"/>
      <c r="W453" s="318"/>
      <c r="X453" s="318"/>
      <c r="Y453" s="420"/>
      <c r="Z453" s="418"/>
      <c r="AA453" s="418"/>
      <c r="AB453" s="418"/>
      <c r="AC453" s="418"/>
      <c r="AD453" s="418"/>
      <c r="AE453" s="418"/>
      <c r="AF453" s="418"/>
      <c r="AG453" s="418"/>
      <c r="AH453" s="418"/>
      <c r="AI453" s="418"/>
      <c r="AJ453" s="418"/>
      <c r="AK453" s="418"/>
      <c r="AL453" s="418"/>
      <c r="AM453" s="315"/>
    </row>
    <row r="454" spans="1:39" s="285" customFormat="1" ht="31" outlineLevel="1">
      <c r="A454" s="511">
        <v>16</v>
      </c>
      <c r="B454" s="316" t="s">
        <v>485</v>
      </c>
      <c r="C454" s="293" t="s">
        <v>25</v>
      </c>
      <c r="D454" s="297"/>
      <c r="E454" s="297"/>
      <c r="F454" s="297"/>
      <c r="G454" s="297"/>
      <c r="H454" s="297"/>
      <c r="I454" s="297"/>
      <c r="J454" s="297"/>
      <c r="K454" s="297"/>
      <c r="L454" s="297"/>
      <c r="M454" s="297"/>
      <c r="N454" s="293"/>
      <c r="O454" s="297"/>
      <c r="P454" s="297"/>
      <c r="Q454" s="297"/>
      <c r="R454" s="297"/>
      <c r="S454" s="297"/>
      <c r="T454" s="297"/>
      <c r="U454" s="297"/>
      <c r="V454" s="297"/>
      <c r="W454" s="297"/>
      <c r="X454" s="297"/>
      <c r="Y454" s="417"/>
      <c r="Z454" s="417"/>
      <c r="AA454" s="417"/>
      <c r="AB454" s="417"/>
      <c r="AC454" s="417"/>
      <c r="AD454" s="417"/>
      <c r="AE454" s="417"/>
      <c r="AF454" s="417"/>
      <c r="AG454" s="417"/>
      <c r="AH454" s="417"/>
      <c r="AI454" s="417"/>
      <c r="AJ454" s="417"/>
      <c r="AK454" s="417"/>
      <c r="AL454" s="417"/>
      <c r="AM454" s="298">
        <f>SUM(Y454:AL454)</f>
        <v>0</v>
      </c>
    </row>
    <row r="455" spans="1:39" s="285" customFormat="1" ht="15.5" outlineLevel="1">
      <c r="A455" s="511"/>
      <c r="B455" s="316" t="s">
        <v>257</v>
      </c>
      <c r="C455" s="293" t="s">
        <v>164</v>
      </c>
      <c r="D455" s="297"/>
      <c r="E455" s="297"/>
      <c r="F455" s="297"/>
      <c r="G455" s="297"/>
      <c r="H455" s="297"/>
      <c r="I455" s="297"/>
      <c r="J455" s="297"/>
      <c r="K455" s="297"/>
      <c r="L455" s="297"/>
      <c r="M455" s="297"/>
      <c r="N455" s="293"/>
      <c r="O455" s="297"/>
      <c r="P455" s="297"/>
      <c r="Q455" s="297"/>
      <c r="R455" s="297"/>
      <c r="S455" s="297"/>
      <c r="T455" s="297"/>
      <c r="U455" s="297"/>
      <c r="V455" s="297"/>
      <c r="W455" s="297"/>
      <c r="X455" s="297"/>
      <c r="Y455" s="413">
        <f>Y454</f>
        <v>0</v>
      </c>
      <c r="Z455" s="413">
        <f>Z454</f>
        <v>0</v>
      </c>
      <c r="AA455" s="413">
        <f t="shared" ref="AA455:AL455" si="133">AA454</f>
        <v>0</v>
      </c>
      <c r="AB455" s="413">
        <f t="shared" si="133"/>
        <v>0</v>
      </c>
      <c r="AC455" s="413">
        <f t="shared" si="133"/>
        <v>0</v>
      </c>
      <c r="AD455" s="413">
        <f t="shared" si="133"/>
        <v>0</v>
      </c>
      <c r="AE455" s="413">
        <f t="shared" si="133"/>
        <v>0</v>
      </c>
      <c r="AF455" s="413">
        <f t="shared" si="133"/>
        <v>0</v>
      </c>
      <c r="AG455" s="413">
        <f t="shared" si="133"/>
        <v>0</v>
      </c>
      <c r="AH455" s="413">
        <f t="shared" si="133"/>
        <v>0</v>
      </c>
      <c r="AI455" s="413">
        <f t="shared" si="133"/>
        <v>0</v>
      </c>
      <c r="AJ455" s="413">
        <f t="shared" si="133"/>
        <v>0</v>
      </c>
      <c r="AK455" s="413">
        <f t="shared" si="133"/>
        <v>0</v>
      </c>
      <c r="AL455" s="413">
        <f t="shared" si="133"/>
        <v>0</v>
      </c>
      <c r="AM455" s="313"/>
    </row>
    <row r="456" spans="1:39" s="285" customFormat="1" ht="15.5" outlineLevel="1">
      <c r="A456" s="511"/>
      <c r="B456" s="316"/>
      <c r="C456" s="314"/>
      <c r="D456" s="318"/>
      <c r="E456" s="318"/>
      <c r="F456" s="318"/>
      <c r="G456" s="318"/>
      <c r="H456" s="318"/>
      <c r="I456" s="318"/>
      <c r="J456" s="318"/>
      <c r="K456" s="318"/>
      <c r="L456" s="318"/>
      <c r="M456" s="318"/>
      <c r="N456" s="293"/>
      <c r="O456" s="318"/>
      <c r="P456" s="318"/>
      <c r="Q456" s="318"/>
      <c r="R456" s="318"/>
      <c r="S456" s="318"/>
      <c r="T456" s="318"/>
      <c r="U456" s="318"/>
      <c r="V456" s="318"/>
      <c r="W456" s="318"/>
      <c r="X456" s="318"/>
      <c r="Y456" s="420"/>
      <c r="Z456" s="418"/>
      <c r="AA456" s="418"/>
      <c r="AB456" s="418"/>
      <c r="AC456" s="418"/>
      <c r="AD456" s="418"/>
      <c r="AE456" s="418"/>
      <c r="AF456" s="418"/>
      <c r="AG456" s="418"/>
      <c r="AH456" s="418"/>
      <c r="AI456" s="418"/>
      <c r="AJ456" s="418"/>
      <c r="AK456" s="418"/>
      <c r="AL456" s="418"/>
      <c r="AM456" s="315"/>
    </row>
    <row r="457" spans="1:39" ht="15.5" outlineLevel="1">
      <c r="A457" s="511">
        <v>17</v>
      </c>
      <c r="B457" s="316" t="s">
        <v>9</v>
      </c>
      <c r="C457" s="293" t="s">
        <v>25</v>
      </c>
      <c r="D457" s="297"/>
      <c r="E457" s="297"/>
      <c r="F457" s="297"/>
      <c r="G457" s="297"/>
      <c r="H457" s="297"/>
      <c r="I457" s="297"/>
      <c r="J457" s="297"/>
      <c r="K457" s="297"/>
      <c r="L457" s="297"/>
      <c r="M457" s="297"/>
      <c r="N457" s="293"/>
      <c r="O457" s="297"/>
      <c r="P457" s="297"/>
      <c r="Q457" s="297"/>
      <c r="R457" s="297"/>
      <c r="S457" s="297"/>
      <c r="T457" s="297"/>
      <c r="U457" s="297"/>
      <c r="V457" s="297"/>
      <c r="W457" s="297"/>
      <c r="X457" s="297"/>
      <c r="Y457" s="417"/>
      <c r="Z457" s="417"/>
      <c r="AA457" s="417"/>
      <c r="AB457" s="417"/>
      <c r="AC457" s="417"/>
      <c r="AD457" s="417"/>
      <c r="AE457" s="417"/>
      <c r="AF457" s="417"/>
      <c r="AG457" s="417"/>
      <c r="AH457" s="417"/>
      <c r="AI457" s="417"/>
      <c r="AJ457" s="417"/>
      <c r="AK457" s="417"/>
      <c r="AL457" s="417"/>
      <c r="AM457" s="298">
        <f>SUM(Y457:AL457)</f>
        <v>0</v>
      </c>
    </row>
    <row r="458" spans="1:39" ht="15.5" outlineLevel="1">
      <c r="B458" s="296" t="s">
        <v>257</v>
      </c>
      <c r="C458" s="293" t="s">
        <v>164</v>
      </c>
      <c r="D458" s="297"/>
      <c r="E458" s="297"/>
      <c r="F458" s="297"/>
      <c r="G458" s="297"/>
      <c r="H458" s="297"/>
      <c r="I458" s="297"/>
      <c r="J458" s="297"/>
      <c r="K458" s="297"/>
      <c r="L458" s="297"/>
      <c r="M458" s="297"/>
      <c r="N458" s="293"/>
      <c r="O458" s="297"/>
      <c r="P458" s="297"/>
      <c r="Q458" s="297"/>
      <c r="R458" s="297"/>
      <c r="S458" s="297"/>
      <c r="T458" s="297"/>
      <c r="U458" s="297"/>
      <c r="V458" s="297"/>
      <c r="W458" s="297"/>
      <c r="X458" s="297"/>
      <c r="Y458" s="413">
        <f>Y457</f>
        <v>0</v>
      </c>
      <c r="Z458" s="413">
        <f>Z457</f>
        <v>0</v>
      </c>
      <c r="AA458" s="413">
        <f t="shared" ref="AA458:AL458" si="134">AA457</f>
        <v>0</v>
      </c>
      <c r="AB458" s="413">
        <f t="shared" si="134"/>
        <v>0</v>
      </c>
      <c r="AC458" s="413">
        <f t="shared" si="134"/>
        <v>0</v>
      </c>
      <c r="AD458" s="413">
        <f t="shared" si="134"/>
        <v>0</v>
      </c>
      <c r="AE458" s="413">
        <f t="shared" si="134"/>
        <v>0</v>
      </c>
      <c r="AF458" s="413">
        <f t="shared" si="134"/>
        <v>0</v>
      </c>
      <c r="AG458" s="413">
        <f t="shared" si="134"/>
        <v>0</v>
      </c>
      <c r="AH458" s="413">
        <f t="shared" si="134"/>
        <v>0</v>
      </c>
      <c r="AI458" s="413">
        <f t="shared" si="134"/>
        <v>0</v>
      </c>
      <c r="AJ458" s="413">
        <f t="shared" si="134"/>
        <v>0</v>
      </c>
      <c r="AK458" s="413">
        <f t="shared" si="134"/>
        <v>0</v>
      </c>
      <c r="AL458" s="413">
        <f t="shared" si="134"/>
        <v>0</v>
      </c>
      <c r="AM458" s="313"/>
    </row>
    <row r="459" spans="1:39" ht="15.5" outlineLevel="1">
      <c r="B459" s="317"/>
      <c r="C459" s="307"/>
      <c r="D459" s="293"/>
      <c r="E459" s="293"/>
      <c r="F459" s="293"/>
      <c r="G459" s="293"/>
      <c r="H459" s="293"/>
      <c r="I459" s="293"/>
      <c r="J459" s="293"/>
      <c r="K459" s="293"/>
      <c r="L459" s="293"/>
      <c r="M459" s="293"/>
      <c r="N459" s="293"/>
      <c r="O459" s="293"/>
      <c r="P459" s="293"/>
      <c r="Q459" s="293"/>
      <c r="R459" s="293"/>
      <c r="S459" s="293"/>
      <c r="T459" s="293"/>
      <c r="U459" s="293"/>
      <c r="V459" s="293"/>
      <c r="W459" s="293"/>
      <c r="X459" s="293"/>
      <c r="Y459" s="421"/>
      <c r="Z459" s="422"/>
      <c r="AA459" s="422"/>
      <c r="AB459" s="422"/>
      <c r="AC459" s="422"/>
      <c r="AD459" s="422"/>
      <c r="AE459" s="422"/>
      <c r="AF459" s="422"/>
      <c r="AG459" s="422"/>
      <c r="AH459" s="422"/>
      <c r="AI459" s="422"/>
      <c r="AJ459" s="422"/>
      <c r="AK459" s="422"/>
      <c r="AL459" s="422"/>
      <c r="AM459" s="319"/>
    </row>
    <row r="460" spans="1:39" ht="15.5" outlineLevel="1">
      <c r="A460" s="512"/>
      <c r="B460" s="290" t="s">
        <v>10</v>
      </c>
      <c r="C460" s="291"/>
      <c r="D460" s="291"/>
      <c r="E460" s="291"/>
      <c r="F460" s="291"/>
      <c r="G460" s="291"/>
      <c r="H460" s="291"/>
      <c r="I460" s="291"/>
      <c r="J460" s="291"/>
      <c r="K460" s="291"/>
      <c r="L460" s="291"/>
      <c r="M460" s="291"/>
      <c r="N460" s="292"/>
      <c r="O460" s="291"/>
      <c r="P460" s="291"/>
      <c r="Q460" s="291"/>
      <c r="R460" s="291"/>
      <c r="S460" s="291"/>
      <c r="T460" s="291"/>
      <c r="U460" s="291"/>
      <c r="V460" s="291"/>
      <c r="W460" s="291"/>
      <c r="X460" s="291"/>
      <c r="Y460" s="416"/>
      <c r="Z460" s="416"/>
      <c r="AA460" s="416"/>
      <c r="AB460" s="416"/>
      <c r="AC460" s="416"/>
      <c r="AD460" s="416"/>
      <c r="AE460" s="416"/>
      <c r="AF460" s="416"/>
      <c r="AG460" s="416"/>
      <c r="AH460" s="416"/>
      <c r="AI460" s="416"/>
      <c r="AJ460" s="416"/>
      <c r="AK460" s="416"/>
      <c r="AL460" s="416"/>
      <c r="AM460" s="294"/>
    </row>
    <row r="461" spans="1:39" ht="15.5" outlineLevel="1">
      <c r="A461" s="511">
        <v>18</v>
      </c>
      <c r="B461" s="317" t="s">
        <v>11</v>
      </c>
      <c r="C461" s="293" t="s">
        <v>25</v>
      </c>
      <c r="D461" s="297"/>
      <c r="E461" s="297"/>
      <c r="F461" s="297"/>
      <c r="G461" s="297"/>
      <c r="H461" s="297"/>
      <c r="I461" s="297"/>
      <c r="J461" s="297"/>
      <c r="K461" s="297"/>
      <c r="L461" s="297"/>
      <c r="M461" s="297"/>
      <c r="N461" s="297">
        <v>12</v>
      </c>
      <c r="O461" s="297"/>
      <c r="P461" s="297"/>
      <c r="Q461" s="297"/>
      <c r="R461" s="297"/>
      <c r="S461" s="297"/>
      <c r="T461" s="297"/>
      <c r="U461" s="297"/>
      <c r="V461" s="297"/>
      <c r="W461" s="297"/>
      <c r="X461" s="297"/>
      <c r="Y461" s="428"/>
      <c r="Z461" s="417"/>
      <c r="AA461" s="417"/>
      <c r="AB461" s="417"/>
      <c r="AC461" s="417"/>
      <c r="AD461" s="417"/>
      <c r="AE461" s="417"/>
      <c r="AF461" s="417"/>
      <c r="AG461" s="417"/>
      <c r="AH461" s="417"/>
      <c r="AI461" s="417"/>
      <c r="AJ461" s="417"/>
      <c r="AK461" s="417"/>
      <c r="AL461" s="417"/>
      <c r="AM461" s="298">
        <f>SUM(Y461:AL461)</f>
        <v>0</v>
      </c>
    </row>
    <row r="462" spans="1:39" ht="15.5" outlineLevel="1">
      <c r="B462" s="296" t="s">
        <v>257</v>
      </c>
      <c r="C462" s="293" t="s">
        <v>164</v>
      </c>
      <c r="D462" s="297"/>
      <c r="E462" s="297"/>
      <c r="F462" s="297"/>
      <c r="G462" s="297"/>
      <c r="H462" s="297"/>
      <c r="I462" s="297"/>
      <c r="J462" s="297"/>
      <c r="K462" s="297"/>
      <c r="L462" s="297"/>
      <c r="M462" s="297"/>
      <c r="N462" s="297">
        <f>N461</f>
        <v>12</v>
      </c>
      <c r="O462" s="297"/>
      <c r="P462" s="297"/>
      <c r="Q462" s="297"/>
      <c r="R462" s="297"/>
      <c r="S462" s="297"/>
      <c r="T462" s="297"/>
      <c r="U462" s="297"/>
      <c r="V462" s="297"/>
      <c r="W462" s="297"/>
      <c r="X462" s="297"/>
      <c r="Y462" s="413">
        <f>Y461</f>
        <v>0</v>
      </c>
      <c r="Z462" s="413">
        <f>Z461</f>
        <v>0</v>
      </c>
      <c r="AA462" s="413">
        <f t="shared" ref="AA462:AL462" si="135">AA461</f>
        <v>0</v>
      </c>
      <c r="AB462" s="413">
        <f t="shared" si="135"/>
        <v>0</v>
      </c>
      <c r="AC462" s="413">
        <f t="shared" si="135"/>
        <v>0</v>
      </c>
      <c r="AD462" s="413">
        <f t="shared" si="135"/>
        <v>0</v>
      </c>
      <c r="AE462" s="413">
        <f t="shared" si="135"/>
        <v>0</v>
      </c>
      <c r="AF462" s="413">
        <f t="shared" si="135"/>
        <v>0</v>
      </c>
      <c r="AG462" s="413">
        <f t="shared" si="135"/>
        <v>0</v>
      </c>
      <c r="AH462" s="413">
        <f t="shared" si="135"/>
        <v>0</v>
      </c>
      <c r="AI462" s="413">
        <f t="shared" si="135"/>
        <v>0</v>
      </c>
      <c r="AJ462" s="413">
        <f t="shared" si="135"/>
        <v>0</v>
      </c>
      <c r="AK462" s="413">
        <f t="shared" si="135"/>
        <v>0</v>
      </c>
      <c r="AL462" s="413">
        <f t="shared" si="135"/>
        <v>0</v>
      </c>
      <c r="AM462" s="299"/>
    </row>
    <row r="463" spans="1:39" ht="15.5" outlineLevel="1">
      <c r="A463" s="514"/>
      <c r="B463" s="317"/>
      <c r="C463" s="307"/>
      <c r="D463" s="293"/>
      <c r="E463" s="293"/>
      <c r="F463" s="293"/>
      <c r="G463" s="293"/>
      <c r="H463" s="293"/>
      <c r="I463" s="293"/>
      <c r="J463" s="293"/>
      <c r="K463" s="293"/>
      <c r="L463" s="293"/>
      <c r="M463" s="293"/>
      <c r="N463" s="293"/>
      <c r="O463" s="293"/>
      <c r="P463" s="293"/>
      <c r="Q463" s="293"/>
      <c r="R463" s="293"/>
      <c r="S463" s="293"/>
      <c r="T463" s="293"/>
      <c r="U463" s="293"/>
      <c r="V463" s="293"/>
      <c r="W463" s="293"/>
      <c r="X463" s="293"/>
      <c r="Y463" s="414"/>
      <c r="Z463" s="423"/>
      <c r="AA463" s="423"/>
      <c r="AB463" s="423"/>
      <c r="AC463" s="423"/>
      <c r="AD463" s="423"/>
      <c r="AE463" s="423"/>
      <c r="AF463" s="423"/>
      <c r="AG463" s="423"/>
      <c r="AH463" s="423"/>
      <c r="AI463" s="423"/>
      <c r="AJ463" s="423"/>
      <c r="AK463" s="423"/>
      <c r="AL463" s="423"/>
      <c r="AM463" s="308"/>
    </row>
    <row r="464" spans="1:39" ht="15.5" outlineLevel="1">
      <c r="A464" s="511">
        <v>19</v>
      </c>
      <c r="B464" s="317" t="s">
        <v>12</v>
      </c>
      <c r="C464" s="293" t="s">
        <v>25</v>
      </c>
      <c r="D464" s="297"/>
      <c r="E464" s="297"/>
      <c r="F464" s="297"/>
      <c r="G464" s="297"/>
      <c r="H464" s="297"/>
      <c r="I464" s="297"/>
      <c r="J464" s="297"/>
      <c r="K464" s="297"/>
      <c r="L464" s="297"/>
      <c r="M464" s="297"/>
      <c r="N464" s="297">
        <v>12</v>
      </c>
      <c r="O464" s="297"/>
      <c r="P464" s="297"/>
      <c r="Q464" s="297"/>
      <c r="R464" s="297"/>
      <c r="S464" s="297"/>
      <c r="T464" s="297"/>
      <c r="U464" s="297"/>
      <c r="V464" s="297"/>
      <c r="W464" s="297"/>
      <c r="X464" s="297"/>
      <c r="Y464" s="412"/>
      <c r="Z464" s="417"/>
      <c r="AA464" s="417"/>
      <c r="AB464" s="417"/>
      <c r="AC464" s="417"/>
      <c r="AD464" s="417"/>
      <c r="AE464" s="417"/>
      <c r="AF464" s="417"/>
      <c r="AG464" s="417"/>
      <c r="AH464" s="417"/>
      <c r="AI464" s="417"/>
      <c r="AJ464" s="417"/>
      <c r="AK464" s="417"/>
      <c r="AL464" s="417"/>
      <c r="AM464" s="298">
        <f>SUM(Y464:AL464)</f>
        <v>0</v>
      </c>
    </row>
    <row r="465" spans="1:39" ht="15.5" outlineLevel="1">
      <c r="B465" s="296" t="s">
        <v>257</v>
      </c>
      <c r="C465" s="293" t="s">
        <v>164</v>
      </c>
      <c r="D465" s="297"/>
      <c r="E465" s="297"/>
      <c r="F465" s="297"/>
      <c r="G465" s="297"/>
      <c r="H465" s="297"/>
      <c r="I465" s="297"/>
      <c r="J465" s="297"/>
      <c r="K465" s="297"/>
      <c r="L465" s="297"/>
      <c r="M465" s="297"/>
      <c r="N465" s="297">
        <f>N464</f>
        <v>12</v>
      </c>
      <c r="O465" s="297"/>
      <c r="P465" s="297"/>
      <c r="Q465" s="297"/>
      <c r="R465" s="297"/>
      <c r="S465" s="297"/>
      <c r="T465" s="297"/>
      <c r="U465" s="297"/>
      <c r="V465" s="297"/>
      <c r="W465" s="297"/>
      <c r="X465" s="297"/>
      <c r="Y465" s="413">
        <f>Y464</f>
        <v>0</v>
      </c>
      <c r="Z465" s="413">
        <f>Z464</f>
        <v>0</v>
      </c>
      <c r="AA465" s="413">
        <f t="shared" ref="AA465:AL465" si="136">AA464</f>
        <v>0</v>
      </c>
      <c r="AB465" s="413">
        <f t="shared" si="136"/>
        <v>0</v>
      </c>
      <c r="AC465" s="413">
        <f t="shared" si="136"/>
        <v>0</v>
      </c>
      <c r="AD465" s="413">
        <f t="shared" si="136"/>
        <v>0</v>
      </c>
      <c r="AE465" s="413">
        <f t="shared" si="136"/>
        <v>0</v>
      </c>
      <c r="AF465" s="413">
        <f t="shared" si="136"/>
        <v>0</v>
      </c>
      <c r="AG465" s="413">
        <f t="shared" si="136"/>
        <v>0</v>
      </c>
      <c r="AH465" s="413">
        <f t="shared" si="136"/>
        <v>0</v>
      </c>
      <c r="AI465" s="413">
        <f t="shared" si="136"/>
        <v>0</v>
      </c>
      <c r="AJ465" s="413">
        <f t="shared" si="136"/>
        <v>0</v>
      </c>
      <c r="AK465" s="413">
        <f t="shared" si="136"/>
        <v>0</v>
      </c>
      <c r="AL465" s="413">
        <f t="shared" si="136"/>
        <v>0</v>
      </c>
      <c r="AM465" s="299"/>
    </row>
    <row r="466" spans="1:39" ht="15.5" outlineLevel="1">
      <c r="B466" s="317"/>
      <c r="C466" s="307"/>
      <c r="D466" s="293"/>
      <c r="E466" s="293"/>
      <c r="F466" s="293"/>
      <c r="G466" s="293"/>
      <c r="H466" s="293"/>
      <c r="I466" s="293"/>
      <c r="J466" s="293"/>
      <c r="K466" s="293"/>
      <c r="L466" s="293"/>
      <c r="M466" s="293"/>
      <c r="N466" s="293"/>
      <c r="O466" s="293"/>
      <c r="P466" s="293"/>
      <c r="Q466" s="293"/>
      <c r="R466" s="293"/>
      <c r="S466" s="293"/>
      <c r="T466" s="293"/>
      <c r="U466" s="293"/>
      <c r="V466" s="293"/>
      <c r="W466" s="293"/>
      <c r="X466" s="293"/>
      <c r="Y466" s="424"/>
      <c r="Z466" s="424"/>
      <c r="AA466" s="414"/>
      <c r="AB466" s="414"/>
      <c r="AC466" s="414"/>
      <c r="AD466" s="414"/>
      <c r="AE466" s="414"/>
      <c r="AF466" s="414"/>
      <c r="AG466" s="414"/>
      <c r="AH466" s="414"/>
      <c r="AI466" s="414"/>
      <c r="AJ466" s="414"/>
      <c r="AK466" s="414"/>
      <c r="AL466" s="414"/>
      <c r="AM466" s="308"/>
    </row>
    <row r="467" spans="1:39" ht="15.5" outlineLevel="1">
      <c r="A467" s="511">
        <v>20</v>
      </c>
      <c r="B467" s="317" t="s">
        <v>13</v>
      </c>
      <c r="C467" s="293" t="s">
        <v>25</v>
      </c>
      <c r="D467" s="297"/>
      <c r="E467" s="297"/>
      <c r="F467" s="297"/>
      <c r="G467" s="297"/>
      <c r="H467" s="297"/>
      <c r="I467" s="297"/>
      <c r="J467" s="297"/>
      <c r="K467" s="297"/>
      <c r="L467" s="297"/>
      <c r="M467" s="297"/>
      <c r="N467" s="297">
        <v>12</v>
      </c>
      <c r="O467" s="297"/>
      <c r="P467" s="297"/>
      <c r="Q467" s="297"/>
      <c r="R467" s="297"/>
      <c r="S467" s="297"/>
      <c r="T467" s="297"/>
      <c r="U467" s="297"/>
      <c r="V467" s="297"/>
      <c r="W467" s="297"/>
      <c r="X467" s="297"/>
      <c r="Y467" s="412"/>
      <c r="Z467" s="417"/>
      <c r="AA467" s="417"/>
      <c r="AB467" s="417"/>
      <c r="AC467" s="417"/>
      <c r="AD467" s="417"/>
      <c r="AE467" s="417"/>
      <c r="AF467" s="417"/>
      <c r="AG467" s="417"/>
      <c r="AH467" s="417"/>
      <c r="AI467" s="417"/>
      <c r="AJ467" s="417"/>
      <c r="AK467" s="417"/>
      <c r="AL467" s="417"/>
      <c r="AM467" s="298">
        <f>SUM(Y467:AL467)</f>
        <v>0</v>
      </c>
    </row>
    <row r="468" spans="1:39" ht="15.5" outlineLevel="1">
      <c r="B468" s="296" t="s">
        <v>257</v>
      </c>
      <c r="C468" s="293" t="s">
        <v>164</v>
      </c>
      <c r="D468" s="297"/>
      <c r="E468" s="297"/>
      <c r="F468" s="297"/>
      <c r="G468" s="297"/>
      <c r="H468" s="297"/>
      <c r="I468" s="297"/>
      <c r="J468" s="297"/>
      <c r="K468" s="297"/>
      <c r="L468" s="297"/>
      <c r="M468" s="297"/>
      <c r="N468" s="297">
        <f>N467</f>
        <v>12</v>
      </c>
      <c r="O468" s="297"/>
      <c r="P468" s="297"/>
      <c r="Q468" s="297"/>
      <c r="R468" s="297"/>
      <c r="S468" s="297"/>
      <c r="T468" s="297"/>
      <c r="U468" s="297"/>
      <c r="V468" s="297"/>
      <c r="W468" s="297"/>
      <c r="X468" s="297"/>
      <c r="Y468" s="413">
        <f>Y467</f>
        <v>0</v>
      </c>
      <c r="Z468" s="413">
        <f>Z467</f>
        <v>0</v>
      </c>
      <c r="AA468" s="413">
        <f t="shared" ref="AA468:AL468" si="137">AA467</f>
        <v>0</v>
      </c>
      <c r="AB468" s="413">
        <f t="shared" si="137"/>
        <v>0</v>
      </c>
      <c r="AC468" s="413">
        <f t="shared" si="137"/>
        <v>0</v>
      </c>
      <c r="AD468" s="413">
        <f t="shared" si="137"/>
        <v>0</v>
      </c>
      <c r="AE468" s="413">
        <f t="shared" si="137"/>
        <v>0</v>
      </c>
      <c r="AF468" s="413">
        <f t="shared" si="137"/>
        <v>0</v>
      </c>
      <c r="AG468" s="413">
        <f t="shared" si="137"/>
        <v>0</v>
      </c>
      <c r="AH468" s="413">
        <f t="shared" si="137"/>
        <v>0</v>
      </c>
      <c r="AI468" s="413">
        <f t="shared" si="137"/>
        <v>0</v>
      </c>
      <c r="AJ468" s="413">
        <f t="shared" si="137"/>
        <v>0</v>
      </c>
      <c r="AK468" s="413">
        <f t="shared" si="137"/>
        <v>0</v>
      </c>
      <c r="AL468" s="413">
        <f t="shared" si="137"/>
        <v>0</v>
      </c>
      <c r="AM468" s="308"/>
    </row>
    <row r="469" spans="1:39" ht="15.5" outlineLevel="1">
      <c r="B469" s="317"/>
      <c r="C469" s="307"/>
      <c r="D469" s="293"/>
      <c r="E469" s="293"/>
      <c r="F469" s="293"/>
      <c r="G469" s="293"/>
      <c r="H469" s="293"/>
      <c r="I469" s="293"/>
      <c r="J469" s="293"/>
      <c r="K469" s="293"/>
      <c r="L469" s="293"/>
      <c r="M469" s="293"/>
      <c r="N469" s="320"/>
      <c r="O469" s="293"/>
      <c r="P469" s="293"/>
      <c r="Q469" s="293"/>
      <c r="R469" s="293"/>
      <c r="S469" s="293"/>
      <c r="T469" s="293"/>
      <c r="U469" s="293"/>
      <c r="V469" s="293"/>
      <c r="W469" s="293"/>
      <c r="X469" s="293"/>
      <c r="Y469" s="414"/>
      <c r="Z469" s="414"/>
      <c r="AA469" s="414"/>
      <c r="AB469" s="414"/>
      <c r="AC469" s="414"/>
      <c r="AD469" s="414"/>
      <c r="AE469" s="414"/>
      <c r="AF469" s="414"/>
      <c r="AG469" s="414"/>
      <c r="AH469" s="414"/>
      <c r="AI469" s="414"/>
      <c r="AJ469" s="414"/>
      <c r="AK469" s="414"/>
      <c r="AL469" s="414"/>
      <c r="AM469" s="308"/>
    </row>
    <row r="470" spans="1:39" ht="15.5" outlineLevel="1">
      <c r="A470" s="511">
        <v>21</v>
      </c>
      <c r="B470" s="317" t="s">
        <v>22</v>
      </c>
      <c r="C470" s="293" t="s">
        <v>25</v>
      </c>
      <c r="D470" s="297"/>
      <c r="E470" s="297"/>
      <c r="F470" s="297"/>
      <c r="G470" s="297"/>
      <c r="H470" s="297"/>
      <c r="I470" s="297"/>
      <c r="J470" s="297"/>
      <c r="K470" s="297"/>
      <c r="L470" s="297"/>
      <c r="M470" s="297"/>
      <c r="N470" s="297">
        <v>12</v>
      </c>
      <c r="O470" s="297"/>
      <c r="P470" s="297"/>
      <c r="Q470" s="297"/>
      <c r="R470" s="297"/>
      <c r="S470" s="297"/>
      <c r="T470" s="297"/>
      <c r="U470" s="297"/>
      <c r="V470" s="297"/>
      <c r="W470" s="297"/>
      <c r="X470" s="297"/>
      <c r="Y470" s="412"/>
      <c r="Z470" s="417"/>
      <c r="AA470" s="417"/>
      <c r="AB470" s="417"/>
      <c r="AC470" s="417"/>
      <c r="AD470" s="417"/>
      <c r="AE470" s="417"/>
      <c r="AF470" s="417"/>
      <c r="AG470" s="417"/>
      <c r="AH470" s="417"/>
      <c r="AI470" s="417"/>
      <c r="AJ470" s="417"/>
      <c r="AK470" s="417"/>
      <c r="AL470" s="417"/>
      <c r="AM470" s="298">
        <f>SUM(Y470:AL470)</f>
        <v>0</v>
      </c>
    </row>
    <row r="471" spans="1:39" ht="15.5" outlineLevel="1">
      <c r="B471" s="296" t="s">
        <v>257</v>
      </c>
      <c r="C471" s="293" t="s">
        <v>164</v>
      </c>
      <c r="D471" s="297"/>
      <c r="E471" s="297"/>
      <c r="F471" s="297"/>
      <c r="G471" s="297"/>
      <c r="H471" s="297"/>
      <c r="I471" s="297"/>
      <c r="J471" s="297"/>
      <c r="K471" s="297"/>
      <c r="L471" s="297"/>
      <c r="M471" s="297"/>
      <c r="N471" s="297">
        <f>N470</f>
        <v>12</v>
      </c>
      <c r="O471" s="297"/>
      <c r="P471" s="297"/>
      <c r="Q471" s="297"/>
      <c r="R471" s="297"/>
      <c r="S471" s="297"/>
      <c r="T471" s="297"/>
      <c r="U471" s="297"/>
      <c r="V471" s="297"/>
      <c r="W471" s="297"/>
      <c r="X471" s="297"/>
      <c r="Y471" s="413">
        <f>Y470</f>
        <v>0</v>
      </c>
      <c r="Z471" s="413">
        <f>Z470</f>
        <v>0</v>
      </c>
      <c r="AA471" s="413">
        <f t="shared" ref="AA471:AL471" si="138">AA470</f>
        <v>0</v>
      </c>
      <c r="AB471" s="413">
        <f t="shared" si="138"/>
        <v>0</v>
      </c>
      <c r="AC471" s="413">
        <f t="shared" si="138"/>
        <v>0</v>
      </c>
      <c r="AD471" s="413">
        <f t="shared" si="138"/>
        <v>0</v>
      </c>
      <c r="AE471" s="413">
        <f t="shared" si="138"/>
        <v>0</v>
      </c>
      <c r="AF471" s="413">
        <f t="shared" si="138"/>
        <v>0</v>
      </c>
      <c r="AG471" s="413">
        <f t="shared" si="138"/>
        <v>0</v>
      </c>
      <c r="AH471" s="413">
        <f t="shared" si="138"/>
        <v>0</v>
      </c>
      <c r="AI471" s="413">
        <f t="shared" si="138"/>
        <v>0</v>
      </c>
      <c r="AJ471" s="413">
        <f t="shared" si="138"/>
        <v>0</v>
      </c>
      <c r="AK471" s="413">
        <f t="shared" si="138"/>
        <v>0</v>
      </c>
      <c r="AL471" s="413">
        <f t="shared" si="138"/>
        <v>0</v>
      </c>
      <c r="AM471" s="299"/>
    </row>
    <row r="472" spans="1:39" ht="15.5" outlineLevel="1">
      <c r="B472" s="317"/>
      <c r="C472" s="307"/>
      <c r="D472" s="293"/>
      <c r="E472" s="293"/>
      <c r="F472" s="293"/>
      <c r="G472" s="293"/>
      <c r="H472" s="293"/>
      <c r="I472" s="293"/>
      <c r="J472" s="293"/>
      <c r="K472" s="293"/>
      <c r="L472" s="293"/>
      <c r="M472" s="293"/>
      <c r="N472" s="293"/>
      <c r="O472" s="293"/>
      <c r="P472" s="293"/>
      <c r="Q472" s="293"/>
      <c r="R472" s="293"/>
      <c r="S472" s="293"/>
      <c r="T472" s="293"/>
      <c r="U472" s="293"/>
      <c r="V472" s="293"/>
      <c r="W472" s="293"/>
      <c r="X472" s="293"/>
      <c r="Y472" s="424"/>
      <c r="Z472" s="414"/>
      <c r="AA472" s="414"/>
      <c r="AB472" s="414"/>
      <c r="AC472" s="414"/>
      <c r="AD472" s="414"/>
      <c r="AE472" s="414"/>
      <c r="AF472" s="414"/>
      <c r="AG472" s="414"/>
      <c r="AH472" s="414"/>
      <c r="AI472" s="414"/>
      <c r="AJ472" s="414"/>
      <c r="AK472" s="414"/>
      <c r="AL472" s="414"/>
      <c r="AM472" s="308"/>
    </row>
    <row r="473" spans="1:39" ht="15.5" outlineLevel="1">
      <c r="A473" s="511">
        <v>22</v>
      </c>
      <c r="B473" s="317" t="s">
        <v>9</v>
      </c>
      <c r="C473" s="293" t="s">
        <v>25</v>
      </c>
      <c r="D473" s="297"/>
      <c r="E473" s="297"/>
      <c r="F473" s="297"/>
      <c r="G473" s="297"/>
      <c r="H473" s="297"/>
      <c r="I473" s="297"/>
      <c r="J473" s="297"/>
      <c r="K473" s="297"/>
      <c r="L473" s="297"/>
      <c r="M473" s="297"/>
      <c r="N473" s="293"/>
      <c r="O473" s="297"/>
      <c r="P473" s="297"/>
      <c r="Q473" s="297"/>
      <c r="R473" s="297"/>
      <c r="S473" s="297"/>
      <c r="T473" s="297"/>
      <c r="U473" s="297"/>
      <c r="V473" s="297"/>
      <c r="W473" s="297"/>
      <c r="X473" s="297"/>
      <c r="Y473" s="412"/>
      <c r="Z473" s="417"/>
      <c r="AA473" s="417"/>
      <c r="AB473" s="417"/>
      <c r="AC473" s="417"/>
      <c r="AD473" s="417"/>
      <c r="AE473" s="417"/>
      <c r="AF473" s="417"/>
      <c r="AG473" s="417"/>
      <c r="AH473" s="417"/>
      <c r="AI473" s="417"/>
      <c r="AJ473" s="417"/>
      <c r="AK473" s="417"/>
      <c r="AL473" s="417"/>
      <c r="AM473" s="298">
        <f>SUM(Y473:AL473)</f>
        <v>0</v>
      </c>
    </row>
    <row r="474" spans="1:39" ht="15.5" outlineLevel="1">
      <c r="B474" s="296" t="s">
        <v>257</v>
      </c>
      <c r="C474" s="293" t="s">
        <v>164</v>
      </c>
      <c r="D474" s="297"/>
      <c r="E474" s="297"/>
      <c r="F474" s="297"/>
      <c r="G474" s="297"/>
      <c r="H474" s="297"/>
      <c r="I474" s="297"/>
      <c r="J474" s="297"/>
      <c r="K474" s="297"/>
      <c r="L474" s="297"/>
      <c r="M474" s="297"/>
      <c r="N474" s="293"/>
      <c r="O474" s="297"/>
      <c r="P474" s="297"/>
      <c r="Q474" s="297"/>
      <c r="R474" s="297"/>
      <c r="S474" s="297"/>
      <c r="T474" s="297"/>
      <c r="U474" s="297"/>
      <c r="V474" s="297"/>
      <c r="W474" s="297"/>
      <c r="X474" s="297"/>
      <c r="Y474" s="413">
        <f>Y473</f>
        <v>0</v>
      </c>
      <c r="Z474" s="413">
        <f>Z473</f>
        <v>0</v>
      </c>
      <c r="AA474" s="413">
        <f t="shared" ref="AA474:AL474" si="139">AA473</f>
        <v>0</v>
      </c>
      <c r="AB474" s="413">
        <f t="shared" si="139"/>
        <v>0</v>
      </c>
      <c r="AC474" s="413">
        <f t="shared" si="139"/>
        <v>0</v>
      </c>
      <c r="AD474" s="413">
        <f t="shared" si="139"/>
        <v>0</v>
      </c>
      <c r="AE474" s="413">
        <f t="shared" si="139"/>
        <v>0</v>
      </c>
      <c r="AF474" s="413">
        <f t="shared" si="139"/>
        <v>0</v>
      </c>
      <c r="AG474" s="413">
        <f t="shared" si="139"/>
        <v>0</v>
      </c>
      <c r="AH474" s="413">
        <f t="shared" si="139"/>
        <v>0</v>
      </c>
      <c r="AI474" s="413">
        <f t="shared" si="139"/>
        <v>0</v>
      </c>
      <c r="AJ474" s="413">
        <f t="shared" si="139"/>
        <v>0</v>
      </c>
      <c r="AK474" s="413">
        <f t="shared" si="139"/>
        <v>0</v>
      </c>
      <c r="AL474" s="413">
        <f t="shared" si="139"/>
        <v>0</v>
      </c>
      <c r="AM474" s="308"/>
    </row>
    <row r="475" spans="1:39" ht="15.5" outlineLevel="1">
      <c r="B475" s="317"/>
      <c r="C475" s="307"/>
      <c r="D475" s="293"/>
      <c r="E475" s="293"/>
      <c r="F475" s="293"/>
      <c r="G475" s="293"/>
      <c r="H475" s="293"/>
      <c r="I475" s="293"/>
      <c r="J475" s="293"/>
      <c r="K475" s="293"/>
      <c r="L475" s="293"/>
      <c r="M475" s="293"/>
      <c r="N475" s="293"/>
      <c r="O475" s="293"/>
      <c r="P475" s="293"/>
      <c r="Q475" s="293"/>
      <c r="R475" s="293"/>
      <c r="S475" s="293"/>
      <c r="T475" s="293"/>
      <c r="U475" s="293"/>
      <c r="V475" s="293"/>
      <c r="W475" s="293"/>
      <c r="X475" s="293"/>
      <c r="Y475" s="414"/>
      <c r="Z475" s="414"/>
      <c r="AA475" s="414"/>
      <c r="AB475" s="414"/>
      <c r="AC475" s="414"/>
      <c r="AD475" s="414"/>
      <c r="AE475" s="414"/>
      <c r="AF475" s="414"/>
      <c r="AG475" s="414"/>
      <c r="AH475" s="414"/>
      <c r="AI475" s="414"/>
      <c r="AJ475" s="414"/>
      <c r="AK475" s="414"/>
      <c r="AL475" s="414"/>
      <c r="AM475" s="308"/>
    </row>
    <row r="476" spans="1:39" ht="15.5" outlineLevel="1">
      <c r="A476" s="512"/>
      <c r="B476" s="290" t="s">
        <v>14</v>
      </c>
      <c r="C476" s="291"/>
      <c r="D476" s="292"/>
      <c r="E476" s="292"/>
      <c r="F476" s="292"/>
      <c r="G476" s="292"/>
      <c r="H476" s="292"/>
      <c r="I476" s="292"/>
      <c r="J476" s="292"/>
      <c r="K476" s="292"/>
      <c r="L476" s="292"/>
      <c r="M476" s="292"/>
      <c r="N476" s="292"/>
      <c r="O476" s="292"/>
      <c r="P476" s="291"/>
      <c r="Q476" s="291"/>
      <c r="R476" s="291"/>
      <c r="S476" s="291"/>
      <c r="T476" s="291"/>
      <c r="U476" s="291"/>
      <c r="V476" s="291"/>
      <c r="W476" s="291"/>
      <c r="X476" s="291"/>
      <c r="Y476" s="416"/>
      <c r="Z476" s="416"/>
      <c r="AA476" s="416"/>
      <c r="AB476" s="416"/>
      <c r="AC476" s="416"/>
      <c r="AD476" s="416"/>
      <c r="AE476" s="416"/>
      <c r="AF476" s="416"/>
      <c r="AG476" s="416"/>
      <c r="AH476" s="416"/>
      <c r="AI476" s="416"/>
      <c r="AJ476" s="416"/>
      <c r="AK476" s="416"/>
      <c r="AL476" s="416"/>
      <c r="AM476" s="294"/>
    </row>
    <row r="477" spans="1:39" ht="15.5" outlineLevel="1">
      <c r="A477" s="511">
        <v>23</v>
      </c>
      <c r="B477" s="317" t="s">
        <v>14</v>
      </c>
      <c r="C477" s="293" t="s">
        <v>25</v>
      </c>
      <c r="D477" s="297">
        <v>1976.13</v>
      </c>
      <c r="E477" s="297">
        <f>D477*0.9735</f>
        <v>1923.7625550000002</v>
      </c>
      <c r="F477" s="297"/>
      <c r="G477" s="297"/>
      <c r="H477" s="297"/>
      <c r="I477" s="297"/>
      <c r="J477" s="297"/>
      <c r="K477" s="297"/>
      <c r="L477" s="297"/>
      <c r="M477" s="297"/>
      <c r="N477" s="293"/>
      <c r="O477" s="297"/>
      <c r="P477" s="297"/>
      <c r="Q477" s="297"/>
      <c r="R477" s="297"/>
      <c r="S477" s="297"/>
      <c r="T477" s="297"/>
      <c r="U477" s="297"/>
      <c r="V477" s="297"/>
      <c r="W477" s="297"/>
      <c r="X477" s="297"/>
      <c r="Y477" s="472">
        <v>1</v>
      </c>
      <c r="Z477" s="412"/>
      <c r="AA477" s="412"/>
      <c r="AB477" s="412"/>
      <c r="AC477" s="412"/>
      <c r="AD477" s="412"/>
      <c r="AE477" s="412"/>
      <c r="AF477" s="412"/>
      <c r="AG477" s="412"/>
      <c r="AH477" s="412"/>
      <c r="AI477" s="412"/>
      <c r="AJ477" s="412"/>
      <c r="AK477" s="412"/>
      <c r="AL477" s="412"/>
      <c r="AM477" s="298">
        <f>SUM(Y477:AL477)</f>
        <v>1</v>
      </c>
    </row>
    <row r="478" spans="1:39" ht="15.5" outlineLevel="1">
      <c r="B478" s="296" t="s">
        <v>257</v>
      </c>
      <c r="C478" s="293" t="s">
        <v>164</v>
      </c>
      <c r="D478" s="297">
        <v>8727.84</v>
      </c>
      <c r="E478" s="297">
        <f>D478*0.9735</f>
        <v>8496.5522400000009</v>
      </c>
      <c r="F478" s="297"/>
      <c r="G478" s="297"/>
      <c r="H478" s="297"/>
      <c r="I478" s="297"/>
      <c r="J478" s="297"/>
      <c r="K478" s="297"/>
      <c r="L478" s="297"/>
      <c r="M478" s="297"/>
      <c r="N478" s="470"/>
      <c r="O478" s="297">
        <v>1.81</v>
      </c>
      <c r="P478" s="297">
        <v>0</v>
      </c>
      <c r="Q478" s="297"/>
      <c r="R478" s="297"/>
      <c r="S478" s="297"/>
      <c r="T478" s="297"/>
      <c r="U478" s="297"/>
      <c r="V478" s="297"/>
      <c r="W478" s="297"/>
      <c r="X478" s="297"/>
      <c r="Y478" s="413">
        <f>Y477</f>
        <v>1</v>
      </c>
      <c r="Z478" s="413">
        <f>Z477</f>
        <v>0</v>
      </c>
      <c r="AA478" s="413">
        <f t="shared" ref="AA478:AL478" si="140">AA477</f>
        <v>0</v>
      </c>
      <c r="AB478" s="413">
        <f t="shared" si="140"/>
        <v>0</v>
      </c>
      <c r="AC478" s="413">
        <f t="shared" si="140"/>
        <v>0</v>
      </c>
      <c r="AD478" s="413">
        <f t="shared" si="140"/>
        <v>0</v>
      </c>
      <c r="AE478" s="413">
        <f t="shared" si="140"/>
        <v>0</v>
      </c>
      <c r="AF478" s="413">
        <f t="shared" si="140"/>
        <v>0</v>
      </c>
      <c r="AG478" s="413">
        <f t="shared" si="140"/>
        <v>0</v>
      </c>
      <c r="AH478" s="413">
        <f t="shared" si="140"/>
        <v>0</v>
      </c>
      <c r="AI478" s="413">
        <f t="shared" si="140"/>
        <v>0</v>
      </c>
      <c r="AJ478" s="413">
        <f t="shared" si="140"/>
        <v>0</v>
      </c>
      <c r="AK478" s="413">
        <f t="shared" si="140"/>
        <v>0</v>
      </c>
      <c r="AL478" s="413">
        <f t="shared" si="140"/>
        <v>0</v>
      </c>
      <c r="AM478" s="299"/>
    </row>
    <row r="479" spans="1:39" ht="15.5" outlineLevel="1">
      <c r="B479" s="317"/>
      <c r="C479" s="307"/>
      <c r="D479" s="293"/>
      <c r="E479" s="293"/>
      <c r="F479" s="293"/>
      <c r="G479" s="293"/>
      <c r="H479" s="293"/>
      <c r="I479" s="293"/>
      <c r="J479" s="293"/>
      <c r="K479" s="293"/>
      <c r="L479" s="293"/>
      <c r="M479" s="293"/>
      <c r="N479" s="293"/>
      <c r="O479" s="293"/>
      <c r="P479" s="293"/>
      <c r="Q479" s="293"/>
      <c r="R479" s="293"/>
      <c r="S479" s="293"/>
      <c r="T479" s="293"/>
      <c r="U479" s="293"/>
      <c r="V479" s="293"/>
      <c r="W479" s="293"/>
      <c r="X479" s="293"/>
      <c r="Y479" s="414"/>
      <c r="Z479" s="414"/>
      <c r="AA479" s="414"/>
      <c r="AB479" s="414"/>
      <c r="AC479" s="414"/>
      <c r="AD479" s="414"/>
      <c r="AE479" s="414"/>
      <c r="AF479" s="414"/>
      <c r="AG479" s="414"/>
      <c r="AH479" s="414"/>
      <c r="AI479" s="414"/>
      <c r="AJ479" s="414"/>
      <c r="AK479" s="414"/>
      <c r="AL479" s="414"/>
      <c r="AM479" s="308"/>
    </row>
    <row r="480" spans="1:39" s="295" customFormat="1" ht="15.5" outlineLevel="1">
      <c r="A480" s="512"/>
      <c r="B480" s="290" t="s">
        <v>486</v>
      </c>
      <c r="C480" s="291"/>
      <c r="D480" s="292"/>
      <c r="E480" s="292"/>
      <c r="F480" s="292"/>
      <c r="G480" s="292"/>
      <c r="H480" s="292"/>
      <c r="I480" s="292"/>
      <c r="J480" s="292"/>
      <c r="K480" s="292"/>
      <c r="L480" s="292"/>
      <c r="M480" s="292"/>
      <c r="N480" s="292"/>
      <c r="O480" s="292"/>
      <c r="P480" s="291"/>
      <c r="Q480" s="291"/>
      <c r="R480" s="291"/>
      <c r="S480" s="291"/>
      <c r="T480" s="291"/>
      <c r="U480" s="291"/>
      <c r="V480" s="291"/>
      <c r="W480" s="291"/>
      <c r="X480" s="291"/>
      <c r="Y480" s="416"/>
      <c r="Z480" s="416"/>
      <c r="AA480" s="416"/>
      <c r="AB480" s="416"/>
      <c r="AC480" s="416"/>
      <c r="AD480" s="416"/>
      <c r="AE480" s="416"/>
      <c r="AF480" s="416"/>
      <c r="AG480" s="416"/>
      <c r="AH480" s="416"/>
      <c r="AI480" s="416"/>
      <c r="AJ480" s="416"/>
      <c r="AK480" s="416"/>
      <c r="AL480" s="416"/>
      <c r="AM480" s="294"/>
    </row>
    <row r="481" spans="1:39" s="285" customFormat="1" ht="15.5" outlineLevel="1">
      <c r="A481" s="511">
        <v>24</v>
      </c>
      <c r="B481" s="317" t="s">
        <v>14</v>
      </c>
      <c r="C481" s="293" t="s">
        <v>25</v>
      </c>
      <c r="D481" s="297"/>
      <c r="E481" s="297"/>
      <c r="F481" s="297"/>
      <c r="G481" s="297"/>
      <c r="H481" s="297"/>
      <c r="I481" s="297"/>
      <c r="J481" s="297"/>
      <c r="K481" s="297"/>
      <c r="L481" s="297"/>
      <c r="M481" s="297"/>
      <c r="N481" s="293"/>
      <c r="O481" s="297"/>
      <c r="P481" s="297"/>
      <c r="Q481" s="297"/>
      <c r="R481" s="297"/>
      <c r="S481" s="297"/>
      <c r="T481" s="297"/>
      <c r="U481" s="297"/>
      <c r="V481" s="297"/>
      <c r="W481" s="297"/>
      <c r="X481" s="297"/>
      <c r="Y481" s="412"/>
      <c r="Z481" s="412"/>
      <c r="AA481" s="412"/>
      <c r="AB481" s="412"/>
      <c r="AC481" s="412"/>
      <c r="AD481" s="412"/>
      <c r="AE481" s="412"/>
      <c r="AF481" s="412"/>
      <c r="AG481" s="412"/>
      <c r="AH481" s="412"/>
      <c r="AI481" s="412"/>
      <c r="AJ481" s="412"/>
      <c r="AK481" s="412"/>
      <c r="AL481" s="412"/>
      <c r="AM481" s="298">
        <f>SUM(Y481:AL481)</f>
        <v>0</v>
      </c>
    </row>
    <row r="482" spans="1:39" s="285" customFormat="1" ht="15.5" outlineLevel="1">
      <c r="A482" s="511"/>
      <c r="B482" s="317" t="s">
        <v>257</v>
      </c>
      <c r="C482" s="293" t="s">
        <v>164</v>
      </c>
      <c r="D482" s="297"/>
      <c r="E482" s="297"/>
      <c r="F482" s="297"/>
      <c r="G482" s="297"/>
      <c r="H482" s="297"/>
      <c r="I482" s="297"/>
      <c r="J482" s="297"/>
      <c r="K482" s="297"/>
      <c r="L482" s="297"/>
      <c r="M482" s="297"/>
      <c r="N482" s="470"/>
      <c r="O482" s="297"/>
      <c r="P482" s="297"/>
      <c r="Q482" s="297"/>
      <c r="R482" s="297"/>
      <c r="S482" s="297"/>
      <c r="T482" s="297"/>
      <c r="U482" s="297"/>
      <c r="V482" s="297"/>
      <c r="W482" s="297"/>
      <c r="X482" s="297"/>
      <c r="Y482" s="413">
        <f>Y481</f>
        <v>0</v>
      </c>
      <c r="Z482" s="413">
        <f>Z481</f>
        <v>0</v>
      </c>
      <c r="AA482" s="413">
        <f t="shared" ref="AA482:AL482" si="141">AA481</f>
        <v>0</v>
      </c>
      <c r="AB482" s="413">
        <f t="shared" si="141"/>
        <v>0</v>
      </c>
      <c r="AC482" s="413">
        <f t="shared" si="141"/>
        <v>0</v>
      </c>
      <c r="AD482" s="413">
        <f t="shared" si="141"/>
        <v>0</v>
      </c>
      <c r="AE482" s="413">
        <f t="shared" si="141"/>
        <v>0</v>
      </c>
      <c r="AF482" s="413">
        <f t="shared" si="141"/>
        <v>0</v>
      </c>
      <c r="AG482" s="413">
        <f t="shared" si="141"/>
        <v>0</v>
      </c>
      <c r="AH482" s="413">
        <f t="shared" si="141"/>
        <v>0</v>
      </c>
      <c r="AI482" s="413">
        <f t="shared" si="141"/>
        <v>0</v>
      </c>
      <c r="AJ482" s="413">
        <f t="shared" si="141"/>
        <v>0</v>
      </c>
      <c r="AK482" s="413">
        <f t="shared" si="141"/>
        <v>0</v>
      </c>
      <c r="AL482" s="413">
        <f t="shared" si="141"/>
        <v>0</v>
      </c>
      <c r="AM482" s="299"/>
    </row>
    <row r="483" spans="1:39" s="285" customFormat="1" ht="15.5" outlineLevel="1">
      <c r="A483" s="511"/>
      <c r="B483" s="317"/>
      <c r="C483" s="307"/>
      <c r="D483" s="293"/>
      <c r="E483" s="293"/>
      <c r="F483" s="293"/>
      <c r="G483" s="293"/>
      <c r="H483" s="293"/>
      <c r="I483" s="293"/>
      <c r="J483" s="293"/>
      <c r="K483" s="293"/>
      <c r="L483" s="293"/>
      <c r="M483" s="293"/>
      <c r="N483" s="293"/>
      <c r="O483" s="293"/>
      <c r="P483" s="293"/>
      <c r="Q483" s="293"/>
      <c r="R483" s="293"/>
      <c r="S483" s="293"/>
      <c r="T483" s="293"/>
      <c r="U483" s="293"/>
      <c r="V483" s="293"/>
      <c r="W483" s="293"/>
      <c r="X483" s="293"/>
      <c r="Y483" s="414"/>
      <c r="Z483" s="414"/>
      <c r="AA483" s="414"/>
      <c r="AB483" s="414"/>
      <c r="AC483" s="414"/>
      <c r="AD483" s="414"/>
      <c r="AE483" s="414"/>
      <c r="AF483" s="414"/>
      <c r="AG483" s="414"/>
      <c r="AH483" s="414"/>
      <c r="AI483" s="414"/>
      <c r="AJ483" s="414"/>
      <c r="AK483" s="414"/>
      <c r="AL483" s="414"/>
      <c r="AM483" s="308"/>
    </row>
    <row r="484" spans="1:39" s="285" customFormat="1" ht="15.5" outlineLevel="1">
      <c r="A484" s="511">
        <v>25</v>
      </c>
      <c r="B484" s="316" t="s">
        <v>21</v>
      </c>
      <c r="C484" s="293" t="s">
        <v>25</v>
      </c>
      <c r="D484" s="297"/>
      <c r="E484" s="297"/>
      <c r="F484" s="297"/>
      <c r="G484" s="297"/>
      <c r="H484" s="297"/>
      <c r="I484" s="297"/>
      <c r="J484" s="297"/>
      <c r="K484" s="297"/>
      <c r="L484" s="297"/>
      <c r="M484" s="297"/>
      <c r="N484" s="297">
        <v>0</v>
      </c>
      <c r="O484" s="297"/>
      <c r="P484" s="297"/>
      <c r="Q484" s="297"/>
      <c r="R484" s="297"/>
      <c r="S484" s="297"/>
      <c r="T484" s="297"/>
      <c r="U484" s="297"/>
      <c r="V484" s="297"/>
      <c r="W484" s="297"/>
      <c r="X484" s="297"/>
      <c r="Y484" s="417"/>
      <c r="Z484" s="417"/>
      <c r="AA484" s="417"/>
      <c r="AB484" s="417"/>
      <c r="AC484" s="417"/>
      <c r="AD484" s="417"/>
      <c r="AE484" s="417"/>
      <c r="AF484" s="417"/>
      <c r="AG484" s="417"/>
      <c r="AH484" s="417"/>
      <c r="AI484" s="417"/>
      <c r="AJ484" s="417"/>
      <c r="AK484" s="417"/>
      <c r="AL484" s="417"/>
      <c r="AM484" s="298">
        <f>SUM(Y484:AL484)</f>
        <v>0</v>
      </c>
    </row>
    <row r="485" spans="1:39" s="285" customFormat="1" ht="15.5" outlineLevel="1">
      <c r="A485" s="511"/>
      <c r="B485" s="317" t="s">
        <v>257</v>
      </c>
      <c r="C485" s="293" t="s">
        <v>164</v>
      </c>
      <c r="D485" s="297"/>
      <c r="E485" s="297"/>
      <c r="F485" s="297"/>
      <c r="G485" s="297"/>
      <c r="H485" s="297"/>
      <c r="I485" s="297"/>
      <c r="J485" s="297"/>
      <c r="K485" s="297"/>
      <c r="L485" s="297"/>
      <c r="M485" s="297"/>
      <c r="N485" s="297">
        <f>N484</f>
        <v>0</v>
      </c>
      <c r="O485" s="297"/>
      <c r="P485" s="297"/>
      <c r="Q485" s="297"/>
      <c r="R485" s="297"/>
      <c r="S485" s="297"/>
      <c r="T485" s="297"/>
      <c r="U485" s="297"/>
      <c r="V485" s="297"/>
      <c r="W485" s="297"/>
      <c r="X485" s="297"/>
      <c r="Y485" s="413">
        <f>Y484</f>
        <v>0</v>
      </c>
      <c r="Z485" s="413">
        <f>Z484</f>
        <v>0</v>
      </c>
      <c r="AA485" s="413">
        <f t="shared" ref="AA485:AL485" si="142">AA484</f>
        <v>0</v>
      </c>
      <c r="AB485" s="413">
        <f t="shared" si="142"/>
        <v>0</v>
      </c>
      <c r="AC485" s="413">
        <f t="shared" si="142"/>
        <v>0</v>
      </c>
      <c r="AD485" s="413">
        <f t="shared" si="142"/>
        <v>0</v>
      </c>
      <c r="AE485" s="413">
        <f t="shared" si="142"/>
        <v>0</v>
      </c>
      <c r="AF485" s="413">
        <f t="shared" si="142"/>
        <v>0</v>
      </c>
      <c r="AG485" s="413">
        <f t="shared" si="142"/>
        <v>0</v>
      </c>
      <c r="AH485" s="413">
        <f t="shared" si="142"/>
        <v>0</v>
      </c>
      <c r="AI485" s="413">
        <f t="shared" si="142"/>
        <v>0</v>
      </c>
      <c r="AJ485" s="413">
        <f t="shared" si="142"/>
        <v>0</v>
      </c>
      <c r="AK485" s="413">
        <f t="shared" si="142"/>
        <v>0</v>
      </c>
      <c r="AL485" s="413">
        <f t="shared" si="142"/>
        <v>0</v>
      </c>
      <c r="AM485" s="313"/>
    </row>
    <row r="486" spans="1:39" s="285" customFormat="1" ht="15.5" outlineLevel="1">
      <c r="A486" s="511"/>
      <c r="B486" s="316"/>
      <c r="C486" s="314"/>
      <c r="D486" s="293"/>
      <c r="E486" s="293"/>
      <c r="F486" s="293"/>
      <c r="G486" s="293"/>
      <c r="H486" s="293"/>
      <c r="I486" s="293"/>
      <c r="J486" s="293"/>
      <c r="K486" s="293"/>
      <c r="L486" s="293"/>
      <c r="M486" s="293"/>
      <c r="N486" s="293"/>
      <c r="O486" s="293"/>
      <c r="P486" s="293"/>
      <c r="Q486" s="293"/>
      <c r="R486" s="293"/>
      <c r="S486" s="293"/>
      <c r="T486" s="293"/>
      <c r="U486" s="293"/>
      <c r="V486" s="293"/>
      <c r="W486" s="293"/>
      <c r="X486" s="293"/>
      <c r="Y486" s="418"/>
      <c r="Z486" s="419"/>
      <c r="AA486" s="418"/>
      <c r="AB486" s="418"/>
      <c r="AC486" s="418"/>
      <c r="AD486" s="418"/>
      <c r="AE486" s="418"/>
      <c r="AF486" s="418"/>
      <c r="AG486" s="418"/>
      <c r="AH486" s="418"/>
      <c r="AI486" s="418"/>
      <c r="AJ486" s="418"/>
      <c r="AK486" s="418"/>
      <c r="AL486" s="418"/>
      <c r="AM486" s="315"/>
    </row>
    <row r="487" spans="1:39" ht="15.5" outlineLevel="1">
      <c r="A487" s="512"/>
      <c r="B487" s="290" t="s">
        <v>15</v>
      </c>
      <c r="C487" s="322"/>
      <c r="D487" s="292"/>
      <c r="E487" s="291"/>
      <c r="F487" s="291"/>
      <c r="G487" s="291"/>
      <c r="H487" s="291"/>
      <c r="I487" s="291"/>
      <c r="J487" s="291"/>
      <c r="K487" s="291"/>
      <c r="L487" s="291"/>
      <c r="M487" s="291"/>
      <c r="N487" s="293"/>
      <c r="O487" s="291"/>
      <c r="P487" s="291"/>
      <c r="Q487" s="291"/>
      <c r="R487" s="291"/>
      <c r="S487" s="291"/>
      <c r="T487" s="291"/>
      <c r="U487" s="291"/>
      <c r="V487" s="291"/>
      <c r="W487" s="291"/>
      <c r="X487" s="291"/>
      <c r="Y487" s="416"/>
      <c r="Z487" s="416"/>
      <c r="AA487" s="416"/>
      <c r="AB487" s="416"/>
      <c r="AC487" s="416"/>
      <c r="AD487" s="416"/>
      <c r="AE487" s="416"/>
      <c r="AF487" s="416"/>
      <c r="AG487" s="416"/>
      <c r="AH487" s="416"/>
      <c r="AI487" s="416"/>
      <c r="AJ487" s="416"/>
      <c r="AK487" s="416"/>
      <c r="AL487" s="416"/>
      <c r="AM487" s="294"/>
    </row>
    <row r="488" spans="1:39" ht="15.5" outlineLevel="1">
      <c r="A488" s="511">
        <v>26</v>
      </c>
      <c r="B488" s="323" t="s">
        <v>16</v>
      </c>
      <c r="C488" s="293" t="s">
        <v>25</v>
      </c>
      <c r="D488" s="297"/>
      <c r="E488" s="297"/>
      <c r="F488" s="297"/>
      <c r="G488" s="297"/>
      <c r="H488" s="297"/>
      <c r="I488" s="297"/>
      <c r="J488" s="297"/>
      <c r="K488" s="297"/>
      <c r="L488" s="297"/>
      <c r="M488" s="297"/>
      <c r="N488" s="297">
        <v>12</v>
      </c>
      <c r="O488" s="297"/>
      <c r="P488" s="297"/>
      <c r="Q488" s="297"/>
      <c r="R488" s="297"/>
      <c r="S488" s="297"/>
      <c r="T488" s="297"/>
      <c r="U488" s="297"/>
      <c r="V488" s="297"/>
      <c r="W488" s="297"/>
      <c r="X488" s="297"/>
      <c r="Y488" s="428"/>
      <c r="Z488" s="417"/>
      <c r="AA488" s="417"/>
      <c r="AB488" s="417"/>
      <c r="AC488" s="417"/>
      <c r="AD488" s="417"/>
      <c r="AE488" s="417"/>
      <c r="AF488" s="417"/>
      <c r="AG488" s="417"/>
      <c r="AH488" s="417"/>
      <c r="AI488" s="417"/>
      <c r="AJ488" s="417"/>
      <c r="AK488" s="417"/>
      <c r="AL488" s="417"/>
      <c r="AM488" s="298">
        <f>SUM(Y488:AL488)</f>
        <v>0</v>
      </c>
    </row>
    <row r="489" spans="1:39" ht="15.5" outlineLevel="1">
      <c r="B489" s="296" t="s">
        <v>257</v>
      </c>
      <c r="C489" s="293" t="s">
        <v>164</v>
      </c>
      <c r="D489" s="297"/>
      <c r="E489" s="297"/>
      <c r="F489" s="297"/>
      <c r="G489" s="297"/>
      <c r="H489" s="297"/>
      <c r="I489" s="297"/>
      <c r="J489" s="297"/>
      <c r="K489" s="297"/>
      <c r="L489" s="297"/>
      <c r="M489" s="297"/>
      <c r="N489" s="297">
        <f>N488</f>
        <v>12</v>
      </c>
      <c r="O489" s="297"/>
      <c r="P489" s="297"/>
      <c r="Q489" s="297"/>
      <c r="R489" s="297"/>
      <c r="S489" s="297"/>
      <c r="T489" s="297"/>
      <c r="U489" s="297"/>
      <c r="V489" s="297"/>
      <c r="W489" s="297"/>
      <c r="X489" s="297"/>
      <c r="Y489" s="413">
        <f>Y488</f>
        <v>0</v>
      </c>
      <c r="Z489" s="413">
        <f>Z488</f>
        <v>0</v>
      </c>
      <c r="AA489" s="413">
        <f t="shared" ref="AA489:AL489" si="143">AA488</f>
        <v>0</v>
      </c>
      <c r="AB489" s="413">
        <f t="shared" si="143"/>
        <v>0</v>
      </c>
      <c r="AC489" s="413">
        <f t="shared" si="143"/>
        <v>0</v>
      </c>
      <c r="AD489" s="413">
        <f t="shared" si="143"/>
        <v>0</v>
      </c>
      <c r="AE489" s="413">
        <f t="shared" si="143"/>
        <v>0</v>
      </c>
      <c r="AF489" s="413">
        <f t="shared" si="143"/>
        <v>0</v>
      </c>
      <c r="AG489" s="413">
        <f t="shared" si="143"/>
        <v>0</v>
      </c>
      <c r="AH489" s="413">
        <f t="shared" si="143"/>
        <v>0</v>
      </c>
      <c r="AI489" s="413">
        <f t="shared" si="143"/>
        <v>0</v>
      </c>
      <c r="AJ489" s="413">
        <f t="shared" si="143"/>
        <v>0</v>
      </c>
      <c r="AK489" s="413">
        <f t="shared" si="143"/>
        <v>0</v>
      </c>
      <c r="AL489" s="413">
        <f t="shared" si="143"/>
        <v>0</v>
      </c>
      <c r="AM489" s="308"/>
    </row>
    <row r="490" spans="1:39" ht="15.5" outlineLevel="1">
      <c r="A490" s="514"/>
      <c r="B490" s="324"/>
      <c r="C490" s="293"/>
      <c r="D490" s="293"/>
      <c r="E490" s="293"/>
      <c r="F490" s="293"/>
      <c r="G490" s="293"/>
      <c r="H490" s="293"/>
      <c r="I490" s="293"/>
      <c r="J490" s="293"/>
      <c r="K490" s="293"/>
      <c r="L490" s="293"/>
      <c r="M490" s="293"/>
      <c r="N490" s="293"/>
      <c r="O490" s="293"/>
      <c r="P490" s="293"/>
      <c r="Q490" s="293"/>
      <c r="R490" s="293"/>
      <c r="S490" s="293"/>
      <c r="T490" s="293"/>
      <c r="U490" s="293"/>
      <c r="V490" s="293"/>
      <c r="W490" s="293"/>
      <c r="X490" s="293"/>
      <c r="Y490" s="425"/>
      <c r="Z490" s="426"/>
      <c r="AA490" s="426"/>
      <c r="AB490" s="426"/>
      <c r="AC490" s="426"/>
      <c r="AD490" s="426"/>
      <c r="AE490" s="426"/>
      <c r="AF490" s="426"/>
      <c r="AG490" s="426"/>
      <c r="AH490" s="426"/>
      <c r="AI490" s="426"/>
      <c r="AJ490" s="426"/>
      <c r="AK490" s="426"/>
      <c r="AL490" s="426"/>
      <c r="AM490" s="299"/>
    </row>
    <row r="491" spans="1:39" ht="15.5" outlineLevel="1">
      <c r="A491" s="511">
        <v>27</v>
      </c>
      <c r="B491" s="323" t="s">
        <v>17</v>
      </c>
      <c r="C491" s="293" t="s">
        <v>25</v>
      </c>
      <c r="D491" s="297"/>
      <c r="E491" s="297"/>
      <c r="F491" s="297"/>
      <c r="G491" s="297"/>
      <c r="H491" s="297"/>
      <c r="I491" s="297"/>
      <c r="J491" s="297"/>
      <c r="K491" s="297"/>
      <c r="L491" s="297"/>
      <c r="M491" s="297"/>
      <c r="N491" s="297">
        <v>12</v>
      </c>
      <c r="O491" s="297"/>
      <c r="P491" s="297"/>
      <c r="Q491" s="297"/>
      <c r="R491" s="297"/>
      <c r="S491" s="297"/>
      <c r="T491" s="297"/>
      <c r="U491" s="297"/>
      <c r="V491" s="297"/>
      <c r="W491" s="297"/>
      <c r="X491" s="297"/>
      <c r="Y491" s="428"/>
      <c r="Z491" s="417"/>
      <c r="AA491" s="417"/>
      <c r="AB491" s="417"/>
      <c r="AC491" s="417"/>
      <c r="AD491" s="417"/>
      <c r="AE491" s="417"/>
      <c r="AF491" s="417"/>
      <c r="AG491" s="417"/>
      <c r="AH491" s="417"/>
      <c r="AI491" s="417"/>
      <c r="AJ491" s="417"/>
      <c r="AK491" s="417"/>
      <c r="AL491" s="417"/>
      <c r="AM491" s="298">
        <f>SUM(Y491:AL491)</f>
        <v>0</v>
      </c>
    </row>
    <row r="492" spans="1:39" ht="15.5" outlineLevel="1">
      <c r="B492" s="296" t="s">
        <v>257</v>
      </c>
      <c r="C492" s="293" t="s">
        <v>164</v>
      </c>
      <c r="D492" s="297"/>
      <c r="E492" s="297"/>
      <c r="F492" s="297"/>
      <c r="G492" s="297"/>
      <c r="H492" s="297"/>
      <c r="I492" s="297"/>
      <c r="J492" s="297"/>
      <c r="K492" s="297"/>
      <c r="L492" s="297"/>
      <c r="M492" s="297"/>
      <c r="N492" s="297">
        <f>N491</f>
        <v>12</v>
      </c>
      <c r="O492" s="297"/>
      <c r="P492" s="297"/>
      <c r="Q492" s="297"/>
      <c r="R492" s="297"/>
      <c r="S492" s="297"/>
      <c r="T492" s="297"/>
      <c r="U492" s="297"/>
      <c r="V492" s="297"/>
      <c r="W492" s="297"/>
      <c r="X492" s="297"/>
      <c r="Y492" s="413">
        <f>Y491</f>
        <v>0</v>
      </c>
      <c r="Z492" s="413">
        <f>Z491</f>
        <v>0</v>
      </c>
      <c r="AA492" s="413">
        <f t="shared" ref="AA492:AL492" si="144">AA491</f>
        <v>0</v>
      </c>
      <c r="AB492" s="413">
        <f t="shared" si="144"/>
        <v>0</v>
      </c>
      <c r="AC492" s="413">
        <f t="shared" si="144"/>
        <v>0</v>
      </c>
      <c r="AD492" s="413">
        <f t="shared" si="144"/>
        <v>0</v>
      </c>
      <c r="AE492" s="413">
        <f t="shared" si="144"/>
        <v>0</v>
      </c>
      <c r="AF492" s="413">
        <f t="shared" si="144"/>
        <v>0</v>
      </c>
      <c r="AG492" s="413">
        <f t="shared" si="144"/>
        <v>0</v>
      </c>
      <c r="AH492" s="413">
        <f t="shared" si="144"/>
        <v>0</v>
      </c>
      <c r="AI492" s="413">
        <f t="shared" si="144"/>
        <v>0</v>
      </c>
      <c r="AJ492" s="413">
        <f t="shared" si="144"/>
        <v>0</v>
      </c>
      <c r="AK492" s="413">
        <f t="shared" si="144"/>
        <v>0</v>
      </c>
      <c r="AL492" s="413">
        <f t="shared" si="144"/>
        <v>0</v>
      </c>
      <c r="AM492" s="308"/>
    </row>
    <row r="493" spans="1:39" ht="15.5" outlineLevel="1">
      <c r="A493" s="514"/>
      <c r="B493" s="325"/>
      <c r="C493" s="302"/>
      <c r="D493" s="293"/>
      <c r="E493" s="293"/>
      <c r="F493" s="293"/>
      <c r="G493" s="293"/>
      <c r="H493" s="293"/>
      <c r="I493" s="293"/>
      <c r="J493" s="293"/>
      <c r="K493" s="293"/>
      <c r="L493" s="293"/>
      <c r="M493" s="293"/>
      <c r="N493" s="302"/>
      <c r="O493" s="293"/>
      <c r="P493" s="293"/>
      <c r="Q493" s="293"/>
      <c r="R493" s="293"/>
      <c r="S493" s="293"/>
      <c r="T493" s="293"/>
      <c r="U493" s="293"/>
      <c r="V493" s="293"/>
      <c r="W493" s="293"/>
      <c r="X493" s="293"/>
      <c r="Y493" s="414"/>
      <c r="Z493" s="414"/>
      <c r="AA493" s="414"/>
      <c r="AB493" s="414"/>
      <c r="AC493" s="414"/>
      <c r="AD493" s="414"/>
      <c r="AE493" s="414"/>
      <c r="AF493" s="414"/>
      <c r="AG493" s="414"/>
      <c r="AH493" s="414"/>
      <c r="AI493" s="414"/>
      <c r="AJ493" s="414"/>
      <c r="AK493" s="414"/>
      <c r="AL493" s="414"/>
      <c r="AM493" s="308"/>
    </row>
    <row r="494" spans="1:39" ht="15.5" outlineLevel="1">
      <c r="A494" s="511">
        <v>28</v>
      </c>
      <c r="B494" s="323" t="s">
        <v>18</v>
      </c>
      <c r="C494" s="293" t="s">
        <v>25</v>
      </c>
      <c r="D494" s="297"/>
      <c r="E494" s="297"/>
      <c r="F494" s="297"/>
      <c r="G494" s="297"/>
      <c r="H494" s="297"/>
      <c r="I494" s="297"/>
      <c r="J494" s="297"/>
      <c r="K494" s="297"/>
      <c r="L494" s="297"/>
      <c r="M494" s="297"/>
      <c r="N494" s="297">
        <v>0</v>
      </c>
      <c r="O494" s="297"/>
      <c r="P494" s="297"/>
      <c r="Q494" s="297"/>
      <c r="R494" s="297"/>
      <c r="S494" s="297"/>
      <c r="T494" s="297"/>
      <c r="U494" s="297"/>
      <c r="V494" s="297"/>
      <c r="W494" s="297"/>
      <c r="X494" s="297"/>
      <c r="Y494" s="428"/>
      <c r="Z494" s="417"/>
      <c r="AA494" s="417"/>
      <c r="AB494" s="417"/>
      <c r="AC494" s="417"/>
      <c r="AD494" s="417"/>
      <c r="AE494" s="417"/>
      <c r="AF494" s="417"/>
      <c r="AG494" s="417"/>
      <c r="AH494" s="417"/>
      <c r="AI494" s="417"/>
      <c r="AJ494" s="417"/>
      <c r="AK494" s="417"/>
      <c r="AL494" s="417"/>
      <c r="AM494" s="298">
        <f>SUM(Y494:AL494)</f>
        <v>0</v>
      </c>
    </row>
    <row r="495" spans="1:39" ht="15.5" outlineLevel="1">
      <c r="B495" s="296" t="s">
        <v>257</v>
      </c>
      <c r="C495" s="293" t="s">
        <v>164</v>
      </c>
      <c r="D495" s="297"/>
      <c r="E495" s="297"/>
      <c r="F495" s="297"/>
      <c r="G495" s="297"/>
      <c r="H495" s="297"/>
      <c r="I495" s="297"/>
      <c r="J495" s="297"/>
      <c r="K495" s="297"/>
      <c r="L495" s="297"/>
      <c r="M495" s="297"/>
      <c r="N495" s="297">
        <f>N494</f>
        <v>0</v>
      </c>
      <c r="O495" s="297"/>
      <c r="P495" s="297"/>
      <c r="Q495" s="297"/>
      <c r="R495" s="297"/>
      <c r="S495" s="297"/>
      <c r="T495" s="297"/>
      <c r="U495" s="297"/>
      <c r="V495" s="297"/>
      <c r="W495" s="297"/>
      <c r="X495" s="297"/>
      <c r="Y495" s="413">
        <f>Y494</f>
        <v>0</v>
      </c>
      <c r="Z495" s="413">
        <f>Z494</f>
        <v>0</v>
      </c>
      <c r="AA495" s="413">
        <f t="shared" ref="AA495:AL495" si="145">AA494</f>
        <v>0</v>
      </c>
      <c r="AB495" s="413">
        <f t="shared" si="145"/>
        <v>0</v>
      </c>
      <c r="AC495" s="413">
        <f t="shared" si="145"/>
        <v>0</v>
      </c>
      <c r="AD495" s="413">
        <f t="shared" si="145"/>
        <v>0</v>
      </c>
      <c r="AE495" s="413">
        <f t="shared" si="145"/>
        <v>0</v>
      </c>
      <c r="AF495" s="413">
        <f t="shared" si="145"/>
        <v>0</v>
      </c>
      <c r="AG495" s="413">
        <f t="shared" si="145"/>
        <v>0</v>
      </c>
      <c r="AH495" s="413">
        <f t="shared" si="145"/>
        <v>0</v>
      </c>
      <c r="AI495" s="413">
        <f t="shared" si="145"/>
        <v>0</v>
      </c>
      <c r="AJ495" s="413">
        <f t="shared" si="145"/>
        <v>0</v>
      </c>
      <c r="AK495" s="413">
        <f t="shared" si="145"/>
        <v>0</v>
      </c>
      <c r="AL495" s="413">
        <f t="shared" si="145"/>
        <v>0</v>
      </c>
      <c r="AM495" s="299"/>
    </row>
    <row r="496" spans="1:39" ht="15.5" outlineLevel="1">
      <c r="A496" s="514"/>
      <c r="B496" s="324"/>
      <c r="C496" s="293"/>
      <c r="D496" s="293"/>
      <c r="E496" s="293"/>
      <c r="F496" s="293"/>
      <c r="G496" s="293"/>
      <c r="H496" s="293"/>
      <c r="I496" s="293"/>
      <c r="J496" s="293"/>
      <c r="K496" s="293"/>
      <c r="L496" s="293"/>
      <c r="M496" s="293"/>
      <c r="N496" s="293"/>
      <c r="O496" s="293"/>
      <c r="P496" s="293"/>
      <c r="Q496" s="293"/>
      <c r="R496" s="293"/>
      <c r="S496" s="293"/>
      <c r="T496" s="293"/>
      <c r="U496" s="293"/>
      <c r="V496" s="293"/>
      <c r="W496" s="293"/>
      <c r="X496" s="293"/>
      <c r="Y496" s="414"/>
      <c r="Z496" s="414"/>
      <c r="AA496" s="414"/>
      <c r="AB496" s="414"/>
      <c r="AC496" s="414"/>
      <c r="AD496" s="414"/>
      <c r="AE496" s="414"/>
      <c r="AF496" s="414"/>
      <c r="AG496" s="414"/>
      <c r="AH496" s="414"/>
      <c r="AI496" s="414"/>
      <c r="AJ496" s="414"/>
      <c r="AK496" s="414"/>
      <c r="AL496" s="414"/>
      <c r="AM496" s="308"/>
    </row>
    <row r="497" spans="1:39" ht="15.5" outlineLevel="1">
      <c r="A497" s="511">
        <v>29</v>
      </c>
      <c r="B497" s="326" t="s">
        <v>19</v>
      </c>
      <c r="C497" s="293" t="s">
        <v>25</v>
      </c>
      <c r="D497" s="297"/>
      <c r="E497" s="297"/>
      <c r="F497" s="297"/>
      <c r="G497" s="297"/>
      <c r="H497" s="297"/>
      <c r="I497" s="297"/>
      <c r="J497" s="297"/>
      <c r="K497" s="297"/>
      <c r="L497" s="297"/>
      <c r="M497" s="297"/>
      <c r="N497" s="297">
        <v>0</v>
      </c>
      <c r="O497" s="297"/>
      <c r="P497" s="297"/>
      <c r="Q497" s="297"/>
      <c r="R497" s="297"/>
      <c r="S497" s="297"/>
      <c r="T497" s="297"/>
      <c r="U497" s="297"/>
      <c r="V497" s="297"/>
      <c r="W497" s="297"/>
      <c r="X497" s="297"/>
      <c r="Y497" s="428"/>
      <c r="Z497" s="417"/>
      <c r="AA497" s="417"/>
      <c r="AB497" s="417"/>
      <c r="AC497" s="417"/>
      <c r="AD497" s="417"/>
      <c r="AE497" s="417"/>
      <c r="AF497" s="417"/>
      <c r="AG497" s="417"/>
      <c r="AH497" s="417"/>
      <c r="AI497" s="417"/>
      <c r="AJ497" s="417"/>
      <c r="AK497" s="417"/>
      <c r="AL497" s="417"/>
      <c r="AM497" s="298">
        <f>SUM(Y497:AL497)</f>
        <v>0</v>
      </c>
    </row>
    <row r="498" spans="1:39" ht="15.5" outlineLevel="1">
      <c r="B498" s="326" t="s">
        <v>257</v>
      </c>
      <c r="C498" s="293" t="s">
        <v>164</v>
      </c>
      <c r="D498" s="297"/>
      <c r="E498" s="297"/>
      <c r="F498" s="297"/>
      <c r="G498" s="297"/>
      <c r="H498" s="297"/>
      <c r="I498" s="297"/>
      <c r="J498" s="297"/>
      <c r="K498" s="297"/>
      <c r="L498" s="297"/>
      <c r="M498" s="297"/>
      <c r="N498" s="297">
        <f>N497</f>
        <v>0</v>
      </c>
      <c r="O498" s="297"/>
      <c r="P498" s="297"/>
      <c r="Q498" s="297"/>
      <c r="R498" s="297"/>
      <c r="S498" s="297"/>
      <c r="T498" s="297"/>
      <c r="U498" s="297"/>
      <c r="V498" s="297"/>
      <c r="W498" s="297"/>
      <c r="X498" s="297"/>
      <c r="Y498" s="413">
        <f>Y497</f>
        <v>0</v>
      </c>
      <c r="Z498" s="413">
        <f t="shared" ref="Z498:AL498" si="146">Z497</f>
        <v>0</v>
      </c>
      <c r="AA498" s="413">
        <f t="shared" si="146"/>
        <v>0</v>
      </c>
      <c r="AB498" s="413">
        <f t="shared" si="146"/>
        <v>0</v>
      </c>
      <c r="AC498" s="413">
        <f t="shared" si="146"/>
        <v>0</v>
      </c>
      <c r="AD498" s="413">
        <f t="shared" si="146"/>
        <v>0</v>
      </c>
      <c r="AE498" s="413">
        <f t="shared" si="146"/>
        <v>0</v>
      </c>
      <c r="AF498" s="413">
        <f t="shared" si="146"/>
        <v>0</v>
      </c>
      <c r="AG498" s="413">
        <f t="shared" si="146"/>
        <v>0</v>
      </c>
      <c r="AH498" s="413">
        <f t="shared" si="146"/>
        <v>0</v>
      </c>
      <c r="AI498" s="413">
        <f t="shared" si="146"/>
        <v>0</v>
      </c>
      <c r="AJ498" s="413">
        <f t="shared" si="146"/>
        <v>0</v>
      </c>
      <c r="AK498" s="413">
        <f t="shared" si="146"/>
        <v>0</v>
      </c>
      <c r="AL498" s="413">
        <f t="shared" si="146"/>
        <v>0</v>
      </c>
      <c r="AM498" s="299"/>
    </row>
    <row r="499" spans="1:39" ht="15.5" outlineLevel="1">
      <c r="B499" s="326"/>
      <c r="C499" s="293"/>
      <c r="D499" s="293"/>
      <c r="E499" s="293"/>
      <c r="F499" s="293"/>
      <c r="G499" s="293"/>
      <c r="H499" s="293"/>
      <c r="I499" s="293"/>
      <c r="J499" s="293"/>
      <c r="K499" s="293"/>
      <c r="L499" s="293"/>
      <c r="M499" s="293"/>
      <c r="N499" s="293"/>
      <c r="O499" s="293"/>
      <c r="P499" s="293"/>
      <c r="Q499" s="293"/>
      <c r="R499" s="293"/>
      <c r="S499" s="293"/>
      <c r="T499" s="293"/>
      <c r="U499" s="293"/>
      <c r="V499" s="293"/>
      <c r="W499" s="293"/>
      <c r="X499" s="293"/>
      <c r="Y499" s="425"/>
      <c r="Z499" s="425"/>
      <c r="AA499" s="425"/>
      <c r="AB499" s="425"/>
      <c r="AC499" s="425"/>
      <c r="AD499" s="425"/>
      <c r="AE499" s="425"/>
      <c r="AF499" s="425"/>
      <c r="AG499" s="425"/>
      <c r="AH499" s="425"/>
      <c r="AI499" s="425"/>
      <c r="AJ499" s="425"/>
      <c r="AK499" s="425"/>
      <c r="AL499" s="425"/>
      <c r="AM499" s="315"/>
    </row>
    <row r="500" spans="1:39" s="285" customFormat="1" ht="15.5" outlineLevel="1">
      <c r="A500" s="511">
        <v>30</v>
      </c>
      <c r="B500" s="316" t="s">
        <v>487</v>
      </c>
      <c r="C500" s="293" t="s">
        <v>25</v>
      </c>
      <c r="D500" s="297"/>
      <c r="E500" s="297"/>
      <c r="F500" s="297"/>
      <c r="G500" s="297"/>
      <c r="H500" s="297"/>
      <c r="I500" s="297"/>
      <c r="J500" s="297"/>
      <c r="K500" s="297"/>
      <c r="L500" s="297"/>
      <c r="M500" s="297"/>
      <c r="N500" s="297">
        <v>0</v>
      </c>
      <c r="O500" s="297"/>
      <c r="P500" s="297"/>
      <c r="Q500" s="297"/>
      <c r="R500" s="297"/>
      <c r="S500" s="297"/>
      <c r="T500" s="297"/>
      <c r="U500" s="297"/>
      <c r="V500" s="297"/>
      <c r="W500" s="297"/>
      <c r="X500" s="297"/>
      <c r="Y500" s="412"/>
      <c r="Z500" s="412"/>
      <c r="AA500" s="412"/>
      <c r="AB500" s="412"/>
      <c r="AC500" s="412"/>
      <c r="AD500" s="412"/>
      <c r="AE500" s="412"/>
      <c r="AF500" s="412"/>
      <c r="AG500" s="412"/>
      <c r="AH500" s="412"/>
      <c r="AI500" s="412"/>
      <c r="AJ500" s="412"/>
      <c r="AK500" s="412"/>
      <c r="AL500" s="412"/>
      <c r="AM500" s="298">
        <f>SUM(Y500:AL500)</f>
        <v>0</v>
      </c>
    </row>
    <row r="501" spans="1:39" s="285" customFormat="1" ht="15.5" outlineLevel="1">
      <c r="A501" s="511"/>
      <c r="B501" s="326" t="s">
        <v>257</v>
      </c>
      <c r="C501" s="293" t="s">
        <v>164</v>
      </c>
      <c r="D501" s="297"/>
      <c r="E501" s="297"/>
      <c r="F501" s="297"/>
      <c r="G501" s="297"/>
      <c r="H501" s="297"/>
      <c r="I501" s="297"/>
      <c r="J501" s="297"/>
      <c r="K501" s="297"/>
      <c r="L501" s="297"/>
      <c r="M501" s="297"/>
      <c r="N501" s="297">
        <f>N500</f>
        <v>0</v>
      </c>
      <c r="O501" s="297"/>
      <c r="P501" s="297"/>
      <c r="Q501" s="297"/>
      <c r="R501" s="297"/>
      <c r="S501" s="297"/>
      <c r="T501" s="297"/>
      <c r="U501" s="297"/>
      <c r="V501" s="297"/>
      <c r="W501" s="297"/>
      <c r="X501" s="297"/>
      <c r="Y501" s="413">
        <f>Y500</f>
        <v>0</v>
      </c>
      <c r="Z501" s="413">
        <f t="shared" ref="Z501:AL501" si="147">Z500</f>
        <v>0</v>
      </c>
      <c r="AA501" s="413">
        <f t="shared" si="147"/>
        <v>0</v>
      </c>
      <c r="AB501" s="413">
        <f t="shared" si="147"/>
        <v>0</v>
      </c>
      <c r="AC501" s="413">
        <f t="shared" si="147"/>
        <v>0</v>
      </c>
      <c r="AD501" s="413">
        <f t="shared" si="147"/>
        <v>0</v>
      </c>
      <c r="AE501" s="413">
        <f t="shared" si="147"/>
        <v>0</v>
      </c>
      <c r="AF501" s="413">
        <f t="shared" si="147"/>
        <v>0</v>
      </c>
      <c r="AG501" s="413">
        <f t="shared" si="147"/>
        <v>0</v>
      </c>
      <c r="AH501" s="413">
        <f t="shared" si="147"/>
        <v>0</v>
      </c>
      <c r="AI501" s="413">
        <f t="shared" si="147"/>
        <v>0</v>
      </c>
      <c r="AJ501" s="413">
        <f t="shared" si="147"/>
        <v>0</v>
      </c>
      <c r="AK501" s="413">
        <f t="shared" si="147"/>
        <v>0</v>
      </c>
      <c r="AL501" s="413">
        <f t="shared" si="147"/>
        <v>0</v>
      </c>
      <c r="AM501" s="299"/>
    </row>
    <row r="502" spans="1:39" s="285" customFormat="1" ht="15.5" outlineLevel="1">
      <c r="A502" s="511"/>
      <c r="B502" s="326"/>
      <c r="C502" s="293"/>
      <c r="D502" s="293"/>
      <c r="E502" s="293"/>
      <c r="F502" s="293"/>
      <c r="G502" s="293"/>
      <c r="H502" s="293"/>
      <c r="I502" s="293"/>
      <c r="J502" s="293"/>
      <c r="K502" s="293"/>
      <c r="L502" s="293"/>
      <c r="M502" s="293"/>
      <c r="N502" s="293"/>
      <c r="O502" s="293"/>
      <c r="P502" s="293"/>
      <c r="Q502" s="293"/>
      <c r="R502" s="293"/>
      <c r="S502" s="293"/>
      <c r="T502" s="293"/>
      <c r="U502" s="293"/>
      <c r="V502" s="293"/>
      <c r="W502" s="293"/>
      <c r="X502" s="293"/>
      <c r="Y502" s="414"/>
      <c r="Z502" s="414"/>
      <c r="AA502" s="414"/>
      <c r="AB502" s="414"/>
      <c r="AC502" s="414"/>
      <c r="AD502" s="414"/>
      <c r="AE502" s="414"/>
      <c r="AF502" s="414"/>
      <c r="AG502" s="414"/>
      <c r="AH502" s="414"/>
      <c r="AI502" s="414"/>
      <c r="AJ502" s="414"/>
      <c r="AK502" s="414"/>
      <c r="AL502" s="414"/>
      <c r="AM502" s="315"/>
    </row>
    <row r="503" spans="1:39" s="285" customFormat="1" ht="15.5" outlineLevel="1">
      <c r="A503" s="511"/>
      <c r="B503" s="290" t="s">
        <v>488</v>
      </c>
      <c r="C503" s="293"/>
      <c r="D503" s="293"/>
      <c r="E503" s="293"/>
      <c r="F503" s="293"/>
      <c r="G503" s="293"/>
      <c r="H503" s="293"/>
      <c r="I503" s="293"/>
      <c r="J503" s="293"/>
      <c r="K503" s="293"/>
      <c r="L503" s="293"/>
      <c r="M503" s="293"/>
      <c r="N503" s="293"/>
      <c r="O503" s="293"/>
      <c r="P503" s="293"/>
      <c r="Q503" s="293"/>
      <c r="R503" s="293"/>
      <c r="S503" s="293"/>
      <c r="T503" s="293"/>
      <c r="U503" s="293"/>
      <c r="V503" s="293"/>
      <c r="W503" s="293"/>
      <c r="X503" s="293"/>
      <c r="Y503" s="414"/>
      <c r="Z503" s="414"/>
      <c r="AA503" s="414"/>
      <c r="AB503" s="414"/>
      <c r="AC503" s="414"/>
      <c r="AD503" s="414"/>
      <c r="AE503" s="414"/>
      <c r="AF503" s="414"/>
      <c r="AG503" s="414"/>
      <c r="AH503" s="414"/>
      <c r="AI503" s="414"/>
      <c r="AJ503" s="414"/>
      <c r="AK503" s="414"/>
      <c r="AL503" s="414"/>
      <c r="AM503" s="315"/>
    </row>
    <row r="504" spans="1:39" s="285" customFormat="1" ht="15.5" outlineLevel="1">
      <c r="A504" s="511">
        <v>31</v>
      </c>
      <c r="B504" s="326" t="s">
        <v>489</v>
      </c>
      <c r="C504" s="293" t="s">
        <v>25</v>
      </c>
      <c r="D504" s="297"/>
      <c r="E504" s="297"/>
      <c r="F504" s="297"/>
      <c r="G504" s="297"/>
      <c r="H504" s="297"/>
      <c r="I504" s="297"/>
      <c r="J504" s="297"/>
      <c r="K504" s="297"/>
      <c r="L504" s="297"/>
      <c r="M504" s="297"/>
      <c r="N504" s="297">
        <v>0</v>
      </c>
      <c r="O504" s="297">
        <v>135</v>
      </c>
      <c r="P504" s="297"/>
      <c r="Q504" s="297"/>
      <c r="R504" s="297"/>
      <c r="S504" s="297"/>
      <c r="T504" s="297"/>
      <c r="U504" s="297"/>
      <c r="V504" s="297"/>
      <c r="W504" s="297"/>
      <c r="X504" s="297"/>
      <c r="Y504" s="412"/>
      <c r="Z504" s="412"/>
      <c r="AA504" s="412"/>
      <c r="AB504" s="412"/>
      <c r="AC504" s="412"/>
      <c r="AD504" s="412"/>
      <c r="AE504" s="412"/>
      <c r="AF504" s="412"/>
      <c r="AG504" s="412"/>
      <c r="AH504" s="412"/>
      <c r="AI504" s="412"/>
      <c r="AJ504" s="412"/>
      <c r="AK504" s="412"/>
      <c r="AL504" s="412"/>
      <c r="AM504" s="298">
        <f>SUM(Y504:AL504)</f>
        <v>0</v>
      </c>
    </row>
    <row r="505" spans="1:39" s="285" customFormat="1" ht="15.5" outlineLevel="1">
      <c r="A505" s="511"/>
      <c r="B505" s="326" t="s">
        <v>257</v>
      </c>
      <c r="C505" s="293" t="s">
        <v>164</v>
      </c>
      <c r="D505" s="297"/>
      <c r="E505" s="297"/>
      <c r="F505" s="297"/>
      <c r="G505" s="297"/>
      <c r="H505" s="297"/>
      <c r="I505" s="297"/>
      <c r="J505" s="297"/>
      <c r="K505" s="297"/>
      <c r="L505" s="297"/>
      <c r="M505" s="297"/>
      <c r="N505" s="297">
        <f>N504</f>
        <v>0</v>
      </c>
      <c r="O505" s="297"/>
      <c r="P505" s="297"/>
      <c r="Q505" s="297"/>
      <c r="R505" s="297"/>
      <c r="S505" s="297"/>
      <c r="T505" s="297"/>
      <c r="U505" s="297"/>
      <c r="V505" s="297"/>
      <c r="W505" s="297"/>
      <c r="X505" s="297"/>
      <c r="Y505" s="413">
        <f>Y504</f>
        <v>0</v>
      </c>
      <c r="Z505" s="413">
        <f t="shared" ref="Z505:AL505" si="148">Z504</f>
        <v>0</v>
      </c>
      <c r="AA505" s="413">
        <f t="shared" si="148"/>
        <v>0</v>
      </c>
      <c r="AB505" s="413">
        <f t="shared" si="148"/>
        <v>0</v>
      </c>
      <c r="AC505" s="413">
        <f t="shared" si="148"/>
        <v>0</v>
      </c>
      <c r="AD505" s="413">
        <f t="shared" si="148"/>
        <v>0</v>
      </c>
      <c r="AE505" s="413">
        <f t="shared" si="148"/>
        <v>0</v>
      </c>
      <c r="AF505" s="413">
        <f t="shared" si="148"/>
        <v>0</v>
      </c>
      <c r="AG505" s="413">
        <f t="shared" si="148"/>
        <v>0</v>
      </c>
      <c r="AH505" s="413">
        <f t="shared" si="148"/>
        <v>0</v>
      </c>
      <c r="AI505" s="413">
        <f t="shared" si="148"/>
        <v>0</v>
      </c>
      <c r="AJ505" s="413">
        <f t="shared" si="148"/>
        <v>0</v>
      </c>
      <c r="AK505" s="413">
        <f t="shared" si="148"/>
        <v>0</v>
      </c>
      <c r="AL505" s="413">
        <f t="shared" si="148"/>
        <v>0</v>
      </c>
      <c r="AM505" s="299"/>
    </row>
    <row r="506" spans="1:39" s="285" customFormat="1" ht="15.5" outlineLevel="1">
      <c r="A506" s="511"/>
      <c r="B506" s="326"/>
      <c r="C506" s="293"/>
      <c r="D506" s="293"/>
      <c r="E506" s="293"/>
      <c r="F506" s="293"/>
      <c r="G506" s="293"/>
      <c r="H506" s="293"/>
      <c r="I506" s="293"/>
      <c r="J506" s="293"/>
      <c r="K506" s="293"/>
      <c r="L506" s="293"/>
      <c r="M506" s="293"/>
      <c r="N506" s="293"/>
      <c r="O506" s="293"/>
      <c r="P506" s="293"/>
      <c r="Q506" s="293"/>
      <c r="R506" s="293"/>
      <c r="S506" s="293"/>
      <c r="T506" s="293"/>
      <c r="U506" s="293"/>
      <c r="V506" s="293"/>
      <c r="W506" s="293"/>
      <c r="X506" s="293"/>
      <c r="Y506" s="414"/>
      <c r="Z506" s="414"/>
      <c r="AA506" s="414"/>
      <c r="AB506" s="414"/>
      <c r="AC506" s="414"/>
      <c r="AD506" s="414"/>
      <c r="AE506" s="414"/>
      <c r="AF506" s="414"/>
      <c r="AG506" s="414"/>
      <c r="AH506" s="414"/>
      <c r="AI506" s="414"/>
      <c r="AJ506" s="414"/>
      <c r="AK506" s="414"/>
      <c r="AL506" s="414"/>
      <c r="AM506" s="315"/>
    </row>
    <row r="507" spans="1:39" s="285" customFormat="1" ht="15.5" outlineLevel="1">
      <c r="A507" s="511">
        <v>32</v>
      </c>
      <c r="B507" s="326" t="s">
        <v>490</v>
      </c>
      <c r="C507" s="293" t="s">
        <v>25</v>
      </c>
      <c r="D507" s="297"/>
      <c r="E507" s="297"/>
      <c r="F507" s="297"/>
      <c r="G507" s="297"/>
      <c r="H507" s="297"/>
      <c r="I507" s="297"/>
      <c r="J507" s="297"/>
      <c r="K507" s="297"/>
      <c r="L507" s="297"/>
      <c r="M507" s="297"/>
      <c r="N507" s="297">
        <v>0</v>
      </c>
      <c r="O507" s="297">
        <v>38.314</v>
      </c>
      <c r="P507" s="297"/>
      <c r="Q507" s="297"/>
      <c r="R507" s="297"/>
      <c r="S507" s="297"/>
      <c r="T507" s="297"/>
      <c r="U507" s="297"/>
      <c r="V507" s="297"/>
      <c r="W507" s="297"/>
      <c r="X507" s="297"/>
      <c r="Y507" s="412"/>
      <c r="Z507" s="412"/>
      <c r="AA507" s="412"/>
      <c r="AB507" s="412"/>
      <c r="AC507" s="412"/>
      <c r="AD507" s="412"/>
      <c r="AE507" s="412"/>
      <c r="AF507" s="412"/>
      <c r="AG507" s="412"/>
      <c r="AH507" s="412"/>
      <c r="AI507" s="412"/>
      <c r="AJ507" s="412"/>
      <c r="AK507" s="412"/>
      <c r="AL507" s="412"/>
      <c r="AM507" s="298">
        <f>SUM(Y507:AL507)</f>
        <v>0</v>
      </c>
    </row>
    <row r="508" spans="1:39" s="285" customFormat="1" ht="15.5" outlineLevel="1">
      <c r="A508" s="511"/>
      <c r="B508" s="326" t="s">
        <v>257</v>
      </c>
      <c r="C508" s="293" t="s">
        <v>164</v>
      </c>
      <c r="D508" s="297"/>
      <c r="E508" s="297"/>
      <c r="F508" s="297"/>
      <c r="G508" s="297"/>
      <c r="H508" s="297"/>
      <c r="I508" s="297"/>
      <c r="J508" s="297"/>
      <c r="K508" s="297"/>
      <c r="L508" s="297"/>
      <c r="M508" s="297"/>
      <c r="N508" s="297">
        <f>N507</f>
        <v>0</v>
      </c>
      <c r="O508" s="297"/>
      <c r="P508" s="297"/>
      <c r="Q508" s="297"/>
      <c r="R508" s="297"/>
      <c r="S508" s="297"/>
      <c r="T508" s="297"/>
      <c r="U508" s="297"/>
      <c r="V508" s="297"/>
      <c r="W508" s="297"/>
      <c r="X508" s="297"/>
      <c r="Y508" s="413">
        <f>Y507</f>
        <v>0</v>
      </c>
      <c r="Z508" s="413">
        <f t="shared" ref="Z508:AL508" si="149">Z507</f>
        <v>0</v>
      </c>
      <c r="AA508" s="413">
        <f t="shared" si="149"/>
        <v>0</v>
      </c>
      <c r="AB508" s="413">
        <f t="shared" si="149"/>
        <v>0</v>
      </c>
      <c r="AC508" s="413">
        <f t="shared" si="149"/>
        <v>0</v>
      </c>
      <c r="AD508" s="413">
        <f t="shared" si="149"/>
        <v>0</v>
      </c>
      <c r="AE508" s="413">
        <f t="shared" si="149"/>
        <v>0</v>
      </c>
      <c r="AF508" s="413">
        <f t="shared" si="149"/>
        <v>0</v>
      </c>
      <c r="AG508" s="413">
        <f t="shared" si="149"/>
        <v>0</v>
      </c>
      <c r="AH508" s="413">
        <f t="shared" si="149"/>
        <v>0</v>
      </c>
      <c r="AI508" s="413">
        <f t="shared" si="149"/>
        <v>0</v>
      </c>
      <c r="AJ508" s="413">
        <f t="shared" si="149"/>
        <v>0</v>
      </c>
      <c r="AK508" s="413">
        <f t="shared" si="149"/>
        <v>0</v>
      </c>
      <c r="AL508" s="413">
        <f t="shared" si="149"/>
        <v>0</v>
      </c>
      <c r="AM508" s="299"/>
    </row>
    <row r="509" spans="1:39" s="285" customFormat="1" ht="15.5" outlineLevel="1">
      <c r="A509" s="511"/>
      <c r="B509" s="326"/>
      <c r="C509" s="293"/>
      <c r="D509" s="293"/>
      <c r="E509" s="293"/>
      <c r="F509" s="293"/>
      <c r="G509" s="293"/>
      <c r="H509" s="293"/>
      <c r="I509" s="293"/>
      <c r="J509" s="293"/>
      <c r="K509" s="293"/>
      <c r="L509" s="293"/>
      <c r="M509" s="293"/>
      <c r="N509" s="293"/>
      <c r="O509" s="293"/>
      <c r="P509" s="293"/>
      <c r="Q509" s="293"/>
      <c r="R509" s="293"/>
      <c r="S509" s="293"/>
      <c r="T509" s="293"/>
      <c r="U509" s="293"/>
      <c r="V509" s="293"/>
      <c r="W509" s="293"/>
      <c r="X509" s="293"/>
      <c r="Y509" s="414"/>
      <c r="Z509" s="414"/>
      <c r="AA509" s="414"/>
      <c r="AB509" s="414"/>
      <c r="AC509" s="414"/>
      <c r="AD509" s="414"/>
      <c r="AE509" s="414"/>
      <c r="AF509" s="414"/>
      <c r="AG509" s="414"/>
      <c r="AH509" s="414"/>
      <c r="AI509" s="414"/>
      <c r="AJ509" s="414"/>
      <c r="AK509" s="414"/>
      <c r="AL509" s="414"/>
      <c r="AM509" s="315"/>
    </row>
    <row r="510" spans="1:39" s="285" customFormat="1" ht="15.5" outlineLevel="1">
      <c r="A510" s="511">
        <v>33</v>
      </c>
      <c r="B510" s="326" t="s">
        <v>491</v>
      </c>
      <c r="C510" s="293" t="s">
        <v>25</v>
      </c>
      <c r="D510" s="297"/>
      <c r="E510" s="297"/>
      <c r="F510" s="297"/>
      <c r="G510" s="297"/>
      <c r="H510" s="297"/>
      <c r="I510" s="297"/>
      <c r="J510" s="297"/>
      <c r="K510" s="297"/>
      <c r="L510" s="297"/>
      <c r="M510" s="297"/>
      <c r="N510" s="297">
        <v>0</v>
      </c>
      <c r="O510" s="297"/>
      <c r="P510" s="297"/>
      <c r="Q510" s="297"/>
      <c r="R510" s="297"/>
      <c r="S510" s="297"/>
      <c r="T510" s="297"/>
      <c r="U510" s="297"/>
      <c r="V510" s="297"/>
      <c r="W510" s="297"/>
      <c r="X510" s="297"/>
      <c r="Y510" s="412"/>
      <c r="Z510" s="412"/>
      <c r="AA510" s="412"/>
      <c r="AB510" s="412"/>
      <c r="AC510" s="412"/>
      <c r="AD510" s="412"/>
      <c r="AE510" s="412"/>
      <c r="AF510" s="412"/>
      <c r="AG510" s="412"/>
      <c r="AH510" s="412"/>
      <c r="AI510" s="412"/>
      <c r="AJ510" s="412"/>
      <c r="AK510" s="412"/>
      <c r="AL510" s="412"/>
      <c r="AM510" s="298">
        <f>SUM(Y510:AL510)</f>
        <v>0</v>
      </c>
    </row>
    <row r="511" spans="1:39" s="285" customFormat="1" ht="15.5" outlineLevel="1">
      <c r="A511" s="511"/>
      <c r="B511" s="326" t="s">
        <v>257</v>
      </c>
      <c r="C511" s="293" t="s">
        <v>164</v>
      </c>
      <c r="D511" s="297"/>
      <c r="E511" s="297"/>
      <c r="F511" s="297"/>
      <c r="G511" s="297"/>
      <c r="H511" s="297"/>
      <c r="I511" s="297"/>
      <c r="J511" s="297"/>
      <c r="K511" s="297"/>
      <c r="L511" s="297"/>
      <c r="M511" s="297"/>
      <c r="N511" s="297">
        <f>N510</f>
        <v>0</v>
      </c>
      <c r="O511" s="297"/>
      <c r="P511" s="297"/>
      <c r="Q511" s="297"/>
      <c r="R511" s="297"/>
      <c r="S511" s="297"/>
      <c r="T511" s="297"/>
      <c r="U511" s="297"/>
      <c r="V511" s="297"/>
      <c r="W511" s="297"/>
      <c r="X511" s="297"/>
      <c r="Y511" s="413">
        <f>Y510</f>
        <v>0</v>
      </c>
      <c r="Z511" s="413">
        <f t="shared" ref="Z511:AK511" si="150">Z510</f>
        <v>0</v>
      </c>
      <c r="AA511" s="413">
        <f t="shared" si="150"/>
        <v>0</v>
      </c>
      <c r="AB511" s="413">
        <f t="shared" si="150"/>
        <v>0</v>
      </c>
      <c r="AC511" s="413">
        <f t="shared" si="150"/>
        <v>0</v>
      </c>
      <c r="AD511" s="413">
        <f t="shared" si="150"/>
        <v>0</v>
      </c>
      <c r="AE511" s="413">
        <f t="shared" si="150"/>
        <v>0</v>
      </c>
      <c r="AF511" s="413">
        <f t="shared" si="150"/>
        <v>0</v>
      </c>
      <c r="AG511" s="413">
        <f t="shared" si="150"/>
        <v>0</v>
      </c>
      <c r="AH511" s="413">
        <f t="shared" si="150"/>
        <v>0</v>
      </c>
      <c r="AI511" s="413">
        <f t="shared" si="150"/>
        <v>0</v>
      </c>
      <c r="AJ511" s="413">
        <f t="shared" si="150"/>
        <v>0</v>
      </c>
      <c r="AK511" s="413">
        <f t="shared" si="150"/>
        <v>0</v>
      </c>
      <c r="AL511" s="413">
        <f>AL510</f>
        <v>0</v>
      </c>
      <c r="AM511" s="299"/>
    </row>
    <row r="512" spans="1:39" ht="15.5" outlineLevel="1">
      <c r="B512" s="317"/>
      <c r="C512" s="327"/>
      <c r="D512" s="293"/>
      <c r="E512" s="293"/>
      <c r="F512" s="293"/>
      <c r="G512" s="293"/>
      <c r="H512" s="293"/>
      <c r="I512" s="293"/>
      <c r="J512" s="293"/>
      <c r="K512" s="293"/>
      <c r="L512" s="293"/>
      <c r="M512" s="293"/>
      <c r="N512" s="302"/>
      <c r="O512" s="293"/>
      <c r="P512" s="328"/>
      <c r="Q512" s="328"/>
      <c r="R512" s="328"/>
      <c r="S512" s="328"/>
      <c r="T512" s="328"/>
      <c r="U512" s="328"/>
      <c r="V512" s="328"/>
      <c r="W512" s="328"/>
      <c r="X512" s="328"/>
      <c r="Y512" s="303"/>
      <c r="Z512" s="303"/>
      <c r="AA512" s="303"/>
      <c r="AB512" s="303"/>
      <c r="AC512" s="303"/>
      <c r="AD512" s="303"/>
      <c r="AE512" s="303"/>
      <c r="AF512" s="303"/>
      <c r="AG512" s="303"/>
      <c r="AH512" s="303"/>
      <c r="AI512" s="303"/>
      <c r="AJ512" s="303"/>
      <c r="AK512" s="303"/>
      <c r="AL512" s="303"/>
      <c r="AM512" s="308"/>
    </row>
    <row r="513" spans="2:41" ht="15.5">
      <c r="B513" s="329" t="s">
        <v>258</v>
      </c>
      <c r="C513" s="331"/>
      <c r="D513" s="331">
        <f>SUM(D408:D511)</f>
        <v>332450.51700000005</v>
      </c>
      <c r="E513" s="331"/>
      <c r="F513" s="331"/>
      <c r="G513" s="331"/>
      <c r="H513" s="331"/>
      <c r="I513" s="331"/>
      <c r="J513" s="331"/>
      <c r="K513" s="331"/>
      <c r="L513" s="331"/>
      <c r="M513" s="331"/>
      <c r="N513" s="331"/>
      <c r="O513" s="331">
        <f>SUM(O408:O511)</f>
        <v>247.935</v>
      </c>
      <c r="P513" s="331"/>
      <c r="Q513" s="331"/>
      <c r="R513" s="331"/>
      <c r="S513" s="331"/>
      <c r="T513" s="331"/>
      <c r="U513" s="331"/>
      <c r="V513" s="331"/>
      <c r="W513" s="331"/>
      <c r="X513" s="331"/>
      <c r="Y513" s="331">
        <f>IF(Y407="kWh",SUMPRODUCT(D408:D511,Y408:Y511))</f>
        <v>140967.34</v>
      </c>
      <c r="Z513" s="331">
        <f>IF(Z407="kWh",SUMPRODUCT(D408:D511,Z408:Z511))</f>
        <v>92722.573999999993</v>
      </c>
      <c r="AA513" s="331">
        <f>IF(AA407="kW",SUMPRODUCT(N408:N511,O408:O511,AA408:AA511),SUMPRODUCT(D408:D511,AA408:AA511))</f>
        <v>165.88847099999998</v>
      </c>
      <c r="AB513" s="331">
        <f>IF(AB407="kW",SUMPRODUCT(N408:N511,O408:O511,AB408:AB511),SUMPRODUCT(D408:D511,AB408:AB511))</f>
        <v>196.90752899999998</v>
      </c>
      <c r="AC513" s="331">
        <f>IF(AC407="kW",SUMPRODUCT(N408:N511,O408:O511,AC408:AC511),SUMPRODUCT(D408:D511,AC408:AC511))</f>
        <v>0</v>
      </c>
      <c r="AD513" s="331">
        <f>IF(AD407="kW",SUMPRODUCT(N408:N511,O408:O511,AD408:AD511),SUMPRODUCT(D408:D511,AD408:AD511))</f>
        <v>0</v>
      </c>
      <c r="AE513" s="331">
        <f>IF(AE407="kW",SUMPRODUCT(N408:N511,O408:O511,AE408:AE511),SUMPRODUCT(D408:D511,AE408:AE511))</f>
        <v>0</v>
      </c>
      <c r="AF513" s="331">
        <f>IF(AF407="kW",SUMPRODUCT(N408:N511,O408:O511,AF408:AF511),SUMPRODUCT(D408:D511,AF408:AF511))</f>
        <v>0</v>
      </c>
      <c r="AG513" s="331">
        <f>IF(AG407="kW",SUMPRODUCT(N408:N511,O408:O511,AG408:AG511),SUMPRODUCT(D408:D511,AG408:AG511))</f>
        <v>0</v>
      </c>
      <c r="AH513" s="331">
        <f>IF(AH407="kW",SUMPRODUCT(N408:N511,O408:O511,AH408:AH511),SUMPRODUCT(D408:D511,AH408:AH511))</f>
        <v>0</v>
      </c>
      <c r="AI513" s="331">
        <f>IF(AI407="kW",SUMPRODUCT(N408:N511,O408:O511,AI408:AI511),SUMPRODUCT(D408:D511,AI408:AI511))</f>
        <v>0</v>
      </c>
      <c r="AJ513" s="331">
        <f>IF(AJ407="kW",SUMPRODUCT(N408:N511,O408:O511,AJ408:AJ511),SUMPRODUCT(D408:D511,AJ408:AJ511))</f>
        <v>0</v>
      </c>
      <c r="AK513" s="331">
        <f>IF(AK407="kW",SUMPRODUCT(N408:N511,O408:O511,AK408:AK511),SUMPRODUCT(D408:D511,AK408:AK511))</f>
        <v>0</v>
      </c>
      <c r="AL513" s="331">
        <f>IF(AL407="kW",SUMPRODUCT(N408:N511,O408:O511,AL408:AL511),SUMPRODUCT(D408:D511,AL408:AL511))</f>
        <v>0</v>
      </c>
      <c r="AM513" s="332"/>
    </row>
    <row r="514" spans="2:41" ht="15.5">
      <c r="B514" s="393" t="s">
        <v>259</v>
      </c>
      <c r="C514" s="394"/>
      <c r="D514" s="394"/>
      <c r="E514" s="394"/>
      <c r="F514" s="394"/>
      <c r="G514" s="394"/>
      <c r="H514" s="394"/>
      <c r="I514" s="394"/>
      <c r="J514" s="394"/>
      <c r="K514" s="394"/>
      <c r="L514" s="394"/>
      <c r="M514" s="394"/>
      <c r="N514" s="394"/>
      <c r="O514" s="394"/>
      <c r="P514" s="394"/>
      <c r="Q514" s="394"/>
      <c r="R514" s="394"/>
      <c r="S514" s="394"/>
      <c r="T514" s="394"/>
      <c r="U514" s="394"/>
      <c r="V514" s="394"/>
      <c r="W514" s="394"/>
      <c r="X514" s="394"/>
      <c r="Y514" s="330">
        <f>HLOOKUP(Y406,'2. LRAMVA Threshold'!$B$42:$Q$53,6,FALSE)</f>
        <v>227359</v>
      </c>
      <c r="Z514" s="330">
        <f>HLOOKUP(Z406,'2. LRAMVA Threshold'!$B$42:$Q$53,6,FALSE)</f>
        <v>97828</v>
      </c>
      <c r="AA514" s="330">
        <f>HLOOKUP(AA406,'2. LRAMVA Threshold'!$B$42:$Q$53,6,FALSE)</f>
        <v>462</v>
      </c>
      <c r="AB514" s="330">
        <f>HLOOKUP(AB406,'2. LRAMVA Threshold'!$B$42:$Q$53,6,FALSE)</f>
        <v>887</v>
      </c>
      <c r="AC514" s="330">
        <f>HLOOKUP(AC406,'2. LRAMVA Threshold'!$B$42:$Q$53,6,FALSE)</f>
        <v>36</v>
      </c>
      <c r="AD514" s="330">
        <f>HLOOKUP(AD406,'2. LRAMVA Threshold'!$B$42:$Q$53,6,FALSE)</f>
        <v>1</v>
      </c>
      <c r="AE514" s="330">
        <f>HLOOKUP(AE406,'2. LRAMVA Threshold'!$B$42:$Q$53,6,FALSE)</f>
        <v>17</v>
      </c>
      <c r="AF514" s="330">
        <f>HLOOKUP(AF406,'2. LRAMVA Threshold'!$B$42:$Q$53,6,FALSE)</f>
        <v>0</v>
      </c>
      <c r="AG514" s="330">
        <f>HLOOKUP(AG406,'2. LRAMVA Threshold'!$B$42:$Q$53,6,FALSE)</f>
        <v>0</v>
      </c>
      <c r="AH514" s="330">
        <f>HLOOKUP(AH406,'2. LRAMVA Threshold'!$B$42:$Q$53,6,FALSE)</f>
        <v>0</v>
      </c>
      <c r="AI514" s="330">
        <f>HLOOKUP(AI406,'2. LRAMVA Threshold'!$B$42:$Q$53,6,FALSE)</f>
        <v>0</v>
      </c>
      <c r="AJ514" s="330">
        <f>HLOOKUP(AJ406,'2. LRAMVA Threshold'!$B$42:$Q$53,6,FALSE)</f>
        <v>0</v>
      </c>
      <c r="AK514" s="330">
        <f>HLOOKUP(AK406,'2. LRAMVA Threshold'!$B$42:$Q$53,6,FALSE)</f>
        <v>0</v>
      </c>
      <c r="AL514" s="330">
        <f>HLOOKUP(AL406,'2. LRAMVA Threshold'!$B$42:$Q$53,6,FALSE)</f>
        <v>0</v>
      </c>
      <c r="AM514" s="395"/>
    </row>
    <row r="515" spans="2:41" ht="15.5">
      <c r="B515" s="396"/>
      <c r="C515" s="397"/>
      <c r="D515" s="398"/>
      <c r="E515" s="398"/>
      <c r="F515" s="398"/>
      <c r="G515" s="398"/>
      <c r="H515" s="398"/>
      <c r="I515" s="398"/>
      <c r="J515" s="398"/>
      <c r="K515" s="398"/>
      <c r="L515" s="398"/>
      <c r="M515" s="398"/>
      <c r="N515" s="398"/>
      <c r="O515" s="399"/>
      <c r="P515" s="398"/>
      <c r="Q515" s="398"/>
      <c r="R515" s="398"/>
      <c r="S515" s="400"/>
      <c r="T515" s="400"/>
      <c r="U515" s="400"/>
      <c r="V515" s="400"/>
      <c r="W515" s="398"/>
      <c r="X515" s="398"/>
      <c r="Y515" s="401"/>
      <c r="Z515" s="401"/>
      <c r="AA515" s="401"/>
      <c r="AB515" s="401"/>
      <c r="AC515" s="401"/>
      <c r="AD515" s="401"/>
      <c r="AE515" s="401"/>
      <c r="AF515" s="401"/>
      <c r="AG515" s="401"/>
      <c r="AH515" s="401"/>
      <c r="AI515" s="401"/>
      <c r="AJ515" s="401"/>
      <c r="AK515" s="401"/>
      <c r="AL515" s="401"/>
      <c r="AM515" s="402"/>
    </row>
    <row r="516" spans="2:41" ht="15.5">
      <c r="B516" s="326" t="s">
        <v>168</v>
      </c>
      <c r="C516" s="340"/>
      <c r="D516" s="340"/>
      <c r="E516" s="378"/>
      <c r="F516" s="378"/>
      <c r="G516" s="378"/>
      <c r="H516" s="378"/>
      <c r="I516" s="378"/>
      <c r="J516" s="378"/>
      <c r="K516" s="378"/>
      <c r="L516" s="378"/>
      <c r="M516" s="378"/>
      <c r="N516" s="378"/>
      <c r="O516" s="293"/>
      <c r="P516" s="342"/>
      <c r="Q516" s="342"/>
      <c r="R516" s="342"/>
      <c r="S516" s="341"/>
      <c r="T516" s="341"/>
      <c r="U516" s="341"/>
      <c r="V516" s="341"/>
      <c r="W516" s="342"/>
      <c r="X516" s="342"/>
      <c r="Y516" s="343">
        <f>HLOOKUP(Y$20,'3.  Distribution Rates'!$C$122:$P$133,6,FALSE)</f>
        <v>1.8200000000000001E-2</v>
      </c>
      <c r="Z516" s="343">
        <f>HLOOKUP(Z$20,'3.  Distribution Rates'!$C$122:$P$133,6,FALSE)</f>
        <v>1.6500000000000001E-2</v>
      </c>
      <c r="AA516" s="343">
        <f>HLOOKUP(AA$20,'3.  Distribution Rates'!$C$122:$P$133,6,FALSE)</f>
        <v>3.6076999999999999</v>
      </c>
      <c r="AB516" s="343">
        <f>HLOOKUP(AB$20,'3.  Distribution Rates'!$C$122:$P$133,6,FALSE)</f>
        <v>1.8629</v>
      </c>
      <c r="AC516" s="343">
        <f>HLOOKUP(AC$20,'3.  Distribution Rates'!$C$122:$P$133,6,FALSE)</f>
        <v>1.43E-2</v>
      </c>
      <c r="AD516" s="343">
        <f>HLOOKUP(AD$20,'3.  Distribution Rates'!$C$122:$P$133,6,FALSE)</f>
        <v>19.078499999999998</v>
      </c>
      <c r="AE516" s="343">
        <f>HLOOKUP(AE$20,'3.  Distribution Rates'!$C$122:$P$133,6,FALSE)</f>
        <v>7.8059000000000003</v>
      </c>
      <c r="AF516" s="343">
        <f>HLOOKUP(AF$20,'3.  Distribution Rates'!$C$122:$P$133,6,FALSE)</f>
        <v>0</v>
      </c>
      <c r="AG516" s="343">
        <f>HLOOKUP(AG$20,'3.  Distribution Rates'!$C$122:$P$133,6,FALSE)</f>
        <v>0</v>
      </c>
      <c r="AH516" s="343">
        <f>HLOOKUP(AH$20,'3.  Distribution Rates'!$C$122:$P$133,6,FALSE)</f>
        <v>0</v>
      </c>
      <c r="AI516" s="343">
        <f>HLOOKUP(AI$20,'3.  Distribution Rates'!$C$122:$P$133,6,FALSE)</f>
        <v>0</v>
      </c>
      <c r="AJ516" s="343">
        <f>HLOOKUP(AJ$20,'3.  Distribution Rates'!$C$122:$P$133,6,FALSE)</f>
        <v>0</v>
      </c>
      <c r="AK516" s="343">
        <f>HLOOKUP(AK$20,'3.  Distribution Rates'!$C$122:$P$133,6,FALSE)</f>
        <v>0</v>
      </c>
      <c r="AL516" s="343">
        <f>HLOOKUP(AL$20,'3.  Distribution Rates'!$C$122:$P$133,6,FALSE)</f>
        <v>0</v>
      </c>
      <c r="AM516" s="403"/>
    </row>
    <row r="517" spans="2:41" ht="15.5">
      <c r="B517" s="326" t="s">
        <v>160</v>
      </c>
      <c r="C517" s="347"/>
      <c r="D517" s="311"/>
      <c r="E517" s="281"/>
      <c r="F517" s="281"/>
      <c r="G517" s="281"/>
      <c r="H517" s="281"/>
      <c r="I517" s="281"/>
      <c r="J517" s="281"/>
      <c r="K517" s="281"/>
      <c r="L517" s="281"/>
      <c r="M517" s="281"/>
      <c r="N517" s="281"/>
      <c r="O517" s="293"/>
      <c r="P517" s="281"/>
      <c r="Q517" s="281"/>
      <c r="R517" s="281"/>
      <c r="S517" s="311"/>
      <c r="T517" s="311"/>
      <c r="U517" s="311"/>
      <c r="V517" s="311"/>
      <c r="W517" s="281"/>
      <c r="X517" s="281"/>
      <c r="Y517" s="380">
        <f>Y137*Y516</f>
        <v>1160.4050858399999</v>
      </c>
      <c r="Z517" s="380">
        <f t="shared" ref="Z517:AL517" si="151">Z137*Z516</f>
        <v>1067.3534024999999</v>
      </c>
      <c r="AA517" s="380">
        <f t="shared" si="151"/>
        <v>0</v>
      </c>
      <c r="AB517" s="380">
        <f t="shared" si="151"/>
        <v>0</v>
      </c>
      <c r="AC517" s="380">
        <f t="shared" si="151"/>
        <v>0</v>
      </c>
      <c r="AD517" s="380">
        <f t="shared" si="151"/>
        <v>0</v>
      </c>
      <c r="AE517" s="380">
        <f t="shared" si="151"/>
        <v>0</v>
      </c>
      <c r="AF517" s="380">
        <f t="shared" si="151"/>
        <v>0</v>
      </c>
      <c r="AG517" s="380">
        <f t="shared" si="151"/>
        <v>0</v>
      </c>
      <c r="AH517" s="380">
        <f t="shared" si="151"/>
        <v>0</v>
      </c>
      <c r="AI517" s="380">
        <f t="shared" si="151"/>
        <v>0</v>
      </c>
      <c r="AJ517" s="380">
        <f t="shared" si="151"/>
        <v>0</v>
      </c>
      <c r="AK517" s="380">
        <f t="shared" si="151"/>
        <v>0</v>
      </c>
      <c r="AL517" s="380">
        <f t="shared" si="151"/>
        <v>0</v>
      </c>
      <c r="AM517" s="629">
        <f>SUM(Y517:AL517)</f>
        <v>2227.7584883399995</v>
      </c>
    </row>
    <row r="518" spans="2:41" ht="15.5">
      <c r="B518" s="326" t="s">
        <v>161</v>
      </c>
      <c r="C518" s="347"/>
      <c r="D518" s="311"/>
      <c r="E518" s="281"/>
      <c r="F518" s="281"/>
      <c r="G518" s="281"/>
      <c r="H518" s="281"/>
      <c r="I518" s="281"/>
      <c r="J518" s="281"/>
      <c r="K518" s="281"/>
      <c r="L518" s="281"/>
      <c r="M518" s="281"/>
      <c r="N518" s="281"/>
      <c r="O518" s="293"/>
      <c r="P518" s="281"/>
      <c r="Q518" s="281"/>
      <c r="R518" s="281"/>
      <c r="S518" s="311"/>
      <c r="T518" s="311"/>
      <c r="U518" s="311"/>
      <c r="V518" s="311"/>
      <c r="W518" s="281"/>
      <c r="X518" s="281"/>
      <c r="Y518" s="380">
        <f>Y266*Y516</f>
        <v>1577.3941820000002</v>
      </c>
      <c r="Z518" s="380">
        <f t="shared" ref="Z518:AL518" si="152">Z266*Z516</f>
        <v>1777.84827</v>
      </c>
      <c r="AA518" s="380">
        <f t="shared" si="152"/>
        <v>1138.5619585306267</v>
      </c>
      <c r="AB518" s="380">
        <f t="shared" si="152"/>
        <v>1435.8020935231102</v>
      </c>
      <c r="AC518" s="380">
        <f t="shared" si="152"/>
        <v>0</v>
      </c>
      <c r="AD518" s="380">
        <f t="shared" si="152"/>
        <v>0</v>
      </c>
      <c r="AE518" s="380">
        <f t="shared" si="152"/>
        <v>0</v>
      </c>
      <c r="AF518" s="380">
        <f t="shared" si="152"/>
        <v>0</v>
      </c>
      <c r="AG518" s="380">
        <f t="shared" si="152"/>
        <v>0</v>
      </c>
      <c r="AH518" s="380">
        <f t="shared" si="152"/>
        <v>0</v>
      </c>
      <c r="AI518" s="380">
        <f t="shared" si="152"/>
        <v>0</v>
      </c>
      <c r="AJ518" s="380">
        <f t="shared" si="152"/>
        <v>0</v>
      </c>
      <c r="AK518" s="380">
        <f t="shared" si="152"/>
        <v>0</v>
      </c>
      <c r="AL518" s="380">
        <f t="shared" si="152"/>
        <v>0</v>
      </c>
      <c r="AM518" s="629">
        <f>SUM(Y518:AL518)</f>
        <v>5929.6065040537378</v>
      </c>
    </row>
    <row r="519" spans="2:41" ht="15.5">
      <c r="B519" s="326" t="s">
        <v>162</v>
      </c>
      <c r="C519" s="347"/>
      <c r="D519" s="311"/>
      <c r="E519" s="281"/>
      <c r="F519" s="281"/>
      <c r="G519" s="281"/>
      <c r="H519" s="281"/>
      <c r="I519" s="281"/>
      <c r="J519" s="281"/>
      <c r="K519" s="281"/>
      <c r="L519" s="281"/>
      <c r="M519" s="281"/>
      <c r="N519" s="281"/>
      <c r="O519" s="293"/>
      <c r="P519" s="281"/>
      <c r="Q519" s="281"/>
      <c r="R519" s="281"/>
      <c r="S519" s="311"/>
      <c r="T519" s="311"/>
      <c r="U519" s="311"/>
      <c r="V519" s="311"/>
      <c r="W519" s="281"/>
      <c r="X519" s="281"/>
      <c r="Y519" s="380">
        <f>Y395*Y516</f>
        <v>1823.6904814947004</v>
      </c>
      <c r="Z519" s="380">
        <f t="shared" ref="Z519:AL519" si="153">Z395*Z516</f>
        <v>508.79735374050006</v>
      </c>
      <c r="AA519" s="380">
        <f t="shared" si="153"/>
        <v>485.48915421935465</v>
      </c>
      <c r="AB519" s="380">
        <f t="shared" si="153"/>
        <v>576.3608166392753</v>
      </c>
      <c r="AC519" s="380">
        <f t="shared" si="153"/>
        <v>0</v>
      </c>
      <c r="AD519" s="380">
        <f t="shared" si="153"/>
        <v>0</v>
      </c>
      <c r="AE519" s="380">
        <f t="shared" si="153"/>
        <v>0</v>
      </c>
      <c r="AF519" s="380">
        <f t="shared" si="153"/>
        <v>0</v>
      </c>
      <c r="AG519" s="380">
        <f t="shared" si="153"/>
        <v>0</v>
      </c>
      <c r="AH519" s="380">
        <f t="shared" si="153"/>
        <v>0</v>
      </c>
      <c r="AI519" s="380">
        <f t="shared" si="153"/>
        <v>0</v>
      </c>
      <c r="AJ519" s="380">
        <f t="shared" si="153"/>
        <v>0</v>
      </c>
      <c r="AK519" s="380">
        <f t="shared" si="153"/>
        <v>0</v>
      </c>
      <c r="AL519" s="380">
        <f t="shared" si="153"/>
        <v>0</v>
      </c>
      <c r="AM519" s="629">
        <f>SUM(Y519:AL519)</f>
        <v>3394.3378060938303</v>
      </c>
    </row>
    <row r="520" spans="2:41" ht="15.5">
      <c r="B520" s="326" t="s">
        <v>163</v>
      </c>
      <c r="C520" s="347"/>
      <c r="D520" s="311"/>
      <c r="E520" s="281"/>
      <c r="F520" s="281"/>
      <c r="G520" s="281"/>
      <c r="H520" s="281"/>
      <c r="I520" s="281"/>
      <c r="J520" s="281"/>
      <c r="K520" s="281"/>
      <c r="L520" s="281"/>
      <c r="M520" s="281"/>
      <c r="N520" s="281"/>
      <c r="O520" s="293"/>
      <c r="P520" s="281"/>
      <c r="Q520" s="281"/>
      <c r="R520" s="281"/>
      <c r="S520" s="311"/>
      <c r="T520" s="311"/>
      <c r="U520" s="311"/>
      <c r="V520" s="311"/>
      <c r="W520" s="281"/>
      <c r="X520" s="281"/>
      <c r="Y520" s="380">
        <f>Y513*Y516</f>
        <v>2565.6055879999999</v>
      </c>
      <c r="Z520" s="380">
        <f t="shared" ref="Z520:AK520" si="154">Z513*Z516</f>
        <v>1529.9224709999999</v>
      </c>
      <c r="AA520" s="380">
        <f t="shared" si="154"/>
        <v>598.47583682669995</v>
      </c>
      <c r="AB520" s="380">
        <f t="shared" si="154"/>
        <v>366.81903577409997</v>
      </c>
      <c r="AC520" s="380">
        <f t="shared" si="154"/>
        <v>0</v>
      </c>
      <c r="AD520" s="380">
        <f t="shared" si="154"/>
        <v>0</v>
      </c>
      <c r="AE520" s="380">
        <f t="shared" si="154"/>
        <v>0</v>
      </c>
      <c r="AF520" s="380">
        <f t="shared" si="154"/>
        <v>0</v>
      </c>
      <c r="AG520" s="380">
        <f t="shared" si="154"/>
        <v>0</v>
      </c>
      <c r="AH520" s="380">
        <f t="shared" si="154"/>
        <v>0</v>
      </c>
      <c r="AI520" s="380">
        <f>AI513*AI516</f>
        <v>0</v>
      </c>
      <c r="AJ520" s="380">
        <f t="shared" si="154"/>
        <v>0</v>
      </c>
      <c r="AK520" s="380">
        <f t="shared" si="154"/>
        <v>0</v>
      </c>
      <c r="AL520" s="380">
        <f>AL513*AL516</f>
        <v>0</v>
      </c>
      <c r="AM520" s="629">
        <f>SUM(Y520:AL520)</f>
        <v>5060.8229316007992</v>
      </c>
    </row>
    <row r="521" spans="2:41" ht="15.5">
      <c r="B521" s="351" t="s">
        <v>260</v>
      </c>
      <c r="C521" s="347"/>
      <c r="D521" s="338"/>
      <c r="E521" s="336"/>
      <c r="F521" s="336"/>
      <c r="G521" s="336"/>
      <c r="H521" s="336"/>
      <c r="I521" s="336"/>
      <c r="J521" s="336"/>
      <c r="K521" s="336"/>
      <c r="L521" s="336"/>
      <c r="M521" s="336"/>
      <c r="N521" s="336"/>
      <c r="O521" s="302"/>
      <c r="P521" s="336"/>
      <c r="Q521" s="336"/>
      <c r="R521" s="336"/>
      <c r="S521" s="338"/>
      <c r="T521" s="338"/>
      <c r="U521" s="338"/>
      <c r="V521" s="338"/>
      <c r="W521" s="336"/>
      <c r="X521" s="336"/>
      <c r="Y521" s="348">
        <f>SUM(Y517:Y520)</f>
        <v>7127.0953373347002</v>
      </c>
      <c r="Z521" s="348">
        <f t="shared" ref="Z521:AK521" si="155">SUM(Z517:Z520)</f>
        <v>4883.9214972404998</v>
      </c>
      <c r="AA521" s="348">
        <f t="shared" si="155"/>
        <v>2222.5269495766811</v>
      </c>
      <c r="AB521" s="348">
        <f t="shared" si="155"/>
        <v>2378.9819459364853</v>
      </c>
      <c r="AC521" s="348">
        <f t="shared" si="155"/>
        <v>0</v>
      </c>
      <c r="AD521" s="348">
        <f t="shared" si="155"/>
        <v>0</v>
      </c>
      <c r="AE521" s="348">
        <f t="shared" si="155"/>
        <v>0</v>
      </c>
      <c r="AF521" s="348">
        <f t="shared" si="155"/>
        <v>0</v>
      </c>
      <c r="AG521" s="348">
        <f t="shared" si="155"/>
        <v>0</v>
      </c>
      <c r="AH521" s="348">
        <f t="shared" si="155"/>
        <v>0</v>
      </c>
      <c r="AI521" s="348">
        <f t="shared" si="155"/>
        <v>0</v>
      </c>
      <c r="AJ521" s="348">
        <f t="shared" si="155"/>
        <v>0</v>
      </c>
      <c r="AK521" s="348">
        <f t="shared" si="155"/>
        <v>0</v>
      </c>
      <c r="AL521" s="348">
        <f>SUM(AL517:AL520)</f>
        <v>0</v>
      </c>
      <c r="AM521" s="409">
        <f>SUM(AM517:AM520)</f>
        <v>16612.525730088368</v>
      </c>
    </row>
    <row r="522" spans="2:41" ht="15.5">
      <c r="B522" s="351" t="s">
        <v>261</v>
      </c>
      <c r="C522" s="347"/>
      <c r="D522" s="352"/>
      <c r="E522" s="336"/>
      <c r="F522" s="336"/>
      <c r="G522" s="336"/>
      <c r="H522" s="336"/>
      <c r="I522" s="336"/>
      <c r="J522" s="336"/>
      <c r="K522" s="336"/>
      <c r="L522" s="336"/>
      <c r="M522" s="336"/>
      <c r="N522" s="336"/>
      <c r="O522" s="302"/>
      <c r="P522" s="336"/>
      <c r="Q522" s="336"/>
      <c r="R522" s="336"/>
      <c r="S522" s="338"/>
      <c r="T522" s="338"/>
      <c r="U522" s="338"/>
      <c r="V522" s="338"/>
      <c r="W522" s="336"/>
      <c r="X522" s="336"/>
      <c r="Y522" s="349">
        <f>Y514*Y516</f>
        <v>4137.9337999999998</v>
      </c>
      <c r="Z522" s="349">
        <f t="shared" ref="Z522:AJ522" si="156">Z514*Z516</f>
        <v>1614.162</v>
      </c>
      <c r="AA522" s="349">
        <f>AA514*AA516</f>
        <v>1666.7574</v>
      </c>
      <c r="AB522" s="349">
        <f t="shared" si="156"/>
        <v>1652.3923</v>
      </c>
      <c r="AC522" s="349">
        <f t="shared" si="156"/>
        <v>0.51480000000000004</v>
      </c>
      <c r="AD522" s="349">
        <f>AD514*AD516</f>
        <v>19.078499999999998</v>
      </c>
      <c r="AE522" s="349">
        <f t="shared" si="156"/>
        <v>132.7003</v>
      </c>
      <c r="AF522" s="349">
        <f t="shared" si="156"/>
        <v>0</v>
      </c>
      <c r="AG522" s="349">
        <f t="shared" si="156"/>
        <v>0</v>
      </c>
      <c r="AH522" s="349">
        <f t="shared" si="156"/>
        <v>0</v>
      </c>
      <c r="AI522" s="349">
        <f t="shared" si="156"/>
        <v>0</v>
      </c>
      <c r="AJ522" s="349">
        <f t="shared" si="156"/>
        <v>0</v>
      </c>
      <c r="AK522" s="349">
        <f>AK514*AK516</f>
        <v>0</v>
      </c>
      <c r="AL522" s="349">
        <f>AL514*AL516</f>
        <v>0</v>
      </c>
      <c r="AM522" s="409">
        <f>SUM(Y522:AL522)</f>
        <v>9223.5391</v>
      </c>
      <c r="AO522" s="285"/>
    </row>
    <row r="523" spans="2:41" ht="15.5">
      <c r="B523" s="351" t="s">
        <v>263</v>
      </c>
      <c r="C523" s="347"/>
      <c r="D523" s="352"/>
      <c r="E523" s="336"/>
      <c r="F523" s="336"/>
      <c r="G523" s="336"/>
      <c r="H523" s="336"/>
      <c r="I523" s="336"/>
      <c r="J523" s="336"/>
      <c r="K523" s="336"/>
      <c r="L523" s="336"/>
      <c r="M523" s="336"/>
      <c r="N523" s="336"/>
      <c r="O523" s="302"/>
      <c r="P523" s="336"/>
      <c r="Q523" s="336"/>
      <c r="R523" s="336"/>
      <c r="S523" s="352"/>
      <c r="T523" s="352"/>
      <c r="U523" s="352"/>
      <c r="V523" s="352"/>
      <c r="W523" s="336"/>
      <c r="X523" s="336"/>
      <c r="Y523" s="353"/>
      <c r="Z523" s="353"/>
      <c r="AA523" s="353"/>
      <c r="AB523" s="353"/>
      <c r="AC523" s="353"/>
      <c r="AD523" s="353"/>
      <c r="AE523" s="353"/>
      <c r="AF523" s="353"/>
      <c r="AG523" s="353"/>
      <c r="AH523" s="353"/>
      <c r="AI523" s="353"/>
      <c r="AJ523" s="353"/>
      <c r="AK523" s="353"/>
      <c r="AL523" s="353"/>
      <c r="AM523" s="409">
        <f>AM521-AM522</f>
        <v>7388.9866300883677</v>
      </c>
      <c r="AO523" s="285"/>
    </row>
    <row r="524" spans="2:41" ht="15.5">
      <c r="B524" s="351"/>
      <c r="C524" s="347"/>
      <c r="D524" s="352"/>
      <c r="E524" s="336"/>
      <c r="F524" s="336"/>
      <c r="G524" s="336"/>
      <c r="H524" s="336"/>
      <c r="I524" s="336"/>
      <c r="J524" s="336"/>
      <c r="K524" s="336"/>
      <c r="L524" s="336"/>
      <c r="M524" s="336"/>
      <c r="N524" s="336"/>
      <c r="O524" s="302"/>
      <c r="P524" s="336"/>
      <c r="Q524" s="336"/>
      <c r="R524" s="336"/>
      <c r="S524" s="352"/>
      <c r="T524" s="352"/>
      <c r="U524" s="352"/>
      <c r="V524" s="352"/>
      <c r="W524" s="336"/>
      <c r="X524" s="336"/>
      <c r="Y524" s="353"/>
      <c r="Z524" s="353"/>
      <c r="AA524" s="353"/>
      <c r="AB524" s="353"/>
      <c r="AC524" s="353"/>
      <c r="AD524" s="353"/>
      <c r="AE524" s="353"/>
      <c r="AF524" s="353"/>
      <c r="AG524" s="353"/>
      <c r="AH524" s="353"/>
      <c r="AI524" s="353"/>
      <c r="AJ524" s="353"/>
      <c r="AK524" s="353"/>
      <c r="AL524" s="353"/>
      <c r="AM524" s="409"/>
    </row>
    <row r="525" spans="2:41" ht="15.5">
      <c r="B525" s="351"/>
      <c r="C525" s="347"/>
      <c r="D525" s="352"/>
      <c r="E525" s="336"/>
      <c r="F525" s="336"/>
      <c r="G525" s="336"/>
      <c r="H525" s="336"/>
      <c r="I525" s="336"/>
      <c r="J525" s="336"/>
      <c r="K525" s="336"/>
      <c r="L525" s="336"/>
      <c r="M525" s="336"/>
      <c r="N525" s="336"/>
      <c r="O525" s="302"/>
      <c r="P525" s="336"/>
      <c r="Q525" s="336"/>
      <c r="R525" s="336"/>
      <c r="S525" s="352"/>
      <c r="T525" s="352"/>
      <c r="U525" s="352"/>
      <c r="V525" s="352"/>
      <c r="W525" s="336"/>
      <c r="X525" s="336"/>
      <c r="Y525" s="353"/>
      <c r="Z525" s="353"/>
      <c r="AA525" s="353"/>
      <c r="AB525" s="353"/>
      <c r="AC525" s="353"/>
      <c r="AD525" s="353"/>
      <c r="AE525" s="353"/>
      <c r="AF525" s="353"/>
      <c r="AG525" s="353"/>
      <c r="AH525" s="353"/>
      <c r="AI525" s="353"/>
      <c r="AJ525" s="353"/>
      <c r="AK525" s="353"/>
      <c r="AL525" s="353"/>
      <c r="AM525" s="410"/>
    </row>
    <row r="526" spans="2:41" ht="15.5">
      <c r="B526" s="326" t="s">
        <v>199</v>
      </c>
      <c r="C526" s="352"/>
      <c r="D526" s="352"/>
      <c r="E526" s="336"/>
      <c r="F526" s="336"/>
      <c r="G526" s="336"/>
      <c r="H526" s="336"/>
      <c r="I526" s="336"/>
      <c r="J526" s="336"/>
      <c r="K526" s="336"/>
      <c r="L526" s="336"/>
      <c r="M526" s="336"/>
      <c r="N526" s="336"/>
      <c r="O526" s="302"/>
      <c r="P526" s="336"/>
      <c r="Q526" s="336"/>
      <c r="R526" s="336"/>
      <c r="S526" s="352"/>
      <c r="T526" s="347"/>
      <c r="U526" s="352"/>
      <c r="V526" s="352"/>
      <c r="W526" s="336"/>
      <c r="X526" s="336"/>
      <c r="Y526" s="873" t="s">
        <v>886</v>
      </c>
      <c r="Z526" s="872"/>
      <c r="AA526" s="872"/>
      <c r="AB526" s="872"/>
      <c r="AC526" s="872"/>
      <c r="AD526" s="872"/>
      <c r="AE526" s="872"/>
      <c r="AF526" s="872"/>
      <c r="AG526" s="872"/>
      <c r="AH526" s="872"/>
      <c r="AI526" s="872"/>
      <c r="AJ526" s="872"/>
      <c r="AK526" s="872"/>
      <c r="AL526" s="872"/>
      <c r="AM526" s="355"/>
    </row>
    <row r="527" spans="2:41" ht="15.5">
      <c r="B527" s="326" t="s">
        <v>200</v>
      </c>
      <c r="C527" s="358"/>
      <c r="D527" s="281"/>
      <c r="E527" s="281"/>
      <c r="F527" s="281"/>
      <c r="G527" s="281"/>
      <c r="H527" s="281"/>
      <c r="I527" s="281"/>
      <c r="J527" s="281"/>
      <c r="K527" s="281"/>
      <c r="L527" s="281"/>
      <c r="M527" s="281"/>
      <c r="N527" s="281"/>
      <c r="O527" s="359"/>
      <c r="P527" s="281"/>
      <c r="Q527" s="281"/>
      <c r="R527" s="281"/>
      <c r="S527" s="306"/>
      <c r="T527" s="311"/>
      <c r="U527" s="311"/>
      <c r="V527" s="281"/>
      <c r="W527" s="281"/>
      <c r="X527" s="311"/>
      <c r="Y527" s="293">
        <f>SUMPRODUCT(F408:F511,Y408:Y511)</f>
        <v>0</v>
      </c>
      <c r="Z527" s="293">
        <f>SUMPRODUCT(F408:F511,Z408:Z511)</f>
        <v>0</v>
      </c>
      <c r="AA527" s="293">
        <f>IF(AA407="kW",SUMPRODUCT(N408:N511,Q408:Q511,AA408:AA511),SUMPRODUCT(F408:F511,AA408:AA511))</f>
        <v>0</v>
      </c>
      <c r="AB527" s="293">
        <f>IF(AB407="kW",SUMPRODUCT(N408:N511,Q408:Q511,AB408:AB511),SUMPRODUCT(F408:F511,AB408:AB511))</f>
        <v>0</v>
      </c>
      <c r="AC527" s="293">
        <f>IF(AC407="kW",SUMPRODUCT(N408:N511,Q408:Q511,AC408:AC511),SUMPRODUCT(F408:F511, AC408:AC511))</f>
        <v>0</v>
      </c>
      <c r="AD527" s="293">
        <f>IF(AD407="kW",SUMPRODUCT(N408:N511,Q408:Q511,AD408:AD511),SUMPRODUCT(F408:F511, AD408:AD511))</f>
        <v>0</v>
      </c>
      <c r="AE527" s="293">
        <f>IF(AE407="kW",SUMPRODUCT(N408:N511,Q408:Q511,AE408:AE511),SUMPRODUCT(F408:F511,AE408:AE511))</f>
        <v>0</v>
      </c>
      <c r="AF527" s="293">
        <f>IF(AF407="kW",SUMPRODUCT(N408:N511,Q408:Q511,AF408:AF511),SUMPRODUCT(F408:F511,AF408:AF511))</f>
        <v>0</v>
      </c>
      <c r="AG527" s="293">
        <f>IF(AG407="kW",SUMPRODUCT(N408:N511,Q408:Q511,AG408:AG511),SUMPRODUCT(F408:F511,AG408:AG511))</f>
        <v>0</v>
      </c>
      <c r="AH527" s="293">
        <f>IF(AH407="kW",SUMPRODUCT(N408:N511,Q408:Q511,AH408:AH511),SUMPRODUCT(F408:F511,AH408:AH511))</f>
        <v>0</v>
      </c>
      <c r="AI527" s="293">
        <f>IF(AI407="kW",SUMPRODUCT(N408:N511,Q408:Q511,AI408:AI511),SUMPRODUCT(F408:F511,AI408:AI511))</f>
        <v>0</v>
      </c>
      <c r="AJ527" s="293">
        <f>IF(AJ407="kW",SUMPRODUCT(N408:N511,Q408:Q511,AJ408:AJ511),SUMPRODUCT(F408:F511,AJ408:AJ511))</f>
        <v>0</v>
      </c>
      <c r="AK527" s="293">
        <f>IF(AK407="kW",SUMPRODUCT(N408:N511,Q408:Q511,AK408:AK511),SUMPRODUCT(F408:F511,AK408:AK511))</f>
        <v>0</v>
      </c>
      <c r="AL527" s="293">
        <f>IF(AL407="kW",SUMPRODUCT(N408:N511,Q408:Q511,AL408:AL511),SUMPRODUCT(F408:F511,AL408:AL511))</f>
        <v>0</v>
      </c>
      <c r="AM527" s="339"/>
    </row>
    <row r="528" spans="2:41" ht="15.5">
      <c r="B528" s="326" t="s">
        <v>201</v>
      </c>
      <c r="C528" s="358"/>
      <c r="D528" s="281"/>
      <c r="E528" s="281"/>
      <c r="F528" s="281"/>
      <c r="G528" s="281"/>
      <c r="H528" s="281"/>
      <c r="I528" s="281"/>
      <c r="J528" s="281"/>
      <c r="K528" s="281"/>
      <c r="L528" s="281"/>
      <c r="M528" s="281"/>
      <c r="N528" s="281"/>
      <c r="O528" s="359"/>
      <c r="P528" s="281"/>
      <c r="Q528" s="281"/>
      <c r="R528" s="281"/>
      <c r="S528" s="306"/>
      <c r="T528" s="311"/>
      <c r="U528" s="311"/>
      <c r="V528" s="281"/>
      <c r="W528" s="281"/>
      <c r="X528" s="311"/>
      <c r="Y528" s="293">
        <f>SUMPRODUCT(G408:G511,Y408:Y511)</f>
        <v>0</v>
      </c>
      <c r="Z528" s="293">
        <f>SUMPRODUCT(G408:G511,Z408:Z511)</f>
        <v>0</v>
      </c>
      <c r="AA528" s="293">
        <f>IF(AA407="kW",SUMPRODUCT(N408:N511,R408:R511,AA408:AA511),SUMPRODUCT(G408:G511,AA408:AA511))</f>
        <v>0</v>
      </c>
      <c r="AB528" s="293">
        <f>IF(AB407="kW",SUMPRODUCT(N408:N511,R408:R511,AB408:AB511),SUMPRODUCT(G408:G511,AB408:AB511))</f>
        <v>0</v>
      </c>
      <c r="AC528" s="293">
        <f>IF(AC407="kW",SUMPRODUCT(N408:N511,R408:R511,AC408:AC511),SUMPRODUCT(G408:G511, AC408:AC511))</f>
        <v>0</v>
      </c>
      <c r="AD528" s="293">
        <f>IF(AD407="kW",SUMPRODUCT(N408:N511,R408:R511,AD408:AD511),SUMPRODUCT(G408:G511, AD408:AD511))</f>
        <v>0</v>
      </c>
      <c r="AE528" s="293">
        <f>IF(AE407="kW",SUMPRODUCT(N408:N511,R408:R511,AE408:AE511),SUMPRODUCT(G408:G511,AE408:AE511))</f>
        <v>0</v>
      </c>
      <c r="AF528" s="293">
        <f>IF(AF407="kW",SUMPRODUCT(N408:N511,R408:R511,AF408:AF511),SUMPRODUCT(G408:G511,AF408:AF511))</f>
        <v>0</v>
      </c>
      <c r="AG528" s="293">
        <f>IF(AG407="kW",SUMPRODUCT(N408:N511,R408:R511,AG408:AG511),SUMPRODUCT(G408:G511,AG408:AG511))</f>
        <v>0</v>
      </c>
      <c r="AH528" s="293">
        <f>IF(AH407="kW",SUMPRODUCT(N408:N511,R408:R511,AH408:AH511),SUMPRODUCT(G408:G511,AH408:AH511))</f>
        <v>0</v>
      </c>
      <c r="AI528" s="293">
        <f>IF(AI407="kW",SUMPRODUCT(N408:N511,R408:R511,AI408:AI511),SUMPRODUCT(G408:G511,AI408:AI511))</f>
        <v>0</v>
      </c>
      <c r="AJ528" s="293">
        <f>IF(AJ407="kW",SUMPRODUCT(N408:N511,R408:R511,AJ408:AJ511),SUMPRODUCT(G408:G511,AJ408:AJ511))</f>
        <v>0</v>
      </c>
      <c r="AK528" s="293">
        <f>IF(AK407="kW",SUMPRODUCT(N408:N511,R408:R511,AK408:AK511),SUMPRODUCT(G408:G511,AK408:AK511))</f>
        <v>0</v>
      </c>
      <c r="AL528" s="293">
        <f>IF(AL407="kW",SUMPRODUCT(N408:N511,R408:R511,AL408:AL511),SUMPRODUCT(G408:G511,AL408:AL511))</f>
        <v>0</v>
      </c>
      <c r="AM528" s="339"/>
    </row>
    <row r="529" spans="2:39" ht="15.5">
      <c r="B529" s="326" t="s">
        <v>202</v>
      </c>
      <c r="C529" s="358"/>
      <c r="D529" s="281"/>
      <c r="E529" s="281"/>
      <c r="F529" s="281"/>
      <c r="G529" s="281"/>
      <c r="H529" s="281"/>
      <c r="I529" s="281"/>
      <c r="J529" s="281"/>
      <c r="K529" s="281"/>
      <c r="L529" s="281"/>
      <c r="M529" s="281"/>
      <c r="N529" s="281"/>
      <c r="O529" s="359"/>
      <c r="P529" s="281"/>
      <c r="Q529" s="281"/>
      <c r="R529" s="281"/>
      <c r="S529" s="306"/>
      <c r="T529" s="311"/>
      <c r="U529" s="311"/>
      <c r="V529" s="281"/>
      <c r="W529" s="281"/>
      <c r="X529" s="311"/>
      <c r="Y529" s="293">
        <f>SUMPRODUCT(H408:H511,Y408:Y511)</f>
        <v>0</v>
      </c>
      <c r="Z529" s="293">
        <f>SUMPRODUCT(H408:H511,Z408:Z511)</f>
        <v>0</v>
      </c>
      <c r="AA529" s="293">
        <f>IF(AA407="kW",SUMPRODUCT(N408:N511,S408:S511,AA408:AA511),SUMPRODUCT(H408:H511,AA408:AA511))</f>
        <v>0</v>
      </c>
      <c r="AB529" s="293">
        <f>IF(AB407="kW",SUMPRODUCT(N408:N511,S408:S511,AB408:AB511),SUMPRODUCT(H408:H511,AB408:AB511))</f>
        <v>0</v>
      </c>
      <c r="AC529" s="293">
        <f>IF(AC407="kW",SUMPRODUCT(N408:N511,S408:S511,AC408:AC511),SUMPRODUCT(H408:H511, AC408:AC511))</f>
        <v>0</v>
      </c>
      <c r="AD529" s="293">
        <f>IF(AD407="kW",SUMPRODUCT(N408:N511,S408:S511,AD408:AD511),SUMPRODUCT(H408:H511, AD408:AD511))</f>
        <v>0</v>
      </c>
      <c r="AE529" s="293">
        <f>IF(AE407="kW",SUMPRODUCT(N408:N511,S408:S511,AE408:AE511),SUMPRODUCT(H408:H511,AE408:AE511))</f>
        <v>0</v>
      </c>
      <c r="AF529" s="293">
        <f>IF(AF407="kW",SUMPRODUCT(N408:N511,S408:S511,AF408:AF511),SUMPRODUCT(H408:H511,AF408:AF511))</f>
        <v>0</v>
      </c>
      <c r="AG529" s="293">
        <f>IF(AG407="kW",SUMPRODUCT(N408:N511,S408:S511,AG408:AG511),SUMPRODUCT(H408:H511,AG408:AG511))</f>
        <v>0</v>
      </c>
      <c r="AH529" s="293">
        <f>IF(AH407="kW",SUMPRODUCT(N408:N511,S408:S511,AH408:AH511),SUMPRODUCT(H408:H511,AH408:AH511))</f>
        <v>0</v>
      </c>
      <c r="AI529" s="293">
        <f>IF(AI407="kW",SUMPRODUCT(N408:N511,S408:S511,AI408:AI511),SUMPRODUCT(H408:H511,AI408:AI511))</f>
        <v>0</v>
      </c>
      <c r="AJ529" s="293">
        <f>IF(AJ407="kW",SUMPRODUCT(N408:N511,S408:S511,AJ408:AJ511),SUMPRODUCT(H408:H511,AJ408:AJ511))</f>
        <v>0</v>
      </c>
      <c r="AK529" s="293">
        <f>IF(AK407="kW",SUMPRODUCT(N408:N511,S408:S511,AK408:AK511),SUMPRODUCT(H408:H511,AK408:AK511))</f>
        <v>0</v>
      </c>
      <c r="AL529" s="293">
        <f>IF(AL407="kW",SUMPRODUCT(N408:N511,S408:S511,AL408:AL511),SUMPRODUCT(H408:H511,AL408:AL511))</f>
        <v>0</v>
      </c>
      <c r="AM529" s="339"/>
    </row>
    <row r="530" spans="2:39" ht="15.5">
      <c r="B530" s="326" t="s">
        <v>203</v>
      </c>
      <c r="C530" s="358"/>
      <c r="D530" s="281"/>
      <c r="E530" s="281"/>
      <c r="F530" s="281"/>
      <c r="G530" s="281"/>
      <c r="H530" s="281"/>
      <c r="I530" s="281"/>
      <c r="J530" s="281"/>
      <c r="K530" s="281"/>
      <c r="L530" s="281"/>
      <c r="M530" s="281"/>
      <c r="N530" s="281"/>
      <c r="O530" s="359"/>
      <c r="P530" s="281"/>
      <c r="Q530" s="281"/>
      <c r="R530" s="281"/>
      <c r="S530" s="306"/>
      <c r="T530" s="311"/>
      <c r="U530" s="311"/>
      <c r="V530" s="281"/>
      <c r="W530" s="281"/>
      <c r="X530" s="311"/>
      <c r="Y530" s="293">
        <f>SUMPRODUCT(I408:I511,Y408:Y511)</f>
        <v>0</v>
      </c>
      <c r="Z530" s="293">
        <f>SUMPRODUCT(I408:I511,Z408:Z511)</f>
        <v>0</v>
      </c>
      <c r="AA530" s="293">
        <f>IF(AA407="kW",SUMPRODUCT(N408:N511,T408:T511,AA408:AA511),SUMPRODUCT(I408:I511,AA408:AA511))</f>
        <v>0</v>
      </c>
      <c r="AB530" s="293">
        <f>IF(AB407="kW",SUMPRODUCT(N408:N511,T408:T511,AB408:AB511),SUMPRODUCT(I408:I511,AB408:AB511))</f>
        <v>0</v>
      </c>
      <c r="AC530" s="293">
        <f>IF(AC407="kW",SUMPRODUCT(N408:N511,T408:T511,AC408:AC511),SUMPRODUCT(I408:I511, AC408:AC511))</f>
        <v>0</v>
      </c>
      <c r="AD530" s="293">
        <f>IF(AD407="kW",SUMPRODUCT(N408:N511,T408:T511,AD408:AD511),SUMPRODUCT(I408:I511, AD408:AD511))</f>
        <v>0</v>
      </c>
      <c r="AE530" s="293">
        <f>IF(AE407="kW",SUMPRODUCT(N408:N511,T408:T511,AE408:AE511),SUMPRODUCT(I408:I511,AE408:AE511))</f>
        <v>0</v>
      </c>
      <c r="AF530" s="293">
        <f>IF(AF407="kW",SUMPRODUCT(N408:N511,T408:T511,AF408:AF511),SUMPRODUCT(I408:I511,AF408:AF511))</f>
        <v>0</v>
      </c>
      <c r="AG530" s="293">
        <f>IF(AG407="kW",SUMPRODUCT(N408:N511,T408:T511,AG408:AG511),SUMPRODUCT(I408:I511,AG408:AG511))</f>
        <v>0</v>
      </c>
      <c r="AH530" s="293">
        <f>IF(AH407="kW",SUMPRODUCT(N408:N511,T408:T511,AH408:AH511),SUMPRODUCT(I408:I511,AH408:AH511))</f>
        <v>0</v>
      </c>
      <c r="AI530" s="293">
        <f>IF(AI407="kW",SUMPRODUCT(N408:N511,T408:T511,AI408:AI511),SUMPRODUCT(I408:I511,AI408:AI511))</f>
        <v>0</v>
      </c>
      <c r="AJ530" s="293">
        <f>IF(AJ407="kW",SUMPRODUCT(N408:N511,T408:T511,AJ408:AJ511),SUMPRODUCT(I408:I511,AJ408:AJ511))</f>
        <v>0</v>
      </c>
      <c r="AK530" s="293">
        <f>IF(AK407="kW",SUMPRODUCT(N408:N511,T408:T511,AK408:AK511),SUMPRODUCT(I408:I511,AK408:AK511))</f>
        <v>0</v>
      </c>
      <c r="AL530" s="293">
        <f>IF(AL407="kW",SUMPRODUCT(N408:N511,T408:T511,AL408:AL511),SUMPRODUCT(I408:I511,AL408:AL511))</f>
        <v>0</v>
      </c>
      <c r="AM530" s="339"/>
    </row>
    <row r="531" spans="2:39" ht="15.5">
      <c r="B531" s="383" t="s">
        <v>204</v>
      </c>
      <c r="C531" s="361"/>
      <c r="D531" s="386"/>
      <c r="E531" s="386"/>
      <c r="F531" s="386"/>
      <c r="G531" s="386"/>
      <c r="H531" s="386"/>
      <c r="I531" s="386"/>
      <c r="J531" s="386"/>
      <c r="K531" s="386"/>
      <c r="L531" s="386"/>
      <c r="M531" s="386"/>
      <c r="N531" s="386"/>
      <c r="O531" s="385"/>
      <c r="P531" s="386"/>
      <c r="Q531" s="386"/>
      <c r="R531" s="386"/>
      <c r="S531" s="366"/>
      <c r="T531" s="387"/>
      <c r="U531" s="387"/>
      <c r="V531" s="386"/>
      <c r="W531" s="386"/>
      <c r="X531" s="387"/>
      <c r="Y531" s="328">
        <f>SUMPRODUCT(J408:J511,Y408:Y511)</f>
        <v>0</v>
      </c>
      <c r="Z531" s="328">
        <f>SUMPRODUCT(J408:J511,Z408:Z511)</f>
        <v>0</v>
      </c>
      <c r="AA531" s="328">
        <f>IF(AA407="kW",SUMPRODUCT(N408:N511,U408:U511,AA408:AA511),SUMPRODUCT(J408:J511,AA408:AA511))</f>
        <v>0</v>
      </c>
      <c r="AB531" s="328">
        <f>IF(AB407="kW",SUMPRODUCT(N408:N511,U408:U511,AB408:AB511),SUMPRODUCT(J408:J511,AB408:AB511))</f>
        <v>0</v>
      </c>
      <c r="AC531" s="328">
        <f>IF(AC407="kW",SUMPRODUCT(N408:N511,U408:U511,AC408:AC511),SUMPRODUCT(J408:J511, AC408:AC511))</f>
        <v>0</v>
      </c>
      <c r="AD531" s="328">
        <f>IF(AD407="kW",SUMPRODUCT(N408:N511,U408:U511,AD408:AD511),SUMPRODUCT(J408:J511, AD408:AD511))</f>
        <v>0</v>
      </c>
      <c r="AE531" s="328">
        <f>IF(AE407="kW",SUMPRODUCT(N408:N511,U408:U511,AE408:AE511),SUMPRODUCT(J408:J511,AE408:AE511))</f>
        <v>0</v>
      </c>
      <c r="AF531" s="328">
        <f>IF(AF407="kW",SUMPRODUCT(N408:N511,U408:U511,AF408:AF511),SUMPRODUCT(J408:J511,AF408:AF511))</f>
        <v>0</v>
      </c>
      <c r="AG531" s="328">
        <f>IF(AG407="kW",SUMPRODUCT(N408:N511,U408:U511,AG408:AG511),SUMPRODUCT(J408:J511,AG408:AG511))</f>
        <v>0</v>
      </c>
      <c r="AH531" s="328">
        <f>IF(AH407="kW",SUMPRODUCT(N408:N511,U408:U511,AH408:AH511),SUMPRODUCT(J408:J511,AH408:AH511))</f>
        <v>0</v>
      </c>
      <c r="AI531" s="328">
        <f>IF(AI407="kW",SUMPRODUCT(N408:N511,U408:U511,AI408:AI511),SUMPRODUCT(J408:J511,AI408:AI511))</f>
        <v>0</v>
      </c>
      <c r="AJ531" s="328">
        <f>IF(AJ407="kW",SUMPRODUCT(N408:N511,U408:U511,AJ408:AJ511),SUMPRODUCT(J408:J511,AJ408:AJ511))</f>
        <v>0</v>
      </c>
      <c r="AK531" s="328">
        <f>IF(AK407="kW",SUMPRODUCT(N408:N511,U408:U511,AK408:AK511),SUMPRODUCT(J408:J511,AK408:AK511))</f>
        <v>0</v>
      </c>
      <c r="AL531" s="328">
        <f>IF(AL407="kW",SUMPRODUCT(N408:N511,U408:U511,AL408:AL511),SUMPRODUCT(J408:J511,AL408:AL511))</f>
        <v>0</v>
      </c>
      <c r="AM531" s="388"/>
    </row>
    <row r="532" spans="2:39" ht="22.5" customHeight="1">
      <c r="B532" s="370" t="s">
        <v>585</v>
      </c>
      <c r="C532" s="389"/>
      <c r="D532" s="390"/>
      <c r="E532" s="390"/>
      <c r="F532" s="390"/>
      <c r="G532" s="390"/>
      <c r="H532" s="390"/>
      <c r="I532" s="390"/>
      <c r="J532" s="390"/>
      <c r="K532" s="390"/>
      <c r="L532" s="390"/>
      <c r="M532" s="390"/>
      <c r="N532" s="390"/>
      <c r="O532" s="390"/>
      <c r="P532" s="390"/>
      <c r="Q532" s="390"/>
      <c r="R532" s="390"/>
      <c r="S532" s="373"/>
      <c r="T532" s="374"/>
      <c r="U532" s="390"/>
      <c r="V532" s="390"/>
      <c r="W532" s="390"/>
      <c r="X532" s="390"/>
      <c r="Y532" s="411"/>
      <c r="Z532" s="411"/>
      <c r="AA532" s="411"/>
      <c r="AB532" s="411"/>
      <c r="AC532" s="411"/>
      <c r="AD532" s="411"/>
      <c r="AE532" s="411"/>
      <c r="AF532" s="411"/>
      <c r="AG532" s="411"/>
      <c r="AH532" s="411"/>
      <c r="AI532" s="411"/>
      <c r="AJ532" s="411"/>
      <c r="AK532" s="411"/>
      <c r="AL532" s="411"/>
      <c r="AM532" s="391"/>
    </row>
    <row r="534" spans="2:39" ht="14.5">
      <c r="B534" s="595" t="s">
        <v>524</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1" right="0.23622047244094491" top="0.47244094488188981" bottom="0.47244094488188981" header="0.15748031496062992" footer="0.15748031496062992"/>
  <pageSetup scale="17" fitToHeight="0" orientation="portrait" cellComments="asDisplayed" verticalDpi="597"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3:AP1131"/>
  <sheetViews>
    <sheetView topLeftCell="A28" zoomScale="70" zoomScaleNormal="70" zoomScaleSheetLayoutView="40" workbookViewId="0">
      <selection activeCell="D32" sqref="D32"/>
    </sheetView>
  </sheetViews>
  <sheetFormatPr defaultColWidth="9.1796875" defaultRowHeight="14.5" outlineLevelRow="1" outlineLevelCol="1"/>
  <cols>
    <col min="1" max="1" width="4.54296875" style="524" customWidth="1"/>
    <col min="2" max="2" width="44.1796875" style="429" customWidth="1"/>
    <col min="3" max="3" width="13.453125" style="429" customWidth="1"/>
    <col min="4" max="4" width="17" style="429" customWidth="1"/>
    <col min="5" max="13" width="9.1796875" style="429" customWidth="1" outlineLevel="1"/>
    <col min="14" max="14" width="13.54296875" style="429" customWidth="1" outlineLevel="1"/>
    <col min="15" max="15" width="15.81640625" style="429" customWidth="1"/>
    <col min="16" max="24" width="9.1796875" style="429" customWidth="1" outlineLevel="1"/>
    <col min="25" max="25" width="16.54296875" style="429" customWidth="1"/>
    <col min="26" max="27" width="15" style="429" customWidth="1"/>
    <col min="28" max="28" width="17.81640625" style="429" customWidth="1"/>
    <col min="29" max="29" width="19.81640625" style="429" customWidth="1"/>
    <col min="30" max="30" width="18.81640625" style="429" customWidth="1"/>
    <col min="31" max="35" width="14.81640625" style="429" customWidth="1"/>
    <col min="36" max="38" width="17.1796875" style="429" customWidth="1"/>
    <col min="39" max="39" width="14.54296875" style="429" customWidth="1"/>
    <col min="40" max="40" width="11.81640625" style="429" customWidth="1"/>
    <col min="41" max="16384" width="9.1796875" style="429"/>
  </cols>
  <sheetData>
    <row r="13" spans="2:39" ht="15" thickBot="1"/>
    <row r="14" spans="2:39" ht="26.25" customHeight="1" thickBot="1">
      <c r="B14" s="937" t="s">
        <v>172</v>
      </c>
      <c r="C14" s="259" t="s">
        <v>176</v>
      </c>
      <c r="D14" s="508"/>
      <c r="E14" s="267"/>
      <c r="F14" s="267"/>
      <c r="G14" s="267"/>
      <c r="H14" s="267"/>
      <c r="I14" s="267"/>
      <c r="J14" s="267"/>
      <c r="K14" s="267"/>
      <c r="L14" s="267"/>
      <c r="M14" s="267"/>
      <c r="N14" s="267"/>
      <c r="O14" s="267"/>
      <c r="P14" s="267"/>
      <c r="Q14" s="267"/>
      <c r="R14" s="267"/>
      <c r="S14" s="267"/>
      <c r="T14" s="267"/>
      <c r="U14" s="267"/>
      <c r="V14" s="267"/>
      <c r="W14" s="267"/>
      <c r="X14" s="267"/>
      <c r="Y14" s="267"/>
      <c r="Z14" s="267"/>
      <c r="AA14" s="267"/>
      <c r="AB14" s="267"/>
      <c r="AC14" s="267"/>
      <c r="AD14" s="267"/>
      <c r="AE14" s="267"/>
      <c r="AF14" s="267"/>
      <c r="AG14" s="267"/>
      <c r="AH14" s="267"/>
      <c r="AI14" s="267"/>
      <c r="AJ14" s="267"/>
      <c r="AK14" s="267"/>
      <c r="AL14" s="267"/>
      <c r="AM14" s="267"/>
    </row>
    <row r="15" spans="2:39" ht="26.25" customHeight="1" thickBot="1">
      <c r="B15" s="937"/>
      <c r="C15" s="263" t="s">
        <v>173</v>
      </c>
      <c r="D15" s="267"/>
      <c r="E15" s="267"/>
      <c r="F15" s="267"/>
      <c r="G15" s="267"/>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row>
    <row r="16" spans="2:39" ht="28.5" customHeight="1" thickBot="1">
      <c r="B16" s="937"/>
      <c r="C16" s="931" t="s">
        <v>549</v>
      </c>
      <c r="D16" s="932"/>
      <c r="E16" s="267"/>
      <c r="F16" s="267"/>
      <c r="G16" s="267"/>
      <c r="H16" s="267"/>
      <c r="I16" s="267"/>
      <c r="J16" s="267"/>
      <c r="K16" s="267"/>
      <c r="L16" s="267"/>
      <c r="M16" s="267"/>
      <c r="N16" s="267"/>
      <c r="O16" s="267"/>
      <c r="P16" s="267"/>
      <c r="Q16" s="267"/>
      <c r="R16" s="267"/>
      <c r="S16" s="267"/>
      <c r="T16" s="267"/>
      <c r="U16" s="267"/>
      <c r="V16" s="267"/>
      <c r="W16" s="267"/>
      <c r="X16" s="267"/>
      <c r="Y16" s="267"/>
      <c r="Z16" s="267"/>
      <c r="AA16" s="267"/>
      <c r="AB16" s="267"/>
      <c r="AC16" s="267"/>
      <c r="AD16" s="267"/>
      <c r="AE16" s="267"/>
      <c r="AF16" s="267"/>
      <c r="AG16" s="267"/>
      <c r="AH16" s="267"/>
      <c r="AI16" s="267"/>
      <c r="AJ16" s="267"/>
      <c r="AK16" s="267"/>
      <c r="AL16" s="267"/>
      <c r="AM16" s="267"/>
    </row>
    <row r="17" spans="2:39" ht="15.5">
      <c r="C17" s="267"/>
      <c r="D17" s="267"/>
      <c r="E17" s="267"/>
      <c r="F17" s="267"/>
      <c r="G17" s="267"/>
      <c r="H17" s="267"/>
      <c r="I17" s="267"/>
      <c r="J17" s="267"/>
      <c r="K17" s="267"/>
      <c r="L17" s="267"/>
      <c r="M17" s="267"/>
      <c r="N17" s="267"/>
      <c r="O17" s="267"/>
      <c r="P17" s="267"/>
      <c r="Q17" s="267"/>
      <c r="R17" s="267"/>
      <c r="S17" s="267"/>
      <c r="T17" s="267"/>
      <c r="U17" s="267"/>
      <c r="V17" s="267"/>
      <c r="W17" s="267"/>
      <c r="X17" s="267"/>
      <c r="Y17" s="267"/>
      <c r="Z17" s="267"/>
      <c r="AA17" s="267"/>
      <c r="AB17" s="267"/>
      <c r="AC17" s="267"/>
      <c r="AD17" s="267"/>
      <c r="AE17" s="267"/>
      <c r="AF17" s="267"/>
      <c r="AG17" s="267"/>
      <c r="AH17" s="267"/>
      <c r="AI17" s="267"/>
      <c r="AJ17" s="267"/>
      <c r="AK17" s="267"/>
      <c r="AL17" s="267"/>
      <c r="AM17" s="267"/>
    </row>
    <row r="18" spans="2:39" ht="71.25" customHeight="1">
      <c r="B18" s="937" t="s">
        <v>503</v>
      </c>
      <c r="C18" s="938" t="s">
        <v>669</v>
      </c>
      <c r="D18" s="938"/>
      <c r="E18" s="938"/>
      <c r="F18" s="938"/>
      <c r="G18" s="938"/>
      <c r="H18" s="938"/>
      <c r="I18" s="938"/>
      <c r="J18" s="938"/>
      <c r="K18" s="938"/>
      <c r="L18" s="938"/>
      <c r="M18" s="938"/>
      <c r="N18" s="938"/>
      <c r="O18" s="938"/>
      <c r="P18" s="938"/>
      <c r="Q18" s="938"/>
      <c r="R18" s="938"/>
      <c r="S18" s="938"/>
      <c r="T18" s="938"/>
      <c r="U18" s="938"/>
      <c r="V18" s="938"/>
      <c r="W18" s="938"/>
      <c r="X18" s="938"/>
      <c r="Y18" s="606"/>
      <c r="Z18" s="606"/>
      <c r="AA18" s="606"/>
      <c r="AB18" s="606"/>
      <c r="AC18" s="606"/>
      <c r="AD18" s="606"/>
      <c r="AE18" s="272"/>
      <c r="AF18" s="267"/>
      <c r="AG18" s="267"/>
      <c r="AH18" s="267"/>
      <c r="AI18" s="267"/>
      <c r="AJ18" s="267"/>
      <c r="AK18" s="267"/>
      <c r="AL18" s="267"/>
      <c r="AM18" s="267"/>
    </row>
    <row r="19" spans="2:39" ht="45.75" customHeight="1">
      <c r="B19" s="937"/>
      <c r="C19" s="938" t="s">
        <v>568</v>
      </c>
      <c r="D19" s="938"/>
      <c r="E19" s="938"/>
      <c r="F19" s="938"/>
      <c r="G19" s="938"/>
      <c r="H19" s="938"/>
      <c r="I19" s="938"/>
      <c r="J19" s="938"/>
      <c r="K19" s="938"/>
      <c r="L19" s="938"/>
      <c r="M19" s="938"/>
      <c r="N19" s="938"/>
      <c r="O19" s="938"/>
      <c r="P19" s="938"/>
      <c r="Q19" s="938"/>
      <c r="R19" s="938"/>
      <c r="S19" s="938"/>
      <c r="T19" s="938"/>
      <c r="U19" s="938"/>
      <c r="V19" s="938"/>
      <c r="W19" s="938"/>
      <c r="X19" s="938"/>
      <c r="Y19" s="606"/>
      <c r="Z19" s="606"/>
      <c r="AA19" s="606"/>
      <c r="AB19" s="606"/>
      <c r="AC19" s="606"/>
      <c r="AD19" s="606"/>
      <c r="AE19" s="272"/>
      <c r="AF19" s="267"/>
      <c r="AG19" s="267"/>
      <c r="AH19" s="267"/>
      <c r="AI19" s="267"/>
      <c r="AJ19" s="267"/>
      <c r="AK19" s="267"/>
      <c r="AL19" s="267"/>
      <c r="AM19" s="267"/>
    </row>
    <row r="20" spans="2:39" ht="62.25" customHeight="1">
      <c r="B20" s="275"/>
      <c r="C20" s="938" t="s">
        <v>566</v>
      </c>
      <c r="D20" s="938"/>
      <c r="E20" s="938"/>
      <c r="F20" s="938"/>
      <c r="G20" s="938"/>
      <c r="H20" s="938"/>
      <c r="I20" s="938"/>
      <c r="J20" s="938"/>
      <c r="K20" s="938"/>
      <c r="L20" s="938"/>
      <c r="M20" s="938"/>
      <c r="N20" s="938"/>
      <c r="O20" s="938"/>
      <c r="P20" s="938"/>
      <c r="Q20" s="938"/>
      <c r="R20" s="938"/>
      <c r="S20" s="938"/>
      <c r="T20" s="938"/>
      <c r="U20" s="938"/>
      <c r="V20" s="938"/>
      <c r="W20" s="938"/>
      <c r="X20" s="938"/>
      <c r="Y20" s="606"/>
      <c r="Z20" s="606"/>
      <c r="AA20" s="606"/>
      <c r="AB20" s="606"/>
      <c r="AC20" s="606"/>
      <c r="AD20" s="606"/>
      <c r="AE20" s="430"/>
      <c r="AF20" s="267"/>
      <c r="AG20" s="267"/>
      <c r="AH20" s="267"/>
      <c r="AI20" s="267"/>
      <c r="AJ20" s="267"/>
      <c r="AK20" s="267"/>
      <c r="AL20" s="267"/>
      <c r="AM20" s="267"/>
    </row>
    <row r="21" spans="2:39" ht="37.5" customHeight="1">
      <c r="B21" s="275"/>
      <c r="C21" s="938" t="s">
        <v>636</v>
      </c>
      <c r="D21" s="938"/>
      <c r="E21" s="938"/>
      <c r="F21" s="938"/>
      <c r="G21" s="938"/>
      <c r="H21" s="938"/>
      <c r="I21" s="938"/>
      <c r="J21" s="938"/>
      <c r="K21" s="938"/>
      <c r="L21" s="938"/>
      <c r="M21" s="938"/>
      <c r="N21" s="938"/>
      <c r="O21" s="938"/>
      <c r="P21" s="938"/>
      <c r="Q21" s="938"/>
      <c r="R21" s="938"/>
      <c r="S21" s="938"/>
      <c r="T21" s="938"/>
      <c r="U21" s="938"/>
      <c r="V21" s="938"/>
      <c r="W21" s="938"/>
      <c r="X21" s="938"/>
      <c r="Y21" s="606"/>
      <c r="Z21" s="606"/>
      <c r="AA21" s="606"/>
      <c r="AB21" s="606"/>
      <c r="AC21" s="606"/>
      <c r="AD21" s="606"/>
      <c r="AE21" s="278"/>
      <c r="AF21" s="267"/>
      <c r="AG21" s="267"/>
      <c r="AH21" s="267"/>
      <c r="AI21" s="267"/>
      <c r="AJ21" s="267"/>
      <c r="AK21" s="267"/>
      <c r="AL21" s="267"/>
      <c r="AM21" s="267"/>
    </row>
    <row r="22" spans="2:39" ht="54.75" customHeight="1">
      <c r="B22" s="275"/>
      <c r="C22" s="938" t="s">
        <v>618</v>
      </c>
      <c r="D22" s="938"/>
      <c r="E22" s="938"/>
      <c r="F22" s="938"/>
      <c r="G22" s="938"/>
      <c r="H22" s="938"/>
      <c r="I22" s="938"/>
      <c r="J22" s="938"/>
      <c r="K22" s="938"/>
      <c r="L22" s="938"/>
      <c r="M22" s="938"/>
      <c r="N22" s="938"/>
      <c r="O22" s="938"/>
      <c r="P22" s="938"/>
      <c r="Q22" s="938"/>
      <c r="R22" s="938"/>
      <c r="S22" s="938"/>
      <c r="T22" s="938"/>
      <c r="U22" s="938"/>
      <c r="V22" s="938"/>
      <c r="W22" s="938"/>
      <c r="X22" s="938"/>
      <c r="Y22" s="606"/>
      <c r="Z22" s="606"/>
      <c r="AA22" s="606"/>
      <c r="AB22" s="606"/>
      <c r="AC22" s="606"/>
      <c r="AD22" s="606"/>
      <c r="AE22" s="430"/>
      <c r="AF22" s="267"/>
      <c r="AG22" s="267"/>
      <c r="AH22" s="267"/>
      <c r="AI22" s="267"/>
      <c r="AJ22" s="267"/>
      <c r="AK22" s="267"/>
      <c r="AL22" s="267"/>
      <c r="AM22" s="267"/>
    </row>
    <row r="23" spans="2:39" ht="15.5">
      <c r="B23" s="275"/>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67"/>
      <c r="AG23" s="267"/>
      <c r="AH23" s="267"/>
      <c r="AI23" s="267"/>
      <c r="AJ23" s="267"/>
      <c r="AK23" s="267"/>
      <c r="AL23" s="267"/>
      <c r="AM23" s="267"/>
    </row>
    <row r="24" spans="2:39" ht="15.5">
      <c r="B24" s="937" t="s">
        <v>525</v>
      </c>
      <c r="C24" s="596" t="s">
        <v>527</v>
      </c>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67"/>
      <c r="AG24" s="267"/>
      <c r="AH24" s="267"/>
      <c r="AI24" s="267"/>
      <c r="AJ24" s="267"/>
      <c r="AK24" s="267"/>
      <c r="AL24" s="267"/>
      <c r="AM24" s="267"/>
    </row>
    <row r="25" spans="2:39" ht="15.5">
      <c r="B25" s="937"/>
      <c r="C25" s="596" t="s">
        <v>528</v>
      </c>
      <c r="D25" s="278"/>
      <c r="E25" s="278"/>
      <c r="F25" s="278"/>
      <c r="G25" s="278"/>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67"/>
      <c r="AG25" s="267"/>
      <c r="AH25" s="267"/>
      <c r="AI25" s="267"/>
      <c r="AJ25" s="267"/>
      <c r="AK25" s="267"/>
      <c r="AL25" s="267"/>
      <c r="AM25" s="267"/>
    </row>
    <row r="26" spans="2:39" ht="15.5">
      <c r="B26" s="541"/>
      <c r="C26" s="596" t="s">
        <v>529</v>
      </c>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67"/>
      <c r="AG26" s="267"/>
      <c r="AH26" s="267"/>
      <c r="AI26" s="267"/>
      <c r="AJ26" s="267"/>
      <c r="AK26" s="267"/>
      <c r="AL26" s="267"/>
      <c r="AM26" s="267"/>
    </row>
    <row r="27" spans="2:39" ht="15.5">
      <c r="B27" s="541"/>
      <c r="C27" s="596" t="s">
        <v>530</v>
      </c>
      <c r="D27" s="278"/>
      <c r="E27" s="278"/>
      <c r="F27" s="278"/>
      <c r="G27" s="278"/>
      <c r="H27" s="278"/>
      <c r="I27" s="278"/>
      <c r="J27" s="278"/>
      <c r="K27" s="278"/>
      <c r="L27" s="278"/>
      <c r="M27" s="278"/>
      <c r="N27" s="278"/>
      <c r="O27" s="278"/>
      <c r="P27" s="278"/>
      <c r="Q27" s="278"/>
      <c r="R27" s="278"/>
      <c r="S27" s="278"/>
      <c r="T27" s="278"/>
      <c r="U27" s="278"/>
      <c r="V27" s="278"/>
      <c r="W27" s="278"/>
      <c r="X27" s="278"/>
      <c r="Y27" s="278"/>
      <c r="Z27" s="278"/>
      <c r="AA27" s="278"/>
      <c r="AB27" s="278"/>
      <c r="AC27" s="278"/>
      <c r="AD27" s="278"/>
      <c r="AE27" s="278"/>
      <c r="AF27" s="267"/>
      <c r="AG27" s="267"/>
      <c r="AH27" s="267"/>
      <c r="AI27" s="267"/>
      <c r="AJ27" s="267"/>
      <c r="AK27" s="267"/>
      <c r="AL27" s="267"/>
      <c r="AM27" s="267"/>
    </row>
    <row r="28" spans="2:39" ht="15.5">
      <c r="B28" s="541"/>
      <c r="C28" s="596" t="s">
        <v>531</v>
      </c>
      <c r="D28" s="278"/>
      <c r="E28" s="278"/>
      <c r="F28" s="278"/>
      <c r="G28" s="278"/>
      <c r="H28" s="278"/>
      <c r="I28" s="278"/>
      <c r="J28" s="278"/>
      <c r="K28" s="278"/>
      <c r="L28" s="278"/>
      <c r="M28" s="278"/>
      <c r="N28" s="278"/>
      <c r="O28" s="278"/>
      <c r="P28" s="278"/>
      <c r="Q28" s="278"/>
      <c r="R28" s="278"/>
      <c r="S28" s="278"/>
      <c r="T28" s="278"/>
      <c r="U28" s="278"/>
      <c r="V28" s="278"/>
      <c r="W28" s="278"/>
      <c r="X28" s="278"/>
      <c r="Y28" s="278"/>
      <c r="Z28" s="278"/>
      <c r="AA28" s="278"/>
      <c r="AB28" s="278"/>
      <c r="AC28" s="278"/>
      <c r="AD28" s="278"/>
      <c r="AE28" s="278"/>
      <c r="AF28" s="267"/>
      <c r="AG28" s="267"/>
      <c r="AH28" s="267"/>
      <c r="AI28" s="267"/>
      <c r="AJ28" s="267"/>
      <c r="AK28" s="267"/>
      <c r="AL28" s="267"/>
      <c r="AM28" s="267"/>
    </row>
    <row r="29" spans="2:39" ht="15.5">
      <c r="B29" s="541"/>
      <c r="C29" s="596" t="s">
        <v>532</v>
      </c>
      <c r="D29" s="278"/>
      <c r="E29" s="278"/>
      <c r="F29" s="278"/>
      <c r="G29" s="278"/>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67"/>
      <c r="AG29" s="267"/>
      <c r="AH29" s="267"/>
      <c r="AI29" s="267"/>
      <c r="AJ29" s="267"/>
      <c r="AK29" s="267"/>
      <c r="AL29" s="267"/>
      <c r="AM29" s="267"/>
    </row>
    <row r="30" spans="2:39" ht="15.5">
      <c r="B30" s="541"/>
      <c r="C30" s="278"/>
      <c r="D30" s="278"/>
      <c r="E30" s="278"/>
      <c r="F30" s="278"/>
      <c r="G30" s="278"/>
      <c r="H30" s="278"/>
      <c r="I30" s="278"/>
      <c r="J30" s="278"/>
      <c r="K30" s="278"/>
      <c r="L30" s="278"/>
      <c r="M30" s="278"/>
      <c r="N30" s="278"/>
      <c r="O30" s="278"/>
      <c r="P30" s="278"/>
      <c r="Q30" s="278"/>
      <c r="R30" s="278"/>
      <c r="S30" s="278"/>
      <c r="T30" s="278"/>
      <c r="U30" s="278"/>
      <c r="V30" s="278"/>
      <c r="W30" s="278"/>
      <c r="X30" s="278"/>
      <c r="Y30" s="278"/>
      <c r="Z30" s="278"/>
      <c r="AA30" s="278"/>
      <c r="AB30" s="278"/>
      <c r="AC30" s="278"/>
      <c r="AD30" s="278"/>
      <c r="AE30" s="278"/>
      <c r="AF30" s="267"/>
      <c r="AG30" s="267"/>
      <c r="AH30" s="267"/>
      <c r="AI30" s="267"/>
      <c r="AJ30" s="267"/>
      <c r="AK30" s="267"/>
      <c r="AL30" s="267"/>
      <c r="AM30" s="267"/>
    </row>
    <row r="31" spans="2:39" ht="15.5">
      <c r="B31" s="541"/>
      <c r="C31" s="278"/>
      <c r="D31" s="278"/>
      <c r="E31" s="278"/>
      <c r="F31" s="278"/>
      <c r="G31" s="278"/>
      <c r="H31" s="278"/>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67"/>
      <c r="AG31" s="267"/>
      <c r="AH31" s="267"/>
      <c r="AI31" s="267"/>
      <c r="AJ31" s="267"/>
      <c r="AK31" s="267"/>
      <c r="AL31" s="267"/>
      <c r="AM31" s="267"/>
    </row>
    <row r="32" spans="2:39">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row>
    <row r="33" spans="1:39" ht="15.5">
      <c r="B33" s="282" t="s">
        <v>264</v>
      </c>
      <c r="C33" s="283"/>
      <c r="D33" s="590"/>
      <c r="E33" s="255"/>
      <c r="F33" s="255"/>
      <c r="G33" s="255"/>
      <c r="H33" s="255"/>
      <c r="I33" s="255"/>
      <c r="J33" s="255"/>
      <c r="K33" s="255"/>
      <c r="L33" s="255"/>
      <c r="M33" s="255"/>
      <c r="N33" s="255"/>
      <c r="O33" s="283"/>
      <c r="P33" s="255"/>
      <c r="Q33" s="255"/>
      <c r="R33" s="255"/>
      <c r="S33" s="255"/>
      <c r="T33" s="255"/>
      <c r="U33" s="255"/>
      <c r="V33" s="255"/>
      <c r="W33" s="255"/>
      <c r="X33" s="255"/>
      <c r="Y33" s="272"/>
      <c r="Z33" s="269"/>
      <c r="AA33" s="269"/>
      <c r="AB33" s="269"/>
      <c r="AC33" s="269"/>
      <c r="AD33" s="269"/>
      <c r="AE33" s="269"/>
      <c r="AF33" s="269"/>
      <c r="AG33" s="269"/>
      <c r="AH33" s="269"/>
      <c r="AI33" s="269"/>
      <c r="AJ33" s="269"/>
      <c r="AK33" s="269"/>
      <c r="AL33" s="269"/>
      <c r="AM33" s="284"/>
    </row>
    <row r="34" spans="1:39" ht="36.75" customHeight="1">
      <c r="B34" s="939" t="s">
        <v>209</v>
      </c>
      <c r="C34" s="941" t="s">
        <v>33</v>
      </c>
      <c r="D34" s="286" t="s">
        <v>420</v>
      </c>
      <c r="E34" s="943" t="s">
        <v>207</v>
      </c>
      <c r="F34" s="944"/>
      <c r="G34" s="944"/>
      <c r="H34" s="944"/>
      <c r="I34" s="944"/>
      <c r="J34" s="944"/>
      <c r="K34" s="944"/>
      <c r="L34" s="944"/>
      <c r="M34" s="945"/>
      <c r="N34" s="949" t="s">
        <v>211</v>
      </c>
      <c r="O34" s="286" t="s">
        <v>421</v>
      </c>
      <c r="P34" s="943" t="s">
        <v>210</v>
      </c>
      <c r="Q34" s="944"/>
      <c r="R34" s="944"/>
      <c r="S34" s="944"/>
      <c r="T34" s="944"/>
      <c r="U34" s="944"/>
      <c r="V34" s="944"/>
      <c r="W34" s="944"/>
      <c r="X34" s="945"/>
      <c r="Y34" s="946" t="s">
        <v>241</v>
      </c>
      <c r="Z34" s="947"/>
      <c r="AA34" s="947"/>
      <c r="AB34" s="947"/>
      <c r="AC34" s="947"/>
      <c r="AD34" s="947"/>
      <c r="AE34" s="947"/>
      <c r="AF34" s="947"/>
      <c r="AG34" s="947"/>
      <c r="AH34" s="947"/>
      <c r="AI34" s="947"/>
      <c r="AJ34" s="947"/>
      <c r="AK34" s="947"/>
      <c r="AL34" s="947"/>
      <c r="AM34" s="948"/>
    </row>
    <row r="35" spans="1:39" ht="65.25" customHeight="1">
      <c r="B35" s="940"/>
      <c r="C35" s="942"/>
      <c r="D35" s="287">
        <v>2015</v>
      </c>
      <c r="E35" s="287">
        <v>2016</v>
      </c>
      <c r="F35" s="287">
        <v>2017</v>
      </c>
      <c r="G35" s="287">
        <v>2018</v>
      </c>
      <c r="H35" s="287">
        <v>2019</v>
      </c>
      <c r="I35" s="287">
        <v>2020</v>
      </c>
      <c r="J35" s="287">
        <v>2021</v>
      </c>
      <c r="K35" s="287">
        <v>2022</v>
      </c>
      <c r="L35" s="287">
        <v>2023</v>
      </c>
      <c r="M35" s="431">
        <v>2024</v>
      </c>
      <c r="N35" s="950"/>
      <c r="O35" s="287">
        <v>2015</v>
      </c>
      <c r="P35" s="287">
        <v>2016</v>
      </c>
      <c r="Q35" s="287">
        <v>2017</v>
      </c>
      <c r="R35" s="287">
        <v>2018</v>
      </c>
      <c r="S35" s="287">
        <v>2019</v>
      </c>
      <c r="T35" s="287">
        <v>2020</v>
      </c>
      <c r="U35" s="287">
        <v>2021</v>
      </c>
      <c r="V35" s="287">
        <v>2022</v>
      </c>
      <c r="W35" s="287">
        <v>2023</v>
      </c>
      <c r="X35" s="431">
        <v>2024</v>
      </c>
      <c r="Y35" s="287" t="str">
        <f>'1.  LRAMVA Summary'!D50</f>
        <v>Residential</v>
      </c>
      <c r="Z35" s="287" t="str">
        <f>'1.  LRAMVA Summary'!E50</f>
        <v>GS&lt;50 kW</v>
      </c>
      <c r="AA35" s="287" t="str">
        <f>'1.  LRAMVA Summary'!F50</f>
        <v>GS 50-999 kW</v>
      </c>
      <c r="AB35" s="287" t="str">
        <f>'1.  LRAMVA Summary'!G50</f>
        <v>GS 1000-4999kW</v>
      </c>
      <c r="AC35" s="287" t="str">
        <f>'1.  LRAMVA Summary'!H50</f>
        <v>Unmetered Scattered Load</v>
      </c>
      <c r="AD35" s="287" t="str">
        <f>'1.  LRAMVA Summary'!I50</f>
        <v>Sentinel Lights</v>
      </c>
      <c r="AE35" s="287" t="str">
        <f>'1.  LRAMVA Summary'!J50</f>
        <v>Street Lighting</v>
      </c>
      <c r="AF35" s="287" t="str">
        <f>'1.  LRAMVA Summary'!K50</f>
        <v/>
      </c>
      <c r="AG35" s="287" t="str">
        <f>'1.  LRAMVA Summary'!L50</f>
        <v/>
      </c>
      <c r="AH35" s="287" t="str">
        <f>'1.  LRAMVA Summary'!M50</f>
        <v/>
      </c>
      <c r="AI35" s="287" t="str">
        <f>'1.  LRAMVA Summary'!N50</f>
        <v/>
      </c>
      <c r="AJ35" s="287" t="str">
        <f>'1.  LRAMVA Summary'!O50</f>
        <v/>
      </c>
      <c r="AK35" s="287" t="str">
        <f>'1.  LRAMVA Summary'!P50</f>
        <v/>
      </c>
      <c r="AL35" s="287" t="str">
        <f>'1.  LRAMVA Summary'!Q50</f>
        <v/>
      </c>
      <c r="AM35" s="289" t="str">
        <f>'1.  LRAMVA Summary'!R50</f>
        <v>Total</v>
      </c>
    </row>
    <row r="36" spans="1:39" ht="16.5" customHeight="1">
      <c r="B36" s="520" t="s">
        <v>502</v>
      </c>
      <c r="C36" s="291"/>
      <c r="D36" s="291"/>
      <c r="E36" s="291"/>
      <c r="F36" s="291"/>
      <c r="G36" s="291"/>
      <c r="H36" s="291"/>
      <c r="I36" s="291"/>
      <c r="J36" s="291"/>
      <c r="K36" s="291"/>
      <c r="L36" s="291"/>
      <c r="M36" s="291"/>
      <c r="N36" s="292"/>
      <c r="O36" s="291"/>
      <c r="P36" s="291"/>
      <c r="Q36" s="291"/>
      <c r="R36" s="291"/>
      <c r="S36" s="291"/>
      <c r="T36" s="291"/>
      <c r="U36" s="291"/>
      <c r="V36" s="291"/>
      <c r="W36" s="291"/>
      <c r="X36" s="291"/>
      <c r="Y36" s="293" t="str">
        <f>'1.  LRAMVA Summary'!D51</f>
        <v>kWh</v>
      </c>
      <c r="Z36" s="293" t="str">
        <f>'1.  LRAMVA Summary'!E51</f>
        <v>kWh</v>
      </c>
      <c r="AA36" s="293" t="str">
        <f>'1.  LRAMVA Summary'!F51</f>
        <v>kW</v>
      </c>
      <c r="AB36" s="293" t="str">
        <f>'1.  LRAMVA Summary'!G51</f>
        <v>kW</v>
      </c>
      <c r="AC36" s="293" t="str">
        <f>'1.  LRAMVA Summary'!H51</f>
        <v>kWh</v>
      </c>
      <c r="AD36" s="293" t="str">
        <f>'1.  LRAMVA Summary'!I51</f>
        <v>kW</v>
      </c>
      <c r="AE36" s="293" t="str">
        <f>'1.  LRAMVA Summary'!J51</f>
        <v>kW</v>
      </c>
      <c r="AF36" s="293">
        <f>'1.  LRAMVA Summary'!K51</f>
        <v>0</v>
      </c>
      <c r="AG36" s="293">
        <f>'1.  LRAMVA Summary'!L51</f>
        <v>0</v>
      </c>
      <c r="AH36" s="293">
        <f>'1.  LRAMVA Summary'!M51</f>
        <v>0</v>
      </c>
      <c r="AI36" s="293">
        <f>'1.  LRAMVA Summary'!N51</f>
        <v>0</v>
      </c>
      <c r="AJ36" s="293">
        <f>'1.  LRAMVA Summary'!O51</f>
        <v>0</v>
      </c>
      <c r="AK36" s="293">
        <f>'1.  LRAMVA Summary'!P51</f>
        <v>0</v>
      </c>
      <c r="AL36" s="293">
        <f>'1.  LRAMVA Summary'!Q51</f>
        <v>0</v>
      </c>
      <c r="AM36" s="294"/>
    </row>
    <row r="37" spans="1:39" ht="16.5" customHeight="1" outlineLevel="1">
      <c r="B37" s="290" t="s">
        <v>495</v>
      </c>
      <c r="C37" s="291"/>
      <c r="D37" s="291"/>
      <c r="E37" s="291"/>
      <c r="F37" s="291"/>
      <c r="G37" s="291"/>
      <c r="H37" s="291"/>
      <c r="I37" s="291"/>
      <c r="J37" s="291"/>
      <c r="K37" s="291"/>
      <c r="L37" s="291"/>
      <c r="M37" s="291"/>
      <c r="N37" s="292"/>
      <c r="O37" s="291"/>
      <c r="P37" s="291"/>
      <c r="Q37" s="291"/>
      <c r="R37" s="291"/>
      <c r="S37" s="291"/>
      <c r="T37" s="291"/>
      <c r="U37" s="291"/>
      <c r="V37" s="291"/>
      <c r="W37" s="291"/>
      <c r="X37" s="291"/>
      <c r="Y37" s="293"/>
      <c r="Z37" s="293"/>
      <c r="AA37" s="293"/>
      <c r="AB37" s="293"/>
      <c r="AC37" s="293"/>
      <c r="AD37" s="293"/>
      <c r="AE37" s="293"/>
      <c r="AF37" s="293"/>
      <c r="AG37" s="293"/>
      <c r="AH37" s="293"/>
      <c r="AI37" s="293"/>
      <c r="AJ37" s="293"/>
      <c r="AK37" s="293"/>
      <c r="AL37" s="293"/>
      <c r="AM37" s="294"/>
    </row>
    <row r="38" spans="1:39" ht="15.5" outlineLevel="1">
      <c r="A38" s="524">
        <v>1</v>
      </c>
      <c r="B38" s="522" t="s">
        <v>95</v>
      </c>
      <c r="C38" s="293" t="s">
        <v>25</v>
      </c>
      <c r="D38" s="297">
        <v>39904.163113506605</v>
      </c>
      <c r="E38" s="297">
        <f>'7.  Persistence Report'!AV41</f>
        <v>39615</v>
      </c>
      <c r="F38" s="297">
        <f>'7.  Persistence Report'!AW41</f>
        <v>39615</v>
      </c>
      <c r="G38" s="297">
        <f>'7.  Persistence Report'!AX41</f>
        <v>39615</v>
      </c>
      <c r="H38" s="297">
        <f>'7.  Persistence Report'!AY41</f>
        <v>39615</v>
      </c>
      <c r="I38" s="297">
        <f>'7.  Persistence Report'!AZ41</f>
        <v>39615</v>
      </c>
      <c r="J38" s="297">
        <f>'7.  Persistence Report'!BA41</f>
        <v>39615</v>
      </c>
      <c r="K38" s="297">
        <f>'7.  Persistence Report'!BB41</f>
        <v>39609</v>
      </c>
      <c r="L38" s="297">
        <f>'7.  Persistence Report'!BC41</f>
        <v>39609</v>
      </c>
      <c r="M38" s="297">
        <f>'7.  Persistence Report'!BD41</f>
        <v>39609</v>
      </c>
      <c r="N38" s="293"/>
      <c r="O38" s="297">
        <f>'7.  Persistence Report'!Q41</f>
        <v>3</v>
      </c>
      <c r="P38" s="297">
        <f>'7.  Persistence Report'!R41</f>
        <v>3</v>
      </c>
      <c r="Q38" s="297">
        <f>'7.  Persistence Report'!S41</f>
        <v>3</v>
      </c>
      <c r="R38" s="297">
        <f>'7.  Persistence Report'!T41</f>
        <v>3</v>
      </c>
      <c r="S38" s="297">
        <f>'7.  Persistence Report'!U41</f>
        <v>3</v>
      </c>
      <c r="T38" s="297">
        <f>'7.  Persistence Report'!V41</f>
        <v>3</v>
      </c>
      <c r="U38" s="297">
        <f>'7.  Persistence Report'!W41</f>
        <v>3</v>
      </c>
      <c r="V38" s="297">
        <f>'7.  Persistence Report'!X41</f>
        <v>3</v>
      </c>
      <c r="W38" s="297">
        <f>'7.  Persistence Report'!Y41</f>
        <v>3</v>
      </c>
      <c r="X38" s="297">
        <f>'7.  Persistence Report'!Z41</f>
        <v>2</v>
      </c>
      <c r="Y38" s="412">
        <v>1</v>
      </c>
      <c r="Z38" s="412"/>
      <c r="AA38" s="412"/>
      <c r="AB38" s="412"/>
      <c r="AC38" s="412"/>
      <c r="AD38" s="412"/>
      <c r="AE38" s="412"/>
      <c r="AF38" s="412"/>
      <c r="AG38" s="412"/>
      <c r="AH38" s="412"/>
      <c r="AI38" s="412"/>
      <c r="AJ38" s="412"/>
      <c r="AK38" s="412"/>
      <c r="AL38" s="412"/>
      <c r="AM38" s="298">
        <f>SUM(Y38:AL38)</f>
        <v>1</v>
      </c>
    </row>
    <row r="39" spans="1:39" ht="15.5" outlineLevel="1">
      <c r="B39" s="296" t="s">
        <v>265</v>
      </c>
      <c r="C39" s="293" t="s">
        <v>164</v>
      </c>
      <c r="D39" s="297">
        <v>9037.6836130762676</v>
      </c>
      <c r="E39" s="297">
        <f>'7.  Persistence Report'!AV48</f>
        <v>8961</v>
      </c>
      <c r="F39" s="297">
        <f>'7.  Persistence Report'!AW48</f>
        <v>8961</v>
      </c>
      <c r="G39" s="297">
        <f>'7.  Persistence Report'!AX48</f>
        <v>8961</v>
      </c>
      <c r="H39" s="297">
        <f>'7.  Persistence Report'!AY48</f>
        <v>8961</v>
      </c>
      <c r="I39" s="297">
        <f>'7.  Persistence Report'!AZ48</f>
        <v>8961</v>
      </c>
      <c r="J39" s="297">
        <f>'7.  Persistence Report'!BA48</f>
        <v>8961</v>
      </c>
      <c r="K39" s="297">
        <f>'7.  Persistence Report'!BB48</f>
        <v>8959</v>
      </c>
      <c r="L39" s="297">
        <f>'7.  Persistence Report'!BC48</f>
        <v>8959</v>
      </c>
      <c r="M39" s="297">
        <f>'7.  Persistence Report'!BD48</f>
        <v>8959</v>
      </c>
      <c r="N39" s="470"/>
      <c r="O39" s="297">
        <f>'7.  Persistence Report'!P48</f>
        <v>1</v>
      </c>
      <c r="P39" s="297">
        <f>'7.  Persistence Report'!Q48</f>
        <v>1</v>
      </c>
      <c r="Q39" s="297">
        <f>'7.  Persistence Report'!R48</f>
        <v>1</v>
      </c>
      <c r="R39" s="297">
        <f>'7.  Persistence Report'!S48</f>
        <v>1</v>
      </c>
      <c r="S39" s="297">
        <f>'7.  Persistence Report'!T48</f>
        <v>1</v>
      </c>
      <c r="T39" s="297">
        <f>'7.  Persistence Report'!U48</f>
        <v>1</v>
      </c>
      <c r="U39" s="297">
        <f>'7.  Persistence Report'!V48</f>
        <v>1</v>
      </c>
      <c r="V39" s="297">
        <f>'7.  Persistence Report'!W48</f>
        <v>1</v>
      </c>
      <c r="W39" s="297">
        <f>'7.  Persistence Report'!X48</f>
        <v>1</v>
      </c>
      <c r="X39" s="297">
        <f>'7.  Persistence Report'!Y48</f>
        <v>1</v>
      </c>
      <c r="Y39" s="413">
        <f>Y38</f>
        <v>1</v>
      </c>
      <c r="Z39" s="413">
        <f t="shared" ref="Z39:AL39" si="0">Z38</f>
        <v>0</v>
      </c>
      <c r="AA39" s="413">
        <f t="shared" si="0"/>
        <v>0</v>
      </c>
      <c r="AB39" s="413">
        <f t="shared" si="0"/>
        <v>0</v>
      </c>
      <c r="AC39" s="413">
        <f t="shared" si="0"/>
        <v>0</v>
      </c>
      <c r="AD39" s="413">
        <f t="shared" si="0"/>
        <v>0</v>
      </c>
      <c r="AE39" s="413">
        <f t="shared" si="0"/>
        <v>0</v>
      </c>
      <c r="AF39" s="413">
        <f t="shared" si="0"/>
        <v>0</v>
      </c>
      <c r="AG39" s="413">
        <f t="shared" si="0"/>
        <v>0</v>
      </c>
      <c r="AH39" s="413">
        <f t="shared" si="0"/>
        <v>0</v>
      </c>
      <c r="AI39" s="413">
        <f t="shared" si="0"/>
        <v>0</v>
      </c>
      <c r="AJ39" s="413">
        <f t="shared" si="0"/>
        <v>0</v>
      </c>
      <c r="AK39" s="413">
        <f t="shared" si="0"/>
        <v>0</v>
      </c>
      <c r="AL39" s="413">
        <f t="shared" si="0"/>
        <v>0</v>
      </c>
      <c r="AM39" s="299"/>
    </row>
    <row r="40" spans="1:39" ht="15.5" outlineLevel="1">
      <c r="B40" s="300"/>
      <c r="C40" s="301"/>
      <c r="D40" s="301"/>
      <c r="E40" s="301"/>
      <c r="F40" s="301"/>
      <c r="G40" s="301"/>
      <c r="H40" s="301"/>
      <c r="I40" s="301"/>
      <c r="J40" s="301"/>
      <c r="K40" s="301"/>
      <c r="L40" s="301"/>
      <c r="M40" s="301"/>
      <c r="N40" s="302"/>
      <c r="O40" s="301"/>
      <c r="P40" s="301"/>
      <c r="Q40" s="301"/>
      <c r="R40" s="301"/>
      <c r="S40" s="301"/>
      <c r="T40" s="301"/>
      <c r="U40" s="301"/>
      <c r="V40" s="301"/>
      <c r="W40" s="301"/>
      <c r="X40" s="301"/>
      <c r="Y40" s="414"/>
      <c r="Z40" s="415"/>
      <c r="AA40" s="415"/>
      <c r="AB40" s="415"/>
      <c r="AC40" s="415"/>
      <c r="AD40" s="415"/>
      <c r="AE40" s="415"/>
      <c r="AF40" s="415"/>
      <c r="AG40" s="415"/>
      <c r="AH40" s="415"/>
      <c r="AI40" s="415"/>
      <c r="AJ40" s="415"/>
      <c r="AK40" s="415"/>
      <c r="AL40" s="415"/>
      <c r="AM40" s="304"/>
    </row>
    <row r="41" spans="1:39" ht="15.5" outlineLevel="1">
      <c r="A41" s="524">
        <v>2</v>
      </c>
      <c r="B41" s="522" t="s">
        <v>96</v>
      </c>
      <c r="C41" s="293" t="s">
        <v>25</v>
      </c>
      <c r="D41" s="297">
        <v>58361.144768918813</v>
      </c>
      <c r="E41" s="297">
        <f>'7.  Persistence Report'!AV42</f>
        <v>57324</v>
      </c>
      <c r="F41" s="297">
        <f>'7.  Persistence Report'!AW42</f>
        <v>57324</v>
      </c>
      <c r="G41" s="297">
        <f>'7.  Persistence Report'!AX42</f>
        <v>57324</v>
      </c>
      <c r="H41" s="297">
        <f>'7.  Persistence Report'!AY42</f>
        <v>57324</v>
      </c>
      <c r="I41" s="297">
        <f>'7.  Persistence Report'!AZ42</f>
        <v>57324</v>
      </c>
      <c r="J41" s="297">
        <f>'7.  Persistence Report'!BA42</f>
        <v>57324</v>
      </c>
      <c r="K41" s="297">
        <f>'7.  Persistence Report'!BB42</f>
        <v>57294</v>
      </c>
      <c r="L41" s="297">
        <f>'7.  Persistence Report'!BC42</f>
        <v>57294</v>
      </c>
      <c r="M41" s="297">
        <f>'7.  Persistence Report'!BD42</f>
        <v>57294</v>
      </c>
      <c r="N41" s="293"/>
      <c r="O41" s="297">
        <f>'7.  Persistence Report'!P42</f>
        <v>4</v>
      </c>
      <c r="P41" s="297">
        <f>'7.  Persistence Report'!Q42</f>
        <v>4</v>
      </c>
      <c r="Q41" s="297">
        <f>'7.  Persistence Report'!R42</f>
        <v>4</v>
      </c>
      <c r="R41" s="297">
        <f>'7.  Persistence Report'!S42</f>
        <v>4</v>
      </c>
      <c r="S41" s="297">
        <f>'7.  Persistence Report'!T42</f>
        <v>4</v>
      </c>
      <c r="T41" s="297">
        <f>'7.  Persistence Report'!U42</f>
        <v>4</v>
      </c>
      <c r="U41" s="297">
        <f>'7.  Persistence Report'!V42</f>
        <v>4</v>
      </c>
      <c r="V41" s="297">
        <f>'7.  Persistence Report'!W42</f>
        <v>4</v>
      </c>
      <c r="W41" s="297">
        <f>'7.  Persistence Report'!X42</f>
        <v>4</v>
      </c>
      <c r="X41" s="297">
        <f>'7.  Persistence Report'!Y42</f>
        <v>4</v>
      </c>
      <c r="Y41" s="412">
        <v>1</v>
      </c>
      <c r="Z41" s="412"/>
      <c r="AA41" s="412"/>
      <c r="AB41" s="412"/>
      <c r="AC41" s="412"/>
      <c r="AD41" s="412"/>
      <c r="AE41" s="412"/>
      <c r="AF41" s="412"/>
      <c r="AG41" s="412"/>
      <c r="AH41" s="412"/>
      <c r="AI41" s="412"/>
      <c r="AJ41" s="412"/>
      <c r="AK41" s="412"/>
      <c r="AL41" s="412"/>
      <c r="AM41" s="298">
        <f>SUM(Y41:AL41)</f>
        <v>1</v>
      </c>
    </row>
    <row r="42" spans="1:39" ht="15.5" outlineLevel="1">
      <c r="B42" s="296" t="s">
        <v>265</v>
      </c>
      <c r="C42" s="293" t="s">
        <v>164</v>
      </c>
      <c r="D42" s="297">
        <v>603.66923292959143</v>
      </c>
      <c r="E42" s="297">
        <f>'7.  Persistence Report'!AV49</f>
        <v>597</v>
      </c>
      <c r="F42" s="297">
        <f>'7.  Persistence Report'!AW49</f>
        <v>597</v>
      </c>
      <c r="G42" s="297">
        <f>'7.  Persistence Report'!AX49</f>
        <v>597</v>
      </c>
      <c r="H42" s="297">
        <f>'7.  Persistence Report'!AY49</f>
        <v>597</v>
      </c>
      <c r="I42" s="297">
        <f>'7.  Persistence Report'!AZ49</f>
        <v>597</v>
      </c>
      <c r="J42" s="297">
        <f>'7.  Persistence Report'!BA49</f>
        <v>597</v>
      </c>
      <c r="K42" s="297">
        <f>'7.  Persistence Report'!BB49</f>
        <v>595</v>
      </c>
      <c r="L42" s="297">
        <f>'7.  Persistence Report'!BC49</f>
        <v>595</v>
      </c>
      <c r="M42" s="297">
        <f>'7.  Persistence Report'!BD49</f>
        <v>595</v>
      </c>
      <c r="N42" s="470"/>
      <c r="O42" s="297">
        <f>'7.  Persistence Report'!P49</f>
        <v>0</v>
      </c>
      <c r="P42" s="297">
        <f>'7.  Persistence Report'!Q49</f>
        <v>0</v>
      </c>
      <c r="Q42" s="297">
        <f>'7.  Persistence Report'!R49</f>
        <v>0</v>
      </c>
      <c r="R42" s="297">
        <f>'7.  Persistence Report'!S49</f>
        <v>0</v>
      </c>
      <c r="S42" s="297">
        <f>'7.  Persistence Report'!T49</f>
        <v>0</v>
      </c>
      <c r="T42" s="297">
        <f>'7.  Persistence Report'!U49</f>
        <v>0</v>
      </c>
      <c r="U42" s="297">
        <f>'7.  Persistence Report'!V49</f>
        <v>0</v>
      </c>
      <c r="V42" s="297">
        <f>'7.  Persistence Report'!W49</f>
        <v>0</v>
      </c>
      <c r="W42" s="297">
        <f>'7.  Persistence Report'!X49</f>
        <v>0</v>
      </c>
      <c r="X42" s="297">
        <f>'7.  Persistence Report'!Y49</f>
        <v>0</v>
      </c>
      <c r="Y42" s="413">
        <f t="shared" ref="Y42:AL42" si="1">Y41</f>
        <v>1</v>
      </c>
      <c r="Z42" s="413">
        <f t="shared" si="1"/>
        <v>0</v>
      </c>
      <c r="AA42" s="413">
        <f t="shared" si="1"/>
        <v>0</v>
      </c>
      <c r="AB42" s="413">
        <f t="shared" si="1"/>
        <v>0</v>
      </c>
      <c r="AC42" s="413">
        <f t="shared" si="1"/>
        <v>0</v>
      </c>
      <c r="AD42" s="413">
        <f t="shared" si="1"/>
        <v>0</v>
      </c>
      <c r="AE42" s="413">
        <f t="shared" si="1"/>
        <v>0</v>
      </c>
      <c r="AF42" s="413">
        <f t="shared" si="1"/>
        <v>0</v>
      </c>
      <c r="AG42" s="413">
        <f t="shared" si="1"/>
        <v>0</v>
      </c>
      <c r="AH42" s="413">
        <f t="shared" si="1"/>
        <v>0</v>
      </c>
      <c r="AI42" s="413">
        <f t="shared" si="1"/>
        <v>0</v>
      </c>
      <c r="AJ42" s="413">
        <f t="shared" si="1"/>
        <v>0</v>
      </c>
      <c r="AK42" s="413">
        <f t="shared" si="1"/>
        <v>0</v>
      </c>
      <c r="AL42" s="413">
        <f t="shared" si="1"/>
        <v>0</v>
      </c>
      <c r="AM42" s="299"/>
    </row>
    <row r="43" spans="1:39" ht="15.5" outlineLevel="1">
      <c r="B43" s="300"/>
      <c r="C43" s="301"/>
      <c r="D43" s="306"/>
      <c r="E43" s="306"/>
      <c r="F43" s="306"/>
      <c r="G43" s="306"/>
      <c r="H43" s="306"/>
      <c r="I43" s="306"/>
      <c r="J43" s="306"/>
      <c r="K43" s="306"/>
      <c r="L43" s="306"/>
      <c r="M43" s="306"/>
      <c r="N43" s="302"/>
      <c r="O43" s="306"/>
      <c r="P43" s="306"/>
      <c r="Q43" s="306"/>
      <c r="R43" s="306"/>
      <c r="S43" s="306"/>
      <c r="T43" s="306"/>
      <c r="U43" s="306"/>
      <c r="V43" s="306"/>
      <c r="W43" s="306"/>
      <c r="X43" s="306"/>
      <c r="Y43" s="414"/>
      <c r="Z43" s="415"/>
      <c r="AA43" s="415"/>
      <c r="AB43" s="415"/>
      <c r="AC43" s="415"/>
      <c r="AD43" s="415"/>
      <c r="AE43" s="415"/>
      <c r="AF43" s="415"/>
      <c r="AG43" s="415"/>
      <c r="AH43" s="415"/>
      <c r="AI43" s="415"/>
      <c r="AJ43" s="415"/>
      <c r="AK43" s="415"/>
      <c r="AL43" s="415"/>
      <c r="AM43" s="304"/>
    </row>
    <row r="44" spans="1:39" ht="15.5" outlineLevel="1">
      <c r="A44" s="524">
        <v>3</v>
      </c>
      <c r="B44" s="522" t="s">
        <v>97</v>
      </c>
      <c r="C44" s="293" t="s">
        <v>25</v>
      </c>
      <c r="D44" s="297">
        <v>11613.614090956817</v>
      </c>
      <c r="E44" s="297">
        <f>'7.  Persistence Report'!AV40</f>
        <v>11614</v>
      </c>
      <c r="F44" s="297">
        <f>'7.  Persistence Report'!AW40</f>
        <v>11614</v>
      </c>
      <c r="G44" s="297">
        <f>'7.  Persistence Report'!AX40</f>
        <v>11614</v>
      </c>
      <c r="H44" s="297">
        <f>'7.  Persistence Report'!AY40</f>
        <v>5698</v>
      </c>
      <c r="I44" s="297">
        <f>'7.  Persistence Report'!AZ40</f>
        <v>0</v>
      </c>
      <c r="J44" s="297">
        <f>'7.  Persistence Report'!BA40</f>
        <v>0</v>
      </c>
      <c r="K44" s="297">
        <f>'7.  Persistence Report'!BB40</f>
        <v>0</v>
      </c>
      <c r="L44" s="297">
        <f>'7.  Persistence Report'!BC40</f>
        <v>0</v>
      </c>
      <c r="M44" s="297">
        <f>'7.  Persistence Report'!BD40</f>
        <v>0</v>
      </c>
      <c r="N44" s="293"/>
      <c r="O44" s="297"/>
      <c r="P44" s="297"/>
      <c r="Q44" s="297"/>
      <c r="R44" s="297"/>
      <c r="S44" s="297"/>
      <c r="T44" s="297"/>
      <c r="U44" s="297"/>
      <c r="V44" s="297"/>
      <c r="W44" s="297"/>
      <c r="X44" s="297"/>
      <c r="Y44" s="412"/>
      <c r="Z44" s="412"/>
      <c r="AA44" s="412"/>
      <c r="AB44" s="412"/>
      <c r="AC44" s="412"/>
      <c r="AD44" s="412"/>
      <c r="AE44" s="412"/>
      <c r="AF44" s="412"/>
      <c r="AG44" s="412"/>
      <c r="AH44" s="412"/>
      <c r="AI44" s="412"/>
      <c r="AJ44" s="412"/>
      <c r="AK44" s="412"/>
      <c r="AL44" s="412"/>
      <c r="AM44" s="298">
        <f>SUM(Y44:AL44)</f>
        <v>0</v>
      </c>
    </row>
    <row r="45" spans="1:39" ht="15.5" outlineLevel="1">
      <c r="B45" s="296" t="s">
        <v>265</v>
      </c>
      <c r="C45" s="293" t="s">
        <v>164</v>
      </c>
      <c r="D45" s="297"/>
      <c r="E45" s="297"/>
      <c r="F45" s="297"/>
      <c r="G45" s="297"/>
      <c r="H45" s="297"/>
      <c r="I45" s="297"/>
      <c r="J45" s="297"/>
      <c r="K45" s="297"/>
      <c r="L45" s="297"/>
      <c r="M45" s="297"/>
      <c r="N45" s="470"/>
      <c r="O45" s="297"/>
      <c r="P45" s="297"/>
      <c r="Q45" s="297"/>
      <c r="R45" s="297"/>
      <c r="S45" s="297"/>
      <c r="T45" s="297"/>
      <c r="U45" s="297"/>
      <c r="V45" s="297"/>
      <c r="W45" s="297"/>
      <c r="X45" s="297"/>
      <c r="Y45" s="413">
        <f t="shared" ref="Y45:AL45" si="2">Y44</f>
        <v>0</v>
      </c>
      <c r="Z45" s="413">
        <f t="shared" si="2"/>
        <v>0</v>
      </c>
      <c r="AA45" s="413">
        <f t="shared" si="2"/>
        <v>0</v>
      </c>
      <c r="AB45" s="413">
        <f t="shared" si="2"/>
        <v>0</v>
      </c>
      <c r="AC45" s="413">
        <f t="shared" si="2"/>
        <v>0</v>
      </c>
      <c r="AD45" s="413">
        <f t="shared" si="2"/>
        <v>0</v>
      </c>
      <c r="AE45" s="413">
        <f t="shared" si="2"/>
        <v>0</v>
      </c>
      <c r="AF45" s="413">
        <f t="shared" si="2"/>
        <v>0</v>
      </c>
      <c r="AG45" s="413">
        <f t="shared" si="2"/>
        <v>0</v>
      </c>
      <c r="AH45" s="413">
        <f t="shared" si="2"/>
        <v>0</v>
      </c>
      <c r="AI45" s="413">
        <f t="shared" si="2"/>
        <v>0</v>
      </c>
      <c r="AJ45" s="413">
        <f t="shared" si="2"/>
        <v>0</v>
      </c>
      <c r="AK45" s="413">
        <f t="shared" si="2"/>
        <v>0</v>
      </c>
      <c r="AL45" s="413">
        <f t="shared" si="2"/>
        <v>0</v>
      </c>
      <c r="AM45" s="299"/>
    </row>
    <row r="46" spans="1:39" ht="15.5" outlineLevel="1">
      <c r="B46" s="296"/>
      <c r="C46" s="307"/>
      <c r="D46" s="293"/>
      <c r="E46" s="293"/>
      <c r="F46" s="293"/>
      <c r="G46" s="293"/>
      <c r="H46" s="293"/>
      <c r="I46" s="293"/>
      <c r="J46" s="293"/>
      <c r="K46" s="293"/>
      <c r="L46" s="293"/>
      <c r="M46" s="293"/>
      <c r="N46" s="293"/>
      <c r="O46" s="293"/>
      <c r="P46" s="293"/>
      <c r="Q46" s="293"/>
      <c r="R46" s="293"/>
      <c r="S46" s="293"/>
      <c r="T46" s="293"/>
      <c r="U46" s="293"/>
      <c r="V46" s="293"/>
      <c r="W46" s="293"/>
      <c r="X46" s="293"/>
      <c r="Y46" s="414"/>
      <c r="Z46" s="414"/>
      <c r="AA46" s="414"/>
      <c r="AB46" s="414"/>
      <c r="AC46" s="414"/>
      <c r="AD46" s="414"/>
      <c r="AE46" s="414"/>
      <c r="AF46" s="414"/>
      <c r="AG46" s="414"/>
      <c r="AH46" s="414"/>
      <c r="AI46" s="414"/>
      <c r="AJ46" s="414"/>
      <c r="AK46" s="414"/>
      <c r="AL46" s="414"/>
      <c r="AM46" s="308"/>
    </row>
    <row r="47" spans="1:39" ht="15.5" outlineLevel="1">
      <c r="A47" s="524">
        <v>4</v>
      </c>
      <c r="B47" s="522" t="s">
        <v>98</v>
      </c>
      <c r="C47" s="293" t="s">
        <v>25</v>
      </c>
      <c r="D47" s="297">
        <v>11986.181646923345</v>
      </c>
      <c r="E47" s="297">
        <f>'7.  Persistence Report'!AV43</f>
        <v>11986</v>
      </c>
      <c r="F47" s="297">
        <f>'7.  Persistence Report'!AW43</f>
        <v>11986</v>
      </c>
      <c r="G47" s="297">
        <f>'7.  Persistence Report'!AX43</f>
        <v>11986</v>
      </c>
      <c r="H47" s="297">
        <f>'7.  Persistence Report'!AY43</f>
        <v>11986</v>
      </c>
      <c r="I47" s="297">
        <f>'7.  Persistence Report'!AZ43</f>
        <v>11986</v>
      </c>
      <c r="J47" s="297">
        <f>'7.  Persistence Report'!BA43</f>
        <v>11986</v>
      </c>
      <c r="K47" s="297">
        <f>'7.  Persistence Report'!BB43</f>
        <v>11986</v>
      </c>
      <c r="L47" s="297">
        <f>'7.  Persistence Report'!BC43</f>
        <v>11986</v>
      </c>
      <c r="M47" s="297">
        <f>'7.  Persistence Report'!BD43</f>
        <v>11986</v>
      </c>
      <c r="N47" s="293"/>
      <c r="O47" s="297">
        <f>'7.  Persistence Report'!P43</f>
        <v>6</v>
      </c>
      <c r="P47" s="297">
        <f>'7.  Persistence Report'!Q43</f>
        <v>6</v>
      </c>
      <c r="Q47" s="297">
        <f>'7.  Persistence Report'!R43</f>
        <v>6</v>
      </c>
      <c r="R47" s="297">
        <f>'7.  Persistence Report'!S43</f>
        <v>6</v>
      </c>
      <c r="S47" s="297">
        <f>'7.  Persistence Report'!T43</f>
        <v>6</v>
      </c>
      <c r="T47" s="297">
        <f>'7.  Persistence Report'!U43</f>
        <v>6</v>
      </c>
      <c r="U47" s="297">
        <f>'7.  Persistence Report'!V43</f>
        <v>6</v>
      </c>
      <c r="V47" s="297">
        <f>'7.  Persistence Report'!W43</f>
        <v>6</v>
      </c>
      <c r="W47" s="297">
        <f>'7.  Persistence Report'!X43</f>
        <v>6</v>
      </c>
      <c r="X47" s="297">
        <f>'7.  Persistence Report'!Y43</f>
        <v>6</v>
      </c>
      <c r="Y47" s="412">
        <v>1</v>
      </c>
      <c r="Z47" s="412"/>
      <c r="AA47" s="412"/>
      <c r="AB47" s="412"/>
      <c r="AC47" s="412"/>
      <c r="AD47" s="412"/>
      <c r="AE47" s="412"/>
      <c r="AF47" s="412"/>
      <c r="AG47" s="412"/>
      <c r="AH47" s="412"/>
      <c r="AI47" s="412"/>
      <c r="AJ47" s="412"/>
      <c r="AK47" s="412"/>
      <c r="AL47" s="412"/>
      <c r="AM47" s="298">
        <f>SUM(Y47:AL47)</f>
        <v>1</v>
      </c>
    </row>
    <row r="48" spans="1:39" ht="15.5" outlineLevel="1">
      <c r="B48" s="296" t="s">
        <v>265</v>
      </c>
      <c r="C48" s="293" t="s">
        <v>164</v>
      </c>
      <c r="D48" s="297">
        <v>644.66845373870638</v>
      </c>
      <c r="E48" s="297">
        <f>'7.  Persistence Report'!AV50</f>
        <v>645</v>
      </c>
      <c r="F48" s="297">
        <f>'7.  Persistence Report'!AW50</f>
        <v>645</v>
      </c>
      <c r="G48" s="297">
        <f>'7.  Persistence Report'!AX50</f>
        <v>645</v>
      </c>
      <c r="H48" s="297">
        <f>'7.  Persistence Report'!AY50</f>
        <v>645</v>
      </c>
      <c r="I48" s="297">
        <f>'7.  Persistence Report'!AZ50</f>
        <v>645</v>
      </c>
      <c r="J48" s="297">
        <f>'7.  Persistence Report'!BA50</f>
        <v>645</v>
      </c>
      <c r="K48" s="297">
        <f>'7.  Persistence Report'!BB50</f>
        <v>645</v>
      </c>
      <c r="L48" s="297">
        <f>'7.  Persistence Report'!BC50</f>
        <v>645</v>
      </c>
      <c r="M48" s="297">
        <f>'7.  Persistence Report'!BD50</f>
        <v>645</v>
      </c>
      <c r="N48" s="470"/>
      <c r="O48" s="297">
        <f>'7.  Persistence Report'!P50</f>
        <v>0</v>
      </c>
      <c r="P48" s="297">
        <f>'7.  Persistence Report'!Q50</f>
        <v>0</v>
      </c>
      <c r="Q48" s="297">
        <f>'7.  Persistence Report'!R50</f>
        <v>0</v>
      </c>
      <c r="R48" s="297">
        <f>'7.  Persistence Report'!S50</f>
        <v>0</v>
      </c>
      <c r="S48" s="297">
        <f>'7.  Persistence Report'!T50</f>
        <v>0</v>
      </c>
      <c r="T48" s="297">
        <f>'7.  Persistence Report'!U50</f>
        <v>0</v>
      </c>
      <c r="U48" s="297">
        <f>'7.  Persistence Report'!V50</f>
        <v>0</v>
      </c>
      <c r="V48" s="297">
        <f>'7.  Persistence Report'!W50</f>
        <v>0</v>
      </c>
      <c r="W48" s="297">
        <f>'7.  Persistence Report'!X50</f>
        <v>0</v>
      </c>
      <c r="X48" s="297">
        <f>'7.  Persistence Report'!Y50</f>
        <v>0</v>
      </c>
      <c r="Y48" s="413">
        <f t="shared" ref="Y48:AL48" si="3">Y47</f>
        <v>1</v>
      </c>
      <c r="Z48" s="413">
        <f t="shared" si="3"/>
        <v>0</v>
      </c>
      <c r="AA48" s="413">
        <f t="shared" si="3"/>
        <v>0</v>
      </c>
      <c r="AB48" s="413">
        <f t="shared" si="3"/>
        <v>0</v>
      </c>
      <c r="AC48" s="413">
        <f t="shared" si="3"/>
        <v>0</v>
      </c>
      <c r="AD48" s="413">
        <f t="shared" si="3"/>
        <v>0</v>
      </c>
      <c r="AE48" s="413">
        <f t="shared" si="3"/>
        <v>0</v>
      </c>
      <c r="AF48" s="413">
        <f t="shared" si="3"/>
        <v>0</v>
      </c>
      <c r="AG48" s="413">
        <f t="shared" si="3"/>
        <v>0</v>
      </c>
      <c r="AH48" s="413">
        <f t="shared" si="3"/>
        <v>0</v>
      </c>
      <c r="AI48" s="413">
        <f t="shared" si="3"/>
        <v>0</v>
      </c>
      <c r="AJ48" s="413">
        <f t="shared" si="3"/>
        <v>0</v>
      </c>
      <c r="AK48" s="413">
        <f t="shared" si="3"/>
        <v>0</v>
      </c>
      <c r="AL48" s="413">
        <f t="shared" si="3"/>
        <v>0</v>
      </c>
      <c r="AM48" s="299"/>
    </row>
    <row r="49" spans="1:39" ht="15.5" outlineLevel="1">
      <c r="B49" s="296"/>
      <c r="C49" s="307"/>
      <c r="D49" s="306"/>
      <c r="E49" s="306"/>
      <c r="F49" s="306"/>
      <c r="G49" s="306"/>
      <c r="H49" s="306"/>
      <c r="I49" s="306"/>
      <c r="J49" s="306"/>
      <c r="K49" s="306"/>
      <c r="L49" s="306"/>
      <c r="M49" s="306"/>
      <c r="N49" s="293"/>
      <c r="O49" s="306"/>
      <c r="P49" s="306"/>
      <c r="Q49" s="306"/>
      <c r="R49" s="306"/>
      <c r="S49" s="306"/>
      <c r="T49" s="306"/>
      <c r="U49" s="306"/>
      <c r="V49" s="306"/>
      <c r="W49" s="306"/>
      <c r="X49" s="306"/>
      <c r="Y49" s="414"/>
      <c r="Z49" s="414"/>
      <c r="AA49" s="414"/>
      <c r="AB49" s="414"/>
      <c r="AC49" s="414"/>
      <c r="AD49" s="414"/>
      <c r="AE49" s="414"/>
      <c r="AF49" s="414"/>
      <c r="AG49" s="414"/>
      <c r="AH49" s="414"/>
      <c r="AI49" s="414"/>
      <c r="AJ49" s="414"/>
      <c r="AK49" s="414"/>
      <c r="AL49" s="414"/>
      <c r="AM49" s="308"/>
    </row>
    <row r="50" spans="1:39" ht="18" customHeight="1" outlineLevel="1">
      <c r="A50" s="524">
        <v>5</v>
      </c>
      <c r="B50" s="522" t="s">
        <v>99</v>
      </c>
      <c r="C50" s="293" t="s">
        <v>25</v>
      </c>
      <c r="D50" s="297"/>
      <c r="E50" s="297"/>
      <c r="F50" s="297"/>
      <c r="G50" s="297"/>
      <c r="H50" s="297"/>
      <c r="I50" s="297"/>
      <c r="J50" s="297"/>
      <c r="K50" s="297"/>
      <c r="L50" s="297"/>
      <c r="M50" s="297"/>
      <c r="N50" s="293"/>
      <c r="O50" s="297"/>
      <c r="P50" s="297"/>
      <c r="Q50" s="297"/>
      <c r="R50" s="297"/>
      <c r="S50" s="297"/>
      <c r="T50" s="297"/>
      <c r="U50" s="297"/>
      <c r="V50" s="297"/>
      <c r="W50" s="297"/>
      <c r="X50" s="297"/>
      <c r="Y50" s="412"/>
      <c r="Z50" s="412"/>
      <c r="AA50" s="412"/>
      <c r="AB50" s="412"/>
      <c r="AC50" s="412"/>
      <c r="AD50" s="412"/>
      <c r="AE50" s="412"/>
      <c r="AF50" s="412"/>
      <c r="AG50" s="412"/>
      <c r="AH50" s="412"/>
      <c r="AI50" s="412"/>
      <c r="AJ50" s="412"/>
      <c r="AK50" s="412"/>
      <c r="AL50" s="412"/>
      <c r="AM50" s="298">
        <f>SUM(Y50:AL50)</f>
        <v>0</v>
      </c>
    </row>
    <row r="51" spans="1:39" ht="15.5" outlineLevel="1">
      <c r="B51" s="296" t="s">
        <v>265</v>
      </c>
      <c r="C51" s="293" t="s">
        <v>164</v>
      </c>
      <c r="D51" s="297"/>
      <c r="E51" s="297"/>
      <c r="F51" s="297"/>
      <c r="G51" s="297"/>
      <c r="H51" s="297"/>
      <c r="I51" s="297"/>
      <c r="J51" s="297"/>
      <c r="K51" s="297"/>
      <c r="L51" s="297"/>
      <c r="M51" s="297"/>
      <c r="N51" s="470"/>
      <c r="O51" s="297"/>
      <c r="P51" s="297"/>
      <c r="Q51" s="297"/>
      <c r="R51" s="297"/>
      <c r="S51" s="297"/>
      <c r="T51" s="297"/>
      <c r="U51" s="297"/>
      <c r="V51" s="297"/>
      <c r="W51" s="297"/>
      <c r="X51" s="297"/>
      <c r="Y51" s="413">
        <f t="shared" ref="Y51:AL51" si="4">Y50</f>
        <v>0</v>
      </c>
      <c r="Z51" s="413">
        <f t="shared" si="4"/>
        <v>0</v>
      </c>
      <c r="AA51" s="413">
        <f t="shared" si="4"/>
        <v>0</v>
      </c>
      <c r="AB51" s="413">
        <f t="shared" si="4"/>
        <v>0</v>
      </c>
      <c r="AC51" s="413">
        <f t="shared" si="4"/>
        <v>0</v>
      </c>
      <c r="AD51" s="413">
        <f t="shared" si="4"/>
        <v>0</v>
      </c>
      <c r="AE51" s="413">
        <f t="shared" si="4"/>
        <v>0</v>
      </c>
      <c r="AF51" s="413">
        <f t="shared" si="4"/>
        <v>0</v>
      </c>
      <c r="AG51" s="413">
        <f t="shared" si="4"/>
        <v>0</v>
      </c>
      <c r="AH51" s="413">
        <f t="shared" si="4"/>
        <v>0</v>
      </c>
      <c r="AI51" s="413">
        <f t="shared" si="4"/>
        <v>0</v>
      </c>
      <c r="AJ51" s="413">
        <f t="shared" si="4"/>
        <v>0</v>
      </c>
      <c r="AK51" s="413">
        <f t="shared" si="4"/>
        <v>0</v>
      </c>
      <c r="AL51" s="413">
        <f t="shared" si="4"/>
        <v>0</v>
      </c>
      <c r="AM51" s="299"/>
    </row>
    <row r="52" spans="1:39" ht="15.5" outlineLevel="1">
      <c r="B52" s="296"/>
      <c r="C52" s="293"/>
      <c r="D52" s="293"/>
      <c r="E52" s="293"/>
      <c r="F52" s="293"/>
      <c r="G52" s="293"/>
      <c r="H52" s="293"/>
      <c r="I52" s="293"/>
      <c r="J52" s="293"/>
      <c r="K52" s="293"/>
      <c r="L52" s="293"/>
      <c r="M52" s="293"/>
      <c r="N52" s="293"/>
      <c r="O52" s="293"/>
      <c r="P52" s="293"/>
      <c r="Q52" s="293"/>
      <c r="R52" s="293"/>
      <c r="S52" s="293"/>
      <c r="T52" s="293"/>
      <c r="U52" s="293"/>
      <c r="V52" s="293"/>
      <c r="W52" s="293"/>
      <c r="X52" s="293"/>
      <c r="Y52" s="424"/>
      <c r="Z52" s="425"/>
      <c r="AA52" s="425"/>
      <c r="AB52" s="425"/>
      <c r="AC52" s="425"/>
      <c r="AD52" s="425"/>
      <c r="AE52" s="425"/>
      <c r="AF52" s="425"/>
      <c r="AG52" s="425"/>
      <c r="AH52" s="425"/>
      <c r="AI52" s="425"/>
      <c r="AJ52" s="425"/>
      <c r="AK52" s="425"/>
      <c r="AL52" s="425"/>
      <c r="AM52" s="299"/>
    </row>
    <row r="53" spans="1:39" ht="16.5" customHeight="1" outlineLevel="1">
      <c r="B53" s="321" t="s">
        <v>496</v>
      </c>
      <c r="C53" s="291"/>
      <c r="D53" s="291"/>
      <c r="E53" s="291"/>
      <c r="F53" s="291"/>
      <c r="G53" s="291"/>
      <c r="H53" s="291"/>
      <c r="I53" s="291"/>
      <c r="J53" s="291"/>
      <c r="K53" s="291"/>
      <c r="L53" s="291"/>
      <c r="M53" s="291"/>
      <c r="N53" s="292"/>
      <c r="O53" s="291"/>
      <c r="P53" s="291"/>
      <c r="Q53" s="291"/>
      <c r="R53" s="291"/>
      <c r="S53" s="291"/>
      <c r="T53" s="291"/>
      <c r="U53" s="291"/>
      <c r="V53" s="291"/>
      <c r="W53" s="291"/>
      <c r="X53" s="291"/>
      <c r="Y53" s="416"/>
      <c r="Z53" s="416"/>
      <c r="AA53" s="416"/>
      <c r="AB53" s="416"/>
      <c r="AC53" s="416"/>
      <c r="AD53" s="416"/>
      <c r="AE53" s="416"/>
      <c r="AF53" s="416"/>
      <c r="AG53" s="416"/>
      <c r="AH53" s="416"/>
      <c r="AI53" s="416"/>
      <c r="AJ53" s="416"/>
      <c r="AK53" s="416"/>
      <c r="AL53" s="416"/>
      <c r="AM53" s="294"/>
    </row>
    <row r="54" spans="1:39" ht="15.5" outlineLevel="1">
      <c r="A54" s="524">
        <v>6</v>
      </c>
      <c r="B54" s="522" t="s">
        <v>100</v>
      </c>
      <c r="C54" s="293" t="s">
        <v>25</v>
      </c>
      <c r="D54" s="297"/>
      <c r="E54" s="297"/>
      <c r="F54" s="297"/>
      <c r="G54" s="297"/>
      <c r="H54" s="297"/>
      <c r="I54" s="297"/>
      <c r="J54" s="297"/>
      <c r="K54" s="297"/>
      <c r="L54" s="297"/>
      <c r="M54" s="297"/>
      <c r="N54" s="297">
        <v>12</v>
      </c>
      <c r="O54" s="297"/>
      <c r="P54" s="297"/>
      <c r="Q54" s="297"/>
      <c r="R54" s="297"/>
      <c r="S54" s="297"/>
      <c r="T54" s="297"/>
      <c r="U54" s="297"/>
      <c r="V54" s="297"/>
      <c r="W54" s="297"/>
      <c r="X54" s="297"/>
      <c r="Y54" s="417"/>
      <c r="Z54" s="412"/>
      <c r="AA54" s="412"/>
      <c r="AB54" s="412"/>
      <c r="AC54" s="412"/>
      <c r="AD54" s="412"/>
      <c r="AE54" s="412"/>
      <c r="AF54" s="417"/>
      <c r="AG54" s="417"/>
      <c r="AH54" s="417"/>
      <c r="AI54" s="417"/>
      <c r="AJ54" s="417"/>
      <c r="AK54" s="417"/>
      <c r="AL54" s="417"/>
      <c r="AM54" s="298">
        <f>SUM(Y54:AL54)</f>
        <v>0</v>
      </c>
    </row>
    <row r="55" spans="1:39" ht="15.5" outlineLevel="1">
      <c r="B55" s="296" t="s">
        <v>265</v>
      </c>
      <c r="C55" s="293" t="s">
        <v>164</v>
      </c>
      <c r="D55" s="297"/>
      <c r="E55" s="297"/>
      <c r="F55" s="297"/>
      <c r="G55" s="297"/>
      <c r="H55" s="297"/>
      <c r="I55" s="297"/>
      <c r="J55" s="297"/>
      <c r="K55" s="297"/>
      <c r="L55" s="297"/>
      <c r="M55" s="297"/>
      <c r="N55" s="297">
        <f>N54</f>
        <v>12</v>
      </c>
      <c r="O55" s="297"/>
      <c r="P55" s="297"/>
      <c r="Q55" s="297"/>
      <c r="R55" s="297"/>
      <c r="S55" s="297"/>
      <c r="T55" s="297"/>
      <c r="U55" s="297"/>
      <c r="V55" s="297"/>
      <c r="W55" s="297"/>
      <c r="X55" s="297"/>
      <c r="Y55" s="413">
        <f t="shared" ref="Y55:AL55" si="5">Y54</f>
        <v>0</v>
      </c>
      <c r="Z55" s="413">
        <f t="shared" si="5"/>
        <v>0</v>
      </c>
      <c r="AA55" s="413">
        <f t="shared" si="5"/>
        <v>0</v>
      </c>
      <c r="AB55" s="413">
        <f t="shared" si="5"/>
        <v>0</v>
      </c>
      <c r="AC55" s="413">
        <f t="shared" si="5"/>
        <v>0</v>
      </c>
      <c r="AD55" s="413">
        <f t="shared" si="5"/>
        <v>0</v>
      </c>
      <c r="AE55" s="413">
        <f t="shared" si="5"/>
        <v>0</v>
      </c>
      <c r="AF55" s="413">
        <f t="shared" si="5"/>
        <v>0</v>
      </c>
      <c r="AG55" s="413">
        <f t="shared" si="5"/>
        <v>0</v>
      </c>
      <c r="AH55" s="413">
        <f t="shared" si="5"/>
        <v>0</v>
      </c>
      <c r="AI55" s="413">
        <f t="shared" si="5"/>
        <v>0</v>
      </c>
      <c r="AJ55" s="413">
        <f t="shared" si="5"/>
        <v>0</v>
      </c>
      <c r="AK55" s="413">
        <f t="shared" si="5"/>
        <v>0</v>
      </c>
      <c r="AL55" s="413">
        <f t="shared" si="5"/>
        <v>0</v>
      </c>
      <c r="AM55" s="313"/>
    </row>
    <row r="56" spans="1:39" ht="15.5" outlineLevel="1">
      <c r="B56" s="312"/>
      <c r="C56" s="314"/>
      <c r="D56" s="293"/>
      <c r="E56" s="293"/>
      <c r="F56" s="293"/>
      <c r="G56" s="293"/>
      <c r="H56" s="293"/>
      <c r="I56" s="293"/>
      <c r="J56" s="293"/>
      <c r="K56" s="293"/>
      <c r="L56" s="293"/>
      <c r="M56" s="293"/>
      <c r="N56" s="293"/>
      <c r="O56" s="293"/>
      <c r="P56" s="293"/>
      <c r="Q56" s="293"/>
      <c r="R56" s="293"/>
      <c r="S56" s="293"/>
      <c r="T56" s="293"/>
      <c r="U56" s="293"/>
      <c r="V56" s="293"/>
      <c r="W56" s="293"/>
      <c r="X56" s="293"/>
      <c r="Y56" s="418"/>
      <c r="Z56" s="418"/>
      <c r="AA56" s="418"/>
      <c r="AB56" s="418"/>
      <c r="AC56" s="418"/>
      <c r="AD56" s="418"/>
      <c r="AE56" s="418"/>
      <c r="AF56" s="418"/>
      <c r="AG56" s="418"/>
      <c r="AH56" s="418"/>
      <c r="AI56" s="418"/>
      <c r="AJ56" s="418"/>
      <c r="AK56" s="418"/>
      <c r="AL56" s="418"/>
      <c r="AM56" s="315"/>
    </row>
    <row r="57" spans="1:39" ht="28.5" customHeight="1" outlineLevel="1">
      <c r="A57" s="524">
        <v>7</v>
      </c>
      <c r="B57" s="522" t="s">
        <v>101</v>
      </c>
      <c r="C57" s="293" t="s">
        <v>25</v>
      </c>
      <c r="D57" s="297">
        <v>571717.84108272544</v>
      </c>
      <c r="E57" s="297">
        <f>'7.  Persistence Report'!AV44</f>
        <v>571718</v>
      </c>
      <c r="F57" s="297">
        <f>'7.  Persistence Report'!AW44</f>
        <v>571718</v>
      </c>
      <c r="G57" s="297">
        <f>'7.  Persistence Report'!AX44</f>
        <v>571718</v>
      </c>
      <c r="H57" s="297">
        <f>'7.  Persistence Report'!AY44</f>
        <v>571718</v>
      </c>
      <c r="I57" s="297">
        <f>'7.  Persistence Report'!AZ44</f>
        <v>571718</v>
      </c>
      <c r="J57" s="297">
        <f>'7.  Persistence Report'!BA44</f>
        <v>543438</v>
      </c>
      <c r="K57" s="297">
        <f>'7.  Persistence Report'!BB44</f>
        <v>543438</v>
      </c>
      <c r="L57" s="297">
        <f>'7.  Persistence Report'!BC44</f>
        <v>543438</v>
      </c>
      <c r="M57" s="297">
        <f>'7.  Persistence Report'!BD44</f>
        <v>451260</v>
      </c>
      <c r="N57" s="297">
        <v>12</v>
      </c>
      <c r="O57" s="297">
        <f>'7.  Persistence Report'!P44</f>
        <v>105</v>
      </c>
      <c r="P57" s="297">
        <f>'7.  Persistence Report'!Q44</f>
        <v>105</v>
      </c>
      <c r="Q57" s="297">
        <f>'7.  Persistence Report'!R44</f>
        <v>105</v>
      </c>
      <c r="R57" s="297">
        <f>'7.  Persistence Report'!S44</f>
        <v>105</v>
      </c>
      <c r="S57" s="297">
        <f>'7.  Persistence Report'!T44</f>
        <v>105</v>
      </c>
      <c r="T57" s="297">
        <f>'7.  Persistence Report'!U44</f>
        <v>105</v>
      </c>
      <c r="U57" s="297">
        <f>'7.  Persistence Report'!V44</f>
        <v>100</v>
      </c>
      <c r="V57" s="297">
        <f>'7.  Persistence Report'!W44</f>
        <v>100</v>
      </c>
      <c r="W57" s="297">
        <f>'7.  Persistence Report'!X44</f>
        <v>100</v>
      </c>
      <c r="X57" s="297">
        <f>'7.  Persistence Report'!Y44</f>
        <v>86</v>
      </c>
      <c r="Y57" s="535"/>
      <c r="Z57" s="802">
        <v>0.12330000000000001</v>
      </c>
      <c r="AA57" s="802">
        <v>4.3900000000000002E-2</v>
      </c>
      <c r="AB57" s="412">
        <v>0.83279999999999998</v>
      </c>
      <c r="AC57" s="535"/>
      <c r="AD57" s="412"/>
      <c r="AE57" s="412"/>
      <c r="AF57" s="417"/>
      <c r="AG57" s="417"/>
      <c r="AH57" s="417"/>
      <c r="AI57" s="417"/>
      <c r="AJ57" s="417"/>
      <c r="AK57" s="417"/>
      <c r="AL57" s="417"/>
      <c r="AM57" s="298">
        <f>SUM(Y57:AL57)</f>
        <v>1</v>
      </c>
    </row>
    <row r="58" spans="1:39" ht="15.5" outlineLevel="1">
      <c r="B58" s="296" t="s">
        <v>265</v>
      </c>
      <c r="C58" s="293" t="s">
        <v>164</v>
      </c>
      <c r="D58" s="297">
        <v>-5961.3361055216919</v>
      </c>
      <c r="E58" s="297">
        <f>'7.  Persistence Report'!AV56</f>
        <v>-5961</v>
      </c>
      <c r="F58" s="297">
        <f>'7.  Persistence Report'!AW56</f>
        <v>-5961</v>
      </c>
      <c r="G58" s="297">
        <f>'7.  Persistence Report'!AX56</f>
        <v>-5961</v>
      </c>
      <c r="H58" s="297">
        <f>'7.  Persistence Report'!AY56</f>
        <v>-5961</v>
      </c>
      <c r="I58" s="297">
        <f>'7.  Persistence Report'!AZ56</f>
        <v>-5961</v>
      </c>
      <c r="J58" s="297">
        <f>'7.  Persistence Report'!BA56</f>
        <v>22318</v>
      </c>
      <c r="K58" s="297">
        <f>'7.  Persistence Report'!BB56</f>
        <v>22318</v>
      </c>
      <c r="L58" s="297">
        <f>'7.  Persistence Report'!BC56</f>
        <v>22318</v>
      </c>
      <c r="M58" s="297">
        <f>'7.  Persistence Report'!BD56</f>
        <v>13971</v>
      </c>
      <c r="N58" s="297">
        <f>N57</f>
        <v>12</v>
      </c>
      <c r="O58" s="297">
        <f>'7.  Persistence Report'!P56</f>
        <v>-1</v>
      </c>
      <c r="P58" s="297">
        <f>'7.  Persistence Report'!Q56</f>
        <v>-1</v>
      </c>
      <c r="Q58" s="297">
        <f>'7.  Persistence Report'!R56</f>
        <v>-1</v>
      </c>
      <c r="R58" s="297">
        <f>'7.  Persistence Report'!S56</f>
        <v>-1</v>
      </c>
      <c r="S58" s="297">
        <f>'7.  Persistence Report'!T56</f>
        <v>-1</v>
      </c>
      <c r="T58" s="297">
        <f>'7.  Persistence Report'!U56</f>
        <v>-1</v>
      </c>
      <c r="U58" s="297">
        <f>'7.  Persistence Report'!V56</f>
        <v>3</v>
      </c>
      <c r="V58" s="297">
        <f>'7.  Persistence Report'!W56</f>
        <v>3</v>
      </c>
      <c r="W58" s="297">
        <f>'7.  Persistence Report'!X56</f>
        <v>3</v>
      </c>
      <c r="X58" s="297">
        <f>'7.  Persistence Report'!Y56</f>
        <v>2</v>
      </c>
      <c r="Y58" s="413">
        <f t="shared" ref="Y58:AL58" si="6">Y57</f>
        <v>0</v>
      </c>
      <c r="Z58" s="413">
        <f t="shared" si="6"/>
        <v>0.12330000000000001</v>
      </c>
      <c r="AA58" s="413">
        <f t="shared" si="6"/>
        <v>4.3900000000000002E-2</v>
      </c>
      <c r="AB58" s="413">
        <f t="shared" si="6"/>
        <v>0.83279999999999998</v>
      </c>
      <c r="AC58" s="413">
        <f t="shared" si="6"/>
        <v>0</v>
      </c>
      <c r="AD58" s="413">
        <f t="shared" si="6"/>
        <v>0</v>
      </c>
      <c r="AE58" s="413">
        <f t="shared" si="6"/>
        <v>0</v>
      </c>
      <c r="AF58" s="413">
        <f t="shared" si="6"/>
        <v>0</v>
      </c>
      <c r="AG58" s="413">
        <f t="shared" si="6"/>
        <v>0</v>
      </c>
      <c r="AH58" s="413">
        <f t="shared" si="6"/>
        <v>0</v>
      </c>
      <c r="AI58" s="413">
        <f t="shared" si="6"/>
        <v>0</v>
      </c>
      <c r="AJ58" s="413">
        <f t="shared" si="6"/>
        <v>0</v>
      </c>
      <c r="AK58" s="413">
        <f t="shared" si="6"/>
        <v>0</v>
      </c>
      <c r="AL58" s="413">
        <f t="shared" si="6"/>
        <v>0</v>
      </c>
      <c r="AM58" s="313"/>
    </row>
    <row r="59" spans="1:39" ht="15.5" outlineLevel="1">
      <c r="B59" s="316"/>
      <c r="C59" s="314"/>
      <c r="D59" s="293"/>
      <c r="E59" s="293"/>
      <c r="F59" s="293"/>
      <c r="G59" s="293"/>
      <c r="H59" s="293"/>
      <c r="I59" s="293"/>
      <c r="J59" s="293"/>
      <c r="K59" s="293"/>
      <c r="L59" s="293"/>
      <c r="M59" s="293"/>
      <c r="N59" s="293"/>
      <c r="O59" s="293"/>
      <c r="P59" s="293"/>
      <c r="Q59" s="293"/>
      <c r="R59" s="293"/>
      <c r="S59" s="293"/>
      <c r="T59" s="293"/>
      <c r="U59" s="293"/>
      <c r="V59" s="293"/>
      <c r="W59" s="293"/>
      <c r="X59" s="293"/>
      <c r="Y59" s="418"/>
      <c r="Z59" s="419"/>
      <c r="AA59" s="418"/>
      <c r="AB59" s="418"/>
      <c r="AC59" s="418"/>
      <c r="AD59" s="418"/>
      <c r="AE59" s="418"/>
      <c r="AF59" s="418"/>
      <c r="AG59" s="418"/>
      <c r="AH59" s="418"/>
      <c r="AI59" s="418"/>
      <c r="AJ59" s="418"/>
      <c r="AK59" s="418"/>
      <c r="AL59" s="418"/>
      <c r="AM59" s="315"/>
    </row>
    <row r="60" spans="1:39" ht="31" outlineLevel="1">
      <c r="A60" s="524">
        <v>8</v>
      </c>
      <c r="B60" s="522" t="s">
        <v>102</v>
      </c>
      <c r="C60" s="293" t="s">
        <v>25</v>
      </c>
      <c r="D60" s="297">
        <v>22547.595598493193</v>
      </c>
      <c r="E60" s="297">
        <f>'7.  Persistence Report'!AV45</f>
        <v>13924</v>
      </c>
      <c r="F60" s="297">
        <f>'7.  Persistence Report'!AW45</f>
        <v>10802</v>
      </c>
      <c r="G60" s="297">
        <f>'7.  Persistence Report'!AX45</f>
        <v>10802</v>
      </c>
      <c r="H60" s="297">
        <f>'7.  Persistence Report'!AY45</f>
        <v>10802</v>
      </c>
      <c r="I60" s="297">
        <f>'7.  Persistence Report'!AZ45</f>
        <v>10802</v>
      </c>
      <c r="J60" s="297">
        <f>'7.  Persistence Report'!BA45</f>
        <v>10802</v>
      </c>
      <c r="K60" s="297">
        <f>'7.  Persistence Report'!BB45</f>
        <v>10802</v>
      </c>
      <c r="L60" s="297">
        <f>'7.  Persistence Report'!BC45</f>
        <v>10802</v>
      </c>
      <c r="M60" s="297">
        <f>'7.  Persistence Report'!BD45</f>
        <v>10802</v>
      </c>
      <c r="N60" s="297">
        <v>12</v>
      </c>
      <c r="O60" s="297">
        <f>'7.  Persistence Report'!P45</f>
        <v>5</v>
      </c>
      <c r="P60" s="297">
        <f>'7.  Persistence Report'!Q45</f>
        <v>3</v>
      </c>
      <c r="Q60" s="297">
        <f>'7.  Persistence Report'!R45</f>
        <v>2</v>
      </c>
      <c r="R60" s="297">
        <f>'7.  Persistence Report'!S45</f>
        <v>2</v>
      </c>
      <c r="S60" s="297">
        <f>'7.  Persistence Report'!T45</f>
        <v>2</v>
      </c>
      <c r="T60" s="297">
        <f>'7.  Persistence Report'!U45</f>
        <v>2</v>
      </c>
      <c r="U60" s="297">
        <f>'7.  Persistence Report'!V45</f>
        <v>2</v>
      </c>
      <c r="V60" s="297">
        <f>'7.  Persistence Report'!W45</f>
        <v>2</v>
      </c>
      <c r="W60" s="297">
        <f>'7.  Persistence Report'!X45</f>
        <v>2</v>
      </c>
      <c r="X60" s="297">
        <f>'7.  Persistence Report'!Y45</f>
        <v>2</v>
      </c>
      <c r="Y60" s="417"/>
      <c r="Z60" s="762">
        <v>1</v>
      </c>
      <c r="AA60" s="412"/>
      <c r="AB60" s="412"/>
      <c r="AC60" s="412"/>
      <c r="AD60" s="412"/>
      <c r="AE60" s="412"/>
      <c r="AF60" s="417"/>
      <c r="AG60" s="417"/>
      <c r="AH60" s="417"/>
      <c r="AI60" s="417"/>
      <c r="AJ60" s="417"/>
      <c r="AK60" s="417"/>
      <c r="AL60" s="417"/>
      <c r="AM60" s="298">
        <f>SUM(Y60:AL60)</f>
        <v>1</v>
      </c>
    </row>
    <row r="61" spans="1:39" ht="15.5" outlineLevel="1">
      <c r="B61" s="296" t="s">
        <v>265</v>
      </c>
      <c r="C61" s="293" t="s">
        <v>164</v>
      </c>
      <c r="D61" s="297">
        <v>-11627.646273715129</v>
      </c>
      <c r="E61" s="297">
        <f>'7.  Persistence Report'!AV57</f>
        <v>-3004</v>
      </c>
      <c r="F61" s="297">
        <f>'7.  Persistence Report'!AW57</f>
        <v>118</v>
      </c>
      <c r="G61" s="297">
        <f>'7.  Persistence Report'!AX57</f>
        <v>1895</v>
      </c>
      <c r="H61" s="297">
        <f>'7.  Persistence Report'!AY57</f>
        <v>1895</v>
      </c>
      <c r="I61" s="297">
        <f>'7.  Persistence Report'!AZ57</f>
        <v>1895</v>
      </c>
      <c r="J61" s="297">
        <f>'7.  Persistence Report'!BA57</f>
        <v>1895</v>
      </c>
      <c r="K61" s="297">
        <f>'7.  Persistence Report'!BB57</f>
        <v>1895</v>
      </c>
      <c r="L61" s="297">
        <f>'7.  Persistence Report'!BC57</f>
        <v>1895</v>
      </c>
      <c r="M61" s="297">
        <f>'7.  Persistence Report'!BD57</f>
        <v>1895</v>
      </c>
      <c r="N61" s="297">
        <f>N60</f>
        <v>12</v>
      </c>
      <c r="O61" s="297">
        <f>'7.  Persistence Report'!P57</f>
        <v>-3</v>
      </c>
      <c r="P61" s="297">
        <f>'7.  Persistence Report'!Q57</f>
        <v>-1</v>
      </c>
      <c r="Q61" s="297">
        <f>'7.  Persistence Report'!R57</f>
        <v>0</v>
      </c>
      <c r="R61" s="297">
        <f>'7.  Persistence Report'!S57</f>
        <v>0</v>
      </c>
      <c r="S61" s="297">
        <f>'7.  Persistence Report'!T57</f>
        <v>0</v>
      </c>
      <c r="T61" s="297">
        <f>'7.  Persistence Report'!U57</f>
        <v>0</v>
      </c>
      <c r="U61" s="297">
        <f>'7.  Persistence Report'!V57</f>
        <v>0</v>
      </c>
      <c r="V61" s="297">
        <f>'7.  Persistence Report'!W57</f>
        <v>0</v>
      </c>
      <c r="W61" s="297">
        <f>'7.  Persistence Report'!X57</f>
        <v>0</v>
      </c>
      <c r="X61" s="297">
        <f>'7.  Persistence Report'!Y57</f>
        <v>0</v>
      </c>
      <c r="Y61" s="413">
        <f t="shared" ref="Y61:AL61" si="7">Y60</f>
        <v>0</v>
      </c>
      <c r="Z61" s="413">
        <f t="shared" si="7"/>
        <v>1</v>
      </c>
      <c r="AA61" s="413">
        <f t="shared" si="7"/>
        <v>0</v>
      </c>
      <c r="AB61" s="413">
        <f t="shared" si="7"/>
        <v>0</v>
      </c>
      <c r="AC61" s="413">
        <f t="shared" si="7"/>
        <v>0</v>
      </c>
      <c r="AD61" s="413">
        <f t="shared" si="7"/>
        <v>0</v>
      </c>
      <c r="AE61" s="413">
        <f t="shared" si="7"/>
        <v>0</v>
      </c>
      <c r="AF61" s="413">
        <f t="shared" si="7"/>
        <v>0</v>
      </c>
      <c r="AG61" s="413">
        <f t="shared" si="7"/>
        <v>0</v>
      </c>
      <c r="AH61" s="413">
        <f t="shared" si="7"/>
        <v>0</v>
      </c>
      <c r="AI61" s="413">
        <f t="shared" si="7"/>
        <v>0</v>
      </c>
      <c r="AJ61" s="413">
        <f t="shared" si="7"/>
        <v>0</v>
      </c>
      <c r="AK61" s="413">
        <f t="shared" si="7"/>
        <v>0</v>
      </c>
      <c r="AL61" s="413">
        <f t="shared" si="7"/>
        <v>0</v>
      </c>
      <c r="AM61" s="313"/>
    </row>
    <row r="62" spans="1:39" ht="15.5" outlineLevel="1">
      <c r="B62" s="316"/>
      <c r="C62" s="314"/>
      <c r="D62" s="318"/>
      <c r="E62" s="318"/>
      <c r="F62" s="318"/>
      <c r="G62" s="318"/>
      <c r="H62" s="318"/>
      <c r="I62" s="318"/>
      <c r="J62" s="318"/>
      <c r="K62" s="318"/>
      <c r="L62" s="318"/>
      <c r="M62" s="318"/>
      <c r="N62" s="293"/>
      <c r="O62" s="318"/>
      <c r="P62" s="318"/>
      <c r="Q62" s="318"/>
      <c r="R62" s="318"/>
      <c r="S62" s="318"/>
      <c r="T62" s="318"/>
      <c r="U62" s="318"/>
      <c r="V62" s="318"/>
      <c r="W62" s="318"/>
      <c r="X62" s="318"/>
      <c r="Y62" s="418"/>
      <c r="Z62" s="419"/>
      <c r="AA62" s="418"/>
      <c r="AB62" s="418"/>
      <c r="AC62" s="418"/>
      <c r="AD62" s="418"/>
      <c r="AE62" s="418"/>
      <c r="AF62" s="418"/>
      <c r="AG62" s="418"/>
      <c r="AH62" s="418"/>
      <c r="AI62" s="418"/>
      <c r="AJ62" s="418"/>
      <c r="AK62" s="418"/>
      <c r="AL62" s="418"/>
      <c r="AM62" s="315"/>
    </row>
    <row r="63" spans="1:39" ht="31" outlineLevel="1">
      <c r="A63" s="524">
        <v>9</v>
      </c>
      <c r="B63" s="522" t="s">
        <v>103</v>
      </c>
      <c r="C63" s="293" t="s">
        <v>25</v>
      </c>
      <c r="D63" s="297"/>
      <c r="E63" s="297"/>
      <c r="F63" s="297"/>
      <c r="G63" s="297"/>
      <c r="H63" s="297"/>
      <c r="I63" s="297"/>
      <c r="J63" s="297"/>
      <c r="K63" s="297"/>
      <c r="L63" s="297"/>
      <c r="M63" s="297"/>
      <c r="N63" s="297">
        <v>12</v>
      </c>
      <c r="O63" s="297"/>
      <c r="P63" s="297"/>
      <c r="Q63" s="297"/>
      <c r="R63" s="297"/>
      <c r="S63" s="297"/>
      <c r="T63" s="297"/>
      <c r="U63" s="297"/>
      <c r="V63" s="297"/>
      <c r="W63" s="297"/>
      <c r="X63" s="297"/>
      <c r="Y63" s="417"/>
      <c r="Z63" s="412"/>
      <c r="AA63" s="412"/>
      <c r="AB63" s="412"/>
      <c r="AC63" s="412"/>
      <c r="AD63" s="412"/>
      <c r="AE63" s="412"/>
      <c r="AF63" s="417"/>
      <c r="AG63" s="417"/>
      <c r="AH63" s="417"/>
      <c r="AI63" s="417"/>
      <c r="AJ63" s="417"/>
      <c r="AK63" s="417"/>
      <c r="AL63" s="417"/>
      <c r="AM63" s="298">
        <f>SUM(Y63:AL63)</f>
        <v>0</v>
      </c>
    </row>
    <row r="64" spans="1:39" ht="15.5" outlineLevel="1">
      <c r="B64" s="296" t="s">
        <v>265</v>
      </c>
      <c r="C64" s="293" t="s">
        <v>164</v>
      </c>
      <c r="D64" s="297"/>
      <c r="E64" s="297"/>
      <c r="F64" s="297"/>
      <c r="G64" s="297"/>
      <c r="H64" s="297"/>
      <c r="I64" s="297"/>
      <c r="J64" s="297"/>
      <c r="K64" s="297"/>
      <c r="L64" s="297"/>
      <c r="M64" s="297"/>
      <c r="N64" s="297">
        <f>N63</f>
        <v>12</v>
      </c>
      <c r="O64" s="297"/>
      <c r="P64" s="297"/>
      <c r="Q64" s="297"/>
      <c r="R64" s="297"/>
      <c r="S64" s="297"/>
      <c r="T64" s="297"/>
      <c r="U64" s="297"/>
      <c r="V64" s="297"/>
      <c r="W64" s="297"/>
      <c r="X64" s="297"/>
      <c r="Y64" s="413">
        <f t="shared" ref="Y64:AL64" si="8">Y63</f>
        <v>0</v>
      </c>
      <c r="Z64" s="413">
        <f t="shared" si="8"/>
        <v>0</v>
      </c>
      <c r="AA64" s="413">
        <f t="shared" si="8"/>
        <v>0</v>
      </c>
      <c r="AB64" s="413">
        <f t="shared" si="8"/>
        <v>0</v>
      </c>
      <c r="AC64" s="413">
        <f t="shared" si="8"/>
        <v>0</v>
      </c>
      <c r="AD64" s="413">
        <f t="shared" si="8"/>
        <v>0</v>
      </c>
      <c r="AE64" s="413">
        <f t="shared" si="8"/>
        <v>0</v>
      </c>
      <c r="AF64" s="413">
        <f t="shared" si="8"/>
        <v>0</v>
      </c>
      <c r="AG64" s="413">
        <f t="shared" si="8"/>
        <v>0</v>
      </c>
      <c r="AH64" s="413">
        <f t="shared" si="8"/>
        <v>0</v>
      </c>
      <c r="AI64" s="413">
        <f t="shared" si="8"/>
        <v>0</v>
      </c>
      <c r="AJ64" s="413">
        <f t="shared" si="8"/>
        <v>0</v>
      </c>
      <c r="AK64" s="413">
        <f t="shared" si="8"/>
        <v>0</v>
      </c>
      <c r="AL64" s="413">
        <f t="shared" si="8"/>
        <v>0</v>
      </c>
      <c r="AM64" s="313"/>
    </row>
    <row r="65" spans="1:39" ht="15.5" outlineLevel="1">
      <c r="B65" s="316"/>
      <c r="C65" s="314"/>
      <c r="D65" s="318"/>
      <c r="E65" s="318"/>
      <c r="F65" s="318"/>
      <c r="G65" s="318"/>
      <c r="H65" s="318"/>
      <c r="I65" s="318"/>
      <c r="J65" s="318"/>
      <c r="K65" s="318"/>
      <c r="L65" s="318"/>
      <c r="M65" s="318"/>
      <c r="N65" s="293"/>
      <c r="O65" s="318"/>
      <c r="P65" s="318"/>
      <c r="Q65" s="318"/>
      <c r="R65" s="318"/>
      <c r="S65" s="318"/>
      <c r="T65" s="318"/>
      <c r="U65" s="318"/>
      <c r="V65" s="318"/>
      <c r="W65" s="318"/>
      <c r="X65" s="318"/>
      <c r="Y65" s="418"/>
      <c r="Z65" s="418"/>
      <c r="AA65" s="418"/>
      <c r="AB65" s="418"/>
      <c r="AC65" s="418"/>
      <c r="AD65" s="418"/>
      <c r="AE65" s="418"/>
      <c r="AF65" s="418"/>
      <c r="AG65" s="418"/>
      <c r="AH65" s="418"/>
      <c r="AI65" s="418"/>
      <c r="AJ65" s="418"/>
      <c r="AK65" s="418"/>
      <c r="AL65" s="418"/>
      <c r="AM65" s="315"/>
    </row>
    <row r="66" spans="1:39" ht="31" outlineLevel="1">
      <c r="A66" s="524">
        <v>10</v>
      </c>
      <c r="B66" s="522" t="s">
        <v>104</v>
      </c>
      <c r="C66" s="293" t="s">
        <v>25</v>
      </c>
      <c r="D66" s="297"/>
      <c r="E66" s="297"/>
      <c r="F66" s="297"/>
      <c r="G66" s="297"/>
      <c r="H66" s="297"/>
      <c r="I66" s="297"/>
      <c r="J66" s="297"/>
      <c r="K66" s="297"/>
      <c r="L66" s="297"/>
      <c r="M66" s="297"/>
      <c r="N66" s="297">
        <v>3</v>
      </c>
      <c r="O66" s="297"/>
      <c r="P66" s="297"/>
      <c r="Q66" s="297"/>
      <c r="R66" s="297"/>
      <c r="S66" s="297"/>
      <c r="T66" s="297"/>
      <c r="U66" s="297"/>
      <c r="V66" s="297"/>
      <c r="W66" s="297"/>
      <c r="X66" s="297"/>
      <c r="Y66" s="417"/>
      <c r="Z66" s="412"/>
      <c r="AA66" s="412"/>
      <c r="AB66" s="412"/>
      <c r="AC66" s="412"/>
      <c r="AD66" s="412"/>
      <c r="AE66" s="412"/>
      <c r="AF66" s="417"/>
      <c r="AG66" s="417"/>
      <c r="AH66" s="417"/>
      <c r="AI66" s="417"/>
      <c r="AJ66" s="417"/>
      <c r="AK66" s="417"/>
      <c r="AL66" s="417"/>
      <c r="AM66" s="298">
        <f>SUM(Y66:AL66)</f>
        <v>0</v>
      </c>
    </row>
    <row r="67" spans="1:39" ht="15.5" outlineLevel="1">
      <c r="B67" s="296" t="s">
        <v>265</v>
      </c>
      <c r="C67" s="293" t="s">
        <v>164</v>
      </c>
      <c r="D67" s="297"/>
      <c r="E67" s="297"/>
      <c r="F67" s="297"/>
      <c r="G67" s="297"/>
      <c r="H67" s="297"/>
      <c r="I67" s="297"/>
      <c r="J67" s="297"/>
      <c r="K67" s="297"/>
      <c r="L67" s="297"/>
      <c r="M67" s="297"/>
      <c r="N67" s="297">
        <f>N66</f>
        <v>3</v>
      </c>
      <c r="O67" s="297"/>
      <c r="P67" s="297"/>
      <c r="Q67" s="297"/>
      <c r="R67" s="297"/>
      <c r="S67" s="297"/>
      <c r="T67" s="297"/>
      <c r="U67" s="297"/>
      <c r="V67" s="297"/>
      <c r="W67" s="297"/>
      <c r="X67" s="297"/>
      <c r="Y67" s="413">
        <f t="shared" ref="Y67:AL67" si="9">Y66</f>
        <v>0</v>
      </c>
      <c r="Z67" s="413">
        <f t="shared" si="9"/>
        <v>0</v>
      </c>
      <c r="AA67" s="413">
        <f t="shared" si="9"/>
        <v>0</v>
      </c>
      <c r="AB67" s="413">
        <f t="shared" si="9"/>
        <v>0</v>
      </c>
      <c r="AC67" s="413">
        <f t="shared" si="9"/>
        <v>0</v>
      </c>
      <c r="AD67" s="413">
        <f t="shared" si="9"/>
        <v>0</v>
      </c>
      <c r="AE67" s="413">
        <f t="shared" si="9"/>
        <v>0</v>
      </c>
      <c r="AF67" s="413">
        <f t="shared" si="9"/>
        <v>0</v>
      </c>
      <c r="AG67" s="413">
        <f t="shared" si="9"/>
        <v>0</v>
      </c>
      <c r="AH67" s="413">
        <f t="shared" si="9"/>
        <v>0</v>
      </c>
      <c r="AI67" s="413">
        <f t="shared" si="9"/>
        <v>0</v>
      </c>
      <c r="AJ67" s="413">
        <f t="shared" si="9"/>
        <v>0</v>
      </c>
      <c r="AK67" s="413">
        <f t="shared" si="9"/>
        <v>0</v>
      </c>
      <c r="AL67" s="413">
        <f t="shared" si="9"/>
        <v>0</v>
      </c>
      <c r="AM67" s="313"/>
    </row>
    <row r="68" spans="1:39" ht="15.5" outlineLevel="1">
      <c r="B68" s="316"/>
      <c r="C68" s="314"/>
      <c r="D68" s="318"/>
      <c r="E68" s="318"/>
      <c r="F68" s="318"/>
      <c r="G68" s="318"/>
      <c r="H68" s="318"/>
      <c r="I68" s="318"/>
      <c r="J68" s="318"/>
      <c r="K68" s="318"/>
      <c r="L68" s="318"/>
      <c r="M68" s="318"/>
      <c r="N68" s="293"/>
      <c r="O68" s="318"/>
      <c r="P68" s="318"/>
      <c r="Q68" s="318"/>
      <c r="R68" s="318"/>
      <c r="S68" s="318"/>
      <c r="T68" s="318"/>
      <c r="U68" s="318"/>
      <c r="V68" s="318"/>
      <c r="W68" s="318"/>
      <c r="X68" s="318"/>
      <c r="Y68" s="418"/>
      <c r="Z68" s="419"/>
      <c r="AA68" s="418"/>
      <c r="AB68" s="418"/>
      <c r="AC68" s="418"/>
      <c r="AD68" s="418"/>
      <c r="AE68" s="418"/>
      <c r="AF68" s="418"/>
      <c r="AG68" s="418"/>
      <c r="AH68" s="418"/>
      <c r="AI68" s="418"/>
      <c r="AJ68" s="418"/>
      <c r="AK68" s="418"/>
      <c r="AL68" s="418"/>
      <c r="AM68" s="315"/>
    </row>
    <row r="69" spans="1:39" ht="15.5" outlineLevel="1">
      <c r="B69" s="290" t="s">
        <v>10</v>
      </c>
      <c r="C69" s="291"/>
      <c r="D69" s="291"/>
      <c r="E69" s="291"/>
      <c r="F69" s="291"/>
      <c r="G69" s="291"/>
      <c r="H69" s="291"/>
      <c r="I69" s="291"/>
      <c r="J69" s="291"/>
      <c r="K69" s="291"/>
      <c r="L69" s="291"/>
      <c r="M69" s="291"/>
      <c r="N69" s="292"/>
      <c r="O69" s="291"/>
      <c r="P69" s="291"/>
      <c r="Q69" s="291"/>
      <c r="R69" s="291"/>
      <c r="S69" s="291"/>
      <c r="T69" s="291"/>
      <c r="U69" s="291"/>
      <c r="V69" s="291"/>
      <c r="W69" s="291"/>
      <c r="X69" s="291"/>
      <c r="Y69" s="416"/>
      <c r="Z69" s="416"/>
      <c r="AA69" s="416"/>
      <c r="AB69" s="416"/>
      <c r="AC69" s="416"/>
      <c r="AD69" s="416"/>
      <c r="AE69" s="416"/>
      <c r="AF69" s="416"/>
      <c r="AG69" s="416"/>
      <c r="AH69" s="416"/>
      <c r="AI69" s="416"/>
      <c r="AJ69" s="416"/>
      <c r="AK69" s="416"/>
      <c r="AL69" s="416"/>
      <c r="AM69" s="294"/>
    </row>
    <row r="70" spans="1:39" ht="31" outlineLevel="1">
      <c r="A70" s="524">
        <v>11</v>
      </c>
      <c r="B70" s="522" t="s">
        <v>105</v>
      </c>
      <c r="C70" s="293" t="s">
        <v>25</v>
      </c>
      <c r="D70" s="297"/>
      <c r="E70" s="297"/>
      <c r="F70" s="297"/>
      <c r="G70" s="297"/>
      <c r="H70" s="297"/>
      <c r="I70" s="297"/>
      <c r="J70" s="297"/>
      <c r="K70" s="297"/>
      <c r="L70" s="297"/>
      <c r="M70" s="297"/>
      <c r="N70" s="297">
        <v>12</v>
      </c>
      <c r="O70" s="297"/>
      <c r="P70" s="297"/>
      <c r="Q70" s="297"/>
      <c r="R70" s="297"/>
      <c r="S70" s="297"/>
      <c r="T70" s="297"/>
      <c r="U70" s="297"/>
      <c r="V70" s="297"/>
      <c r="W70" s="297"/>
      <c r="X70" s="297"/>
      <c r="Y70" s="428"/>
      <c r="Z70" s="412"/>
      <c r="AA70" s="412"/>
      <c r="AB70" s="412"/>
      <c r="AC70" s="412"/>
      <c r="AD70" s="412"/>
      <c r="AE70" s="412"/>
      <c r="AF70" s="417"/>
      <c r="AG70" s="417"/>
      <c r="AH70" s="417"/>
      <c r="AI70" s="417"/>
      <c r="AJ70" s="417"/>
      <c r="AK70" s="417"/>
      <c r="AL70" s="417"/>
      <c r="AM70" s="298">
        <f>SUM(Y70:AL70)</f>
        <v>0</v>
      </c>
    </row>
    <row r="71" spans="1:39" ht="15.5" outlineLevel="1">
      <c r="B71" s="296" t="s">
        <v>265</v>
      </c>
      <c r="C71" s="293" t="s">
        <v>164</v>
      </c>
      <c r="D71" s="297"/>
      <c r="E71" s="297"/>
      <c r="F71" s="297"/>
      <c r="G71" s="297"/>
      <c r="H71" s="297"/>
      <c r="I71" s="297"/>
      <c r="J71" s="297"/>
      <c r="K71" s="297"/>
      <c r="L71" s="297"/>
      <c r="M71" s="297"/>
      <c r="N71" s="297">
        <f>N70</f>
        <v>12</v>
      </c>
      <c r="O71" s="297"/>
      <c r="P71" s="297"/>
      <c r="Q71" s="297"/>
      <c r="R71" s="297"/>
      <c r="S71" s="297"/>
      <c r="T71" s="297"/>
      <c r="U71" s="297"/>
      <c r="V71" s="297"/>
      <c r="W71" s="297"/>
      <c r="X71" s="297"/>
      <c r="Y71" s="413">
        <f t="shared" ref="Y71:AL71" si="10">Y70</f>
        <v>0</v>
      </c>
      <c r="Z71" s="413">
        <f t="shared" si="10"/>
        <v>0</v>
      </c>
      <c r="AA71" s="413">
        <f t="shared" si="10"/>
        <v>0</v>
      </c>
      <c r="AB71" s="413">
        <f t="shared" si="10"/>
        <v>0</v>
      </c>
      <c r="AC71" s="413">
        <f t="shared" si="10"/>
        <v>0</v>
      </c>
      <c r="AD71" s="413">
        <f t="shared" si="10"/>
        <v>0</v>
      </c>
      <c r="AE71" s="413">
        <f t="shared" si="10"/>
        <v>0</v>
      </c>
      <c r="AF71" s="413">
        <f t="shared" si="10"/>
        <v>0</v>
      </c>
      <c r="AG71" s="413">
        <f t="shared" si="10"/>
        <v>0</v>
      </c>
      <c r="AH71" s="413">
        <f t="shared" si="10"/>
        <v>0</v>
      </c>
      <c r="AI71" s="413">
        <f t="shared" si="10"/>
        <v>0</v>
      </c>
      <c r="AJ71" s="413">
        <f t="shared" si="10"/>
        <v>0</v>
      </c>
      <c r="AK71" s="413">
        <f t="shared" si="10"/>
        <v>0</v>
      </c>
      <c r="AL71" s="413">
        <f t="shared" si="10"/>
        <v>0</v>
      </c>
      <c r="AM71" s="299"/>
    </row>
    <row r="72" spans="1:39" ht="15.5" outlineLevel="1">
      <c r="B72" s="317"/>
      <c r="C72" s="307"/>
      <c r="D72" s="293"/>
      <c r="E72" s="293"/>
      <c r="F72" s="293"/>
      <c r="G72" s="293"/>
      <c r="H72" s="293"/>
      <c r="I72" s="293"/>
      <c r="J72" s="293"/>
      <c r="K72" s="293"/>
      <c r="L72" s="293"/>
      <c r="M72" s="293"/>
      <c r="N72" s="293"/>
      <c r="O72" s="293"/>
      <c r="P72" s="293"/>
      <c r="Q72" s="293"/>
      <c r="R72" s="293"/>
      <c r="S72" s="293"/>
      <c r="T72" s="293"/>
      <c r="U72" s="293"/>
      <c r="V72" s="293"/>
      <c r="W72" s="293"/>
      <c r="X72" s="293"/>
      <c r="Y72" s="414"/>
      <c r="Z72" s="423"/>
      <c r="AA72" s="423"/>
      <c r="AB72" s="423"/>
      <c r="AC72" s="423"/>
      <c r="AD72" s="423"/>
      <c r="AE72" s="423"/>
      <c r="AF72" s="423"/>
      <c r="AG72" s="423"/>
      <c r="AH72" s="423"/>
      <c r="AI72" s="423"/>
      <c r="AJ72" s="423"/>
      <c r="AK72" s="423"/>
      <c r="AL72" s="423"/>
      <c r="AM72" s="308"/>
    </row>
    <row r="73" spans="1:39" ht="31" outlineLevel="1">
      <c r="A73" s="524">
        <v>12</v>
      </c>
      <c r="B73" s="522" t="s">
        <v>106</v>
      </c>
      <c r="C73" s="293" t="s">
        <v>25</v>
      </c>
      <c r="D73" s="297"/>
      <c r="E73" s="297"/>
      <c r="F73" s="297"/>
      <c r="G73" s="297"/>
      <c r="H73" s="297"/>
      <c r="I73" s="297"/>
      <c r="J73" s="297"/>
      <c r="K73" s="297"/>
      <c r="L73" s="297"/>
      <c r="M73" s="297"/>
      <c r="N73" s="297">
        <v>12</v>
      </c>
      <c r="O73" s="297"/>
      <c r="P73" s="297"/>
      <c r="Q73" s="297"/>
      <c r="R73" s="297"/>
      <c r="S73" s="297"/>
      <c r="T73" s="297"/>
      <c r="U73" s="297"/>
      <c r="V73" s="297"/>
      <c r="W73" s="297"/>
      <c r="X73" s="297"/>
      <c r="Y73" s="412"/>
      <c r="Z73" s="412"/>
      <c r="AA73" s="412"/>
      <c r="AB73" s="412"/>
      <c r="AC73" s="412"/>
      <c r="AD73" s="412"/>
      <c r="AE73" s="412"/>
      <c r="AF73" s="417"/>
      <c r="AG73" s="417"/>
      <c r="AH73" s="417"/>
      <c r="AI73" s="417"/>
      <c r="AJ73" s="417"/>
      <c r="AK73" s="417"/>
      <c r="AL73" s="417"/>
      <c r="AM73" s="298">
        <f>SUM(Y73:AL73)</f>
        <v>0</v>
      </c>
    </row>
    <row r="74" spans="1:39" ht="15.5" outlineLevel="1">
      <c r="B74" s="522" t="s">
        <v>265</v>
      </c>
      <c r="C74" s="293" t="s">
        <v>164</v>
      </c>
      <c r="D74" s="297"/>
      <c r="E74" s="297"/>
      <c r="F74" s="297"/>
      <c r="G74" s="297"/>
      <c r="H74" s="297"/>
      <c r="I74" s="297"/>
      <c r="J74" s="297"/>
      <c r="K74" s="297"/>
      <c r="L74" s="297"/>
      <c r="M74" s="297"/>
      <c r="N74" s="297">
        <f>N73</f>
        <v>12</v>
      </c>
      <c r="O74" s="297"/>
      <c r="P74" s="297"/>
      <c r="Q74" s="297"/>
      <c r="R74" s="297"/>
      <c r="S74" s="297"/>
      <c r="T74" s="297"/>
      <c r="U74" s="297"/>
      <c r="V74" s="297"/>
      <c r="W74" s="297"/>
      <c r="X74" s="297"/>
      <c r="Y74" s="413">
        <f t="shared" ref="Y74:AL74" si="11">Y73</f>
        <v>0</v>
      </c>
      <c r="Z74" s="413">
        <f t="shared" si="11"/>
        <v>0</v>
      </c>
      <c r="AA74" s="413">
        <f t="shared" si="11"/>
        <v>0</v>
      </c>
      <c r="AB74" s="413">
        <f t="shared" si="11"/>
        <v>0</v>
      </c>
      <c r="AC74" s="413">
        <f t="shared" si="11"/>
        <v>0</v>
      </c>
      <c r="AD74" s="413">
        <f t="shared" si="11"/>
        <v>0</v>
      </c>
      <c r="AE74" s="413">
        <f t="shared" si="11"/>
        <v>0</v>
      </c>
      <c r="AF74" s="413">
        <f t="shared" si="11"/>
        <v>0</v>
      </c>
      <c r="AG74" s="413">
        <f t="shared" si="11"/>
        <v>0</v>
      </c>
      <c r="AH74" s="413">
        <f t="shared" si="11"/>
        <v>0</v>
      </c>
      <c r="AI74" s="413">
        <f t="shared" si="11"/>
        <v>0</v>
      </c>
      <c r="AJ74" s="413">
        <f t="shared" si="11"/>
        <v>0</v>
      </c>
      <c r="AK74" s="413">
        <f t="shared" si="11"/>
        <v>0</v>
      </c>
      <c r="AL74" s="413">
        <f t="shared" si="11"/>
        <v>0</v>
      </c>
      <c r="AM74" s="299"/>
    </row>
    <row r="75" spans="1:39" ht="15.5" outlineLevel="1">
      <c r="B75" s="522"/>
      <c r="C75" s="307"/>
      <c r="D75" s="293"/>
      <c r="E75" s="293"/>
      <c r="F75" s="293"/>
      <c r="G75" s="293"/>
      <c r="H75" s="293"/>
      <c r="I75" s="293"/>
      <c r="J75" s="293"/>
      <c r="K75" s="293"/>
      <c r="L75" s="293"/>
      <c r="M75" s="293"/>
      <c r="N75" s="293"/>
      <c r="O75" s="293"/>
      <c r="P75" s="293"/>
      <c r="Q75" s="293"/>
      <c r="R75" s="293"/>
      <c r="S75" s="293"/>
      <c r="T75" s="293"/>
      <c r="U75" s="293"/>
      <c r="V75" s="293"/>
      <c r="W75" s="293"/>
      <c r="X75" s="293"/>
      <c r="Y75" s="424"/>
      <c r="Z75" s="424"/>
      <c r="AA75" s="414"/>
      <c r="AB75" s="414"/>
      <c r="AC75" s="414"/>
      <c r="AD75" s="414"/>
      <c r="AE75" s="414"/>
      <c r="AF75" s="414"/>
      <c r="AG75" s="414"/>
      <c r="AH75" s="414"/>
      <c r="AI75" s="414"/>
      <c r="AJ75" s="414"/>
      <c r="AK75" s="414"/>
      <c r="AL75" s="414"/>
      <c r="AM75" s="308"/>
    </row>
    <row r="76" spans="1:39" ht="31" outlineLevel="1">
      <c r="A76" s="524">
        <v>13</v>
      </c>
      <c r="B76" s="522" t="s">
        <v>107</v>
      </c>
      <c r="C76" s="293" t="s">
        <v>25</v>
      </c>
      <c r="D76" s="297"/>
      <c r="E76" s="297"/>
      <c r="F76" s="297"/>
      <c r="G76" s="297"/>
      <c r="H76" s="297"/>
      <c r="I76" s="297"/>
      <c r="J76" s="297"/>
      <c r="K76" s="297"/>
      <c r="L76" s="297"/>
      <c r="M76" s="297"/>
      <c r="N76" s="297">
        <v>12</v>
      </c>
      <c r="O76" s="297"/>
      <c r="P76" s="297"/>
      <c r="Q76" s="297"/>
      <c r="R76" s="297"/>
      <c r="S76" s="297"/>
      <c r="T76" s="297"/>
      <c r="U76" s="297"/>
      <c r="V76" s="297"/>
      <c r="W76" s="297"/>
      <c r="X76" s="297"/>
      <c r="Y76" s="412"/>
      <c r="Z76" s="412"/>
      <c r="AA76" s="412"/>
      <c r="AB76" s="412"/>
      <c r="AC76" s="412"/>
      <c r="AD76" s="412"/>
      <c r="AE76" s="412"/>
      <c r="AF76" s="417"/>
      <c r="AG76" s="417"/>
      <c r="AH76" s="417"/>
      <c r="AI76" s="417"/>
      <c r="AJ76" s="417"/>
      <c r="AK76" s="417"/>
      <c r="AL76" s="417"/>
      <c r="AM76" s="298">
        <f>SUM(Y76:AL76)</f>
        <v>0</v>
      </c>
    </row>
    <row r="77" spans="1:39" ht="15.5" outlineLevel="1">
      <c r="B77" s="522" t="s">
        <v>265</v>
      </c>
      <c r="C77" s="293" t="s">
        <v>164</v>
      </c>
      <c r="D77" s="297"/>
      <c r="E77" s="297"/>
      <c r="F77" s="297"/>
      <c r="G77" s="297"/>
      <c r="H77" s="297"/>
      <c r="I77" s="297"/>
      <c r="J77" s="297"/>
      <c r="K77" s="297"/>
      <c r="L77" s="297"/>
      <c r="M77" s="297"/>
      <c r="N77" s="297">
        <f>N76</f>
        <v>12</v>
      </c>
      <c r="O77" s="297"/>
      <c r="P77" s="297"/>
      <c r="Q77" s="297"/>
      <c r="R77" s="297"/>
      <c r="S77" s="297"/>
      <c r="T77" s="297"/>
      <c r="U77" s="297"/>
      <c r="V77" s="297"/>
      <c r="W77" s="297"/>
      <c r="X77" s="297"/>
      <c r="Y77" s="413">
        <f>Y76</f>
        <v>0</v>
      </c>
      <c r="Z77" s="413">
        <f t="shared" ref="Z77:AL77" si="12">Z76</f>
        <v>0</v>
      </c>
      <c r="AA77" s="413">
        <f t="shared" si="12"/>
        <v>0</v>
      </c>
      <c r="AB77" s="413">
        <f t="shared" si="12"/>
        <v>0</v>
      </c>
      <c r="AC77" s="413">
        <f t="shared" si="12"/>
        <v>0</v>
      </c>
      <c r="AD77" s="413">
        <f t="shared" si="12"/>
        <v>0</v>
      </c>
      <c r="AE77" s="413">
        <f t="shared" si="12"/>
        <v>0</v>
      </c>
      <c r="AF77" s="413">
        <f t="shared" si="12"/>
        <v>0</v>
      </c>
      <c r="AG77" s="413">
        <f t="shared" si="12"/>
        <v>0</v>
      </c>
      <c r="AH77" s="413">
        <f t="shared" si="12"/>
        <v>0</v>
      </c>
      <c r="AI77" s="413">
        <f t="shared" si="12"/>
        <v>0</v>
      </c>
      <c r="AJ77" s="413">
        <f t="shared" si="12"/>
        <v>0</v>
      </c>
      <c r="AK77" s="413">
        <f t="shared" si="12"/>
        <v>0</v>
      </c>
      <c r="AL77" s="413">
        <f t="shared" si="12"/>
        <v>0</v>
      </c>
      <c r="AM77" s="308"/>
    </row>
    <row r="78" spans="1:39" ht="15.5" outlineLevel="1">
      <c r="B78" s="522"/>
      <c r="C78" s="307"/>
      <c r="D78" s="293"/>
      <c r="E78" s="293"/>
      <c r="F78" s="293"/>
      <c r="G78" s="293"/>
      <c r="H78" s="293"/>
      <c r="I78" s="293"/>
      <c r="J78" s="293"/>
      <c r="K78" s="293"/>
      <c r="L78" s="293"/>
      <c r="M78" s="293"/>
      <c r="N78" s="293"/>
      <c r="O78" s="293"/>
      <c r="P78" s="293"/>
      <c r="Q78" s="293"/>
      <c r="R78" s="293"/>
      <c r="S78" s="293"/>
      <c r="T78" s="293"/>
      <c r="U78" s="293"/>
      <c r="V78" s="293"/>
      <c r="W78" s="293"/>
      <c r="X78" s="293"/>
      <c r="Y78" s="414"/>
      <c r="Z78" s="414"/>
      <c r="AA78" s="414"/>
      <c r="AB78" s="414"/>
      <c r="AC78" s="414"/>
      <c r="AD78" s="414"/>
      <c r="AE78" s="414"/>
      <c r="AF78" s="414"/>
      <c r="AG78" s="414"/>
      <c r="AH78" s="414"/>
      <c r="AI78" s="414"/>
      <c r="AJ78" s="414"/>
      <c r="AK78" s="414"/>
      <c r="AL78" s="414"/>
      <c r="AM78" s="308"/>
    </row>
    <row r="79" spans="1:39" ht="15.5" outlineLevel="1">
      <c r="B79" s="290" t="s">
        <v>108</v>
      </c>
      <c r="C79" s="291"/>
      <c r="D79" s="292"/>
      <c r="E79" s="292"/>
      <c r="F79" s="292"/>
      <c r="G79" s="292"/>
      <c r="H79" s="292"/>
      <c r="I79" s="292"/>
      <c r="J79" s="292"/>
      <c r="K79" s="292"/>
      <c r="L79" s="292"/>
      <c r="M79" s="292"/>
      <c r="N79" s="292"/>
      <c r="O79" s="292"/>
      <c r="P79" s="291"/>
      <c r="Q79" s="291"/>
      <c r="R79" s="291"/>
      <c r="S79" s="291"/>
      <c r="T79" s="291"/>
      <c r="U79" s="291"/>
      <c r="V79" s="291"/>
      <c r="W79" s="291"/>
      <c r="X79" s="291"/>
      <c r="Y79" s="416"/>
      <c r="Z79" s="416"/>
      <c r="AA79" s="416"/>
      <c r="AB79" s="416"/>
      <c r="AC79" s="416"/>
      <c r="AD79" s="416"/>
      <c r="AE79" s="416"/>
      <c r="AF79" s="416"/>
      <c r="AG79" s="416"/>
      <c r="AH79" s="416"/>
      <c r="AI79" s="416"/>
      <c r="AJ79" s="416"/>
      <c r="AK79" s="416"/>
      <c r="AL79" s="416"/>
      <c r="AM79" s="294"/>
    </row>
    <row r="80" spans="1:39" ht="15.5" outlineLevel="1">
      <c r="A80" s="524">
        <v>14</v>
      </c>
      <c r="B80" s="317" t="s">
        <v>109</v>
      </c>
      <c r="C80" s="293" t="s">
        <v>25</v>
      </c>
      <c r="D80" s="297">
        <v>22008.819441648935</v>
      </c>
      <c r="E80" s="297">
        <f>'7.  Persistence Report'!AV46</f>
        <v>19308</v>
      </c>
      <c r="F80" s="297">
        <f>'7.  Persistence Report'!AW46</f>
        <v>18895</v>
      </c>
      <c r="G80" s="297">
        <f>'7.  Persistence Report'!AX46</f>
        <v>18482</v>
      </c>
      <c r="H80" s="297">
        <f>'7.  Persistence Report'!AY46</f>
        <v>18482</v>
      </c>
      <c r="I80" s="297">
        <f>'7.  Persistence Report'!AZ46</f>
        <v>18482</v>
      </c>
      <c r="J80" s="297">
        <f>'7.  Persistence Report'!BA46</f>
        <v>18482</v>
      </c>
      <c r="K80" s="297">
        <f>'7.  Persistence Report'!BB46</f>
        <v>18482</v>
      </c>
      <c r="L80" s="297">
        <f>'7.  Persistence Report'!BC46</f>
        <v>14211</v>
      </c>
      <c r="M80" s="297">
        <f>'7.  Persistence Report'!BD46</f>
        <v>14211</v>
      </c>
      <c r="N80" s="297">
        <v>12</v>
      </c>
      <c r="O80" s="297">
        <f>'7.  Persistence Report'!P46</f>
        <v>2</v>
      </c>
      <c r="P80" s="297">
        <f>'7.  Persistence Report'!Q46</f>
        <v>2</v>
      </c>
      <c r="Q80" s="297">
        <f>'7.  Persistence Report'!R46</f>
        <v>2</v>
      </c>
      <c r="R80" s="297">
        <f>'7.  Persistence Report'!S46</f>
        <v>2</v>
      </c>
      <c r="S80" s="297">
        <f>'7.  Persistence Report'!T46</f>
        <v>2</v>
      </c>
      <c r="T80" s="297">
        <f>'7.  Persistence Report'!U46</f>
        <v>2</v>
      </c>
      <c r="U80" s="297">
        <f>'7.  Persistence Report'!V46</f>
        <v>2</v>
      </c>
      <c r="V80" s="297">
        <f>'7.  Persistence Report'!W46</f>
        <v>2</v>
      </c>
      <c r="W80" s="297">
        <f>'7.  Persistence Report'!X46</f>
        <v>2</v>
      </c>
      <c r="X80" s="297">
        <f>'7.  Persistence Report'!Y46</f>
        <v>2</v>
      </c>
      <c r="Y80" s="762">
        <v>1</v>
      </c>
      <c r="Z80" s="412"/>
      <c r="AA80" s="412"/>
      <c r="AB80" s="412"/>
      <c r="AC80" s="412"/>
      <c r="AD80" s="412"/>
      <c r="AE80" s="412"/>
      <c r="AF80" s="412"/>
      <c r="AG80" s="412"/>
      <c r="AH80" s="412"/>
      <c r="AI80" s="412"/>
      <c r="AJ80" s="412"/>
      <c r="AK80" s="412"/>
      <c r="AL80" s="412"/>
      <c r="AM80" s="298">
        <f>SUM(Y80:AL80)</f>
        <v>1</v>
      </c>
    </row>
    <row r="81" spans="1:40" ht="15.5" outlineLevel="1">
      <c r="B81" s="296" t="s">
        <v>265</v>
      </c>
      <c r="C81" s="293" t="s">
        <v>164</v>
      </c>
      <c r="D81" s="297"/>
      <c r="E81" s="297"/>
      <c r="F81" s="297"/>
      <c r="G81" s="297"/>
      <c r="H81" s="297"/>
      <c r="I81" s="297"/>
      <c r="J81" s="297"/>
      <c r="K81" s="297"/>
      <c r="L81" s="297"/>
      <c r="M81" s="297"/>
      <c r="N81" s="297">
        <f>N80</f>
        <v>12</v>
      </c>
      <c r="O81" s="297"/>
      <c r="P81" s="297"/>
      <c r="Q81" s="297"/>
      <c r="R81" s="297"/>
      <c r="S81" s="297"/>
      <c r="T81" s="297"/>
      <c r="U81" s="297"/>
      <c r="V81" s="297"/>
      <c r="W81" s="297"/>
      <c r="X81" s="297"/>
      <c r="Y81" s="413">
        <f t="shared" ref="Y81:AL81" si="13">Y80</f>
        <v>1</v>
      </c>
      <c r="Z81" s="413">
        <f t="shared" si="13"/>
        <v>0</v>
      </c>
      <c r="AA81" s="413">
        <f t="shared" si="13"/>
        <v>0</v>
      </c>
      <c r="AB81" s="413">
        <f t="shared" si="13"/>
        <v>0</v>
      </c>
      <c r="AC81" s="413">
        <f t="shared" si="13"/>
        <v>0</v>
      </c>
      <c r="AD81" s="413">
        <f t="shared" si="13"/>
        <v>0</v>
      </c>
      <c r="AE81" s="413">
        <f t="shared" si="13"/>
        <v>0</v>
      </c>
      <c r="AF81" s="413">
        <f t="shared" si="13"/>
        <v>0</v>
      </c>
      <c r="AG81" s="413">
        <f t="shared" si="13"/>
        <v>0</v>
      </c>
      <c r="AH81" s="413">
        <f t="shared" si="13"/>
        <v>0</v>
      </c>
      <c r="AI81" s="413">
        <f t="shared" si="13"/>
        <v>0</v>
      </c>
      <c r="AJ81" s="413">
        <f t="shared" si="13"/>
        <v>0</v>
      </c>
      <c r="AK81" s="413">
        <f t="shared" si="13"/>
        <v>0</v>
      </c>
      <c r="AL81" s="413">
        <f t="shared" si="13"/>
        <v>0</v>
      </c>
      <c r="AM81" s="299"/>
    </row>
    <row r="82" spans="1:40" s="517" customFormat="1" ht="15.5" outlineLevel="1">
      <c r="A82" s="525"/>
      <c r="B82" s="296"/>
      <c r="C82" s="293"/>
      <c r="D82" s="293"/>
      <c r="E82" s="293"/>
      <c r="F82" s="293"/>
      <c r="G82" s="293"/>
      <c r="H82" s="293"/>
      <c r="I82" s="293"/>
      <c r="J82" s="293"/>
      <c r="K82" s="293"/>
      <c r="L82" s="293"/>
      <c r="M82" s="293"/>
      <c r="N82" s="470"/>
      <c r="O82" s="293"/>
      <c r="P82" s="293"/>
      <c r="Q82" s="293"/>
      <c r="R82" s="293"/>
      <c r="S82" s="293"/>
      <c r="T82" s="293"/>
      <c r="U82" s="293"/>
      <c r="V82" s="293"/>
      <c r="W82" s="293"/>
      <c r="X82" s="293"/>
      <c r="Y82" s="413"/>
      <c r="Z82" s="413"/>
      <c r="AA82" s="413"/>
      <c r="AB82" s="413"/>
      <c r="AC82" s="413"/>
      <c r="AD82" s="413"/>
      <c r="AE82" s="413"/>
      <c r="AF82" s="413"/>
      <c r="AG82" s="413"/>
      <c r="AH82" s="413"/>
      <c r="AI82" s="413"/>
      <c r="AJ82" s="413"/>
      <c r="AK82" s="413"/>
      <c r="AL82" s="413"/>
      <c r="AM82" s="518"/>
      <c r="AN82" s="630"/>
    </row>
    <row r="83" spans="1:40" s="311" customFormat="1" ht="15.5" outlineLevel="1">
      <c r="A83" s="525"/>
      <c r="B83" s="290" t="s">
        <v>488</v>
      </c>
      <c r="C83" s="293"/>
      <c r="D83" s="293"/>
      <c r="E83" s="293"/>
      <c r="F83" s="293"/>
      <c r="G83" s="293"/>
      <c r="H83" s="293"/>
      <c r="I83" s="293"/>
      <c r="J83" s="293"/>
      <c r="K83" s="293"/>
      <c r="L83" s="293"/>
      <c r="M83" s="293"/>
      <c r="N83" s="293"/>
      <c r="O83" s="293"/>
      <c r="P83" s="293"/>
      <c r="Q83" s="293"/>
      <c r="R83" s="293"/>
      <c r="S83" s="293"/>
      <c r="T83" s="293"/>
      <c r="U83" s="293"/>
      <c r="V83" s="293"/>
      <c r="W83" s="293"/>
      <c r="X83" s="293"/>
      <c r="Y83" s="414"/>
      <c r="Z83" s="414"/>
      <c r="AA83" s="414"/>
      <c r="AB83" s="414"/>
      <c r="AC83" s="414"/>
      <c r="AD83" s="414"/>
      <c r="AE83" s="418"/>
      <c r="AF83" s="418"/>
      <c r="AG83" s="418"/>
      <c r="AH83" s="418"/>
      <c r="AI83" s="418"/>
      <c r="AJ83" s="418"/>
      <c r="AK83" s="418"/>
      <c r="AL83" s="418"/>
      <c r="AM83" s="519"/>
      <c r="AN83" s="631"/>
    </row>
    <row r="84" spans="1:40" ht="15.5" outlineLevel="1">
      <c r="A84" s="524">
        <v>15</v>
      </c>
      <c r="B84" s="296" t="s">
        <v>493</v>
      </c>
      <c r="C84" s="293" t="s">
        <v>25</v>
      </c>
      <c r="D84" s="297"/>
      <c r="E84" s="297"/>
      <c r="F84" s="297"/>
      <c r="G84" s="297"/>
      <c r="H84" s="297"/>
      <c r="I84" s="297"/>
      <c r="J84" s="297"/>
      <c r="K84" s="297"/>
      <c r="L84" s="297"/>
      <c r="M84" s="297"/>
      <c r="N84" s="297">
        <v>0</v>
      </c>
      <c r="O84" s="297"/>
      <c r="P84" s="297"/>
      <c r="Q84" s="297"/>
      <c r="R84" s="297"/>
      <c r="S84" s="297"/>
      <c r="T84" s="297"/>
      <c r="U84" s="297"/>
      <c r="V84" s="297"/>
      <c r="W84" s="297"/>
      <c r="X84" s="297"/>
      <c r="Y84" s="412"/>
      <c r="Z84" s="412"/>
      <c r="AA84" s="412"/>
      <c r="AB84" s="412"/>
      <c r="AC84" s="412"/>
      <c r="AD84" s="412"/>
      <c r="AE84" s="412"/>
      <c r="AF84" s="412"/>
      <c r="AG84" s="412"/>
      <c r="AH84" s="412"/>
      <c r="AI84" s="412"/>
      <c r="AJ84" s="412"/>
      <c r="AK84" s="412"/>
      <c r="AL84" s="412"/>
      <c r="AM84" s="298">
        <f>SUM(Y84:AL84)</f>
        <v>0</v>
      </c>
    </row>
    <row r="85" spans="1:40" ht="15.5" outlineLevel="1">
      <c r="B85" s="296" t="s">
        <v>265</v>
      </c>
      <c r="C85" s="293" t="s">
        <v>164</v>
      </c>
      <c r="D85" s="297"/>
      <c r="E85" s="297"/>
      <c r="F85" s="297"/>
      <c r="G85" s="297"/>
      <c r="H85" s="297"/>
      <c r="I85" s="297"/>
      <c r="J85" s="297"/>
      <c r="K85" s="297"/>
      <c r="L85" s="297"/>
      <c r="M85" s="297"/>
      <c r="N85" s="297">
        <f>N84</f>
        <v>0</v>
      </c>
      <c r="O85" s="297"/>
      <c r="P85" s="297"/>
      <c r="Q85" s="297"/>
      <c r="R85" s="297"/>
      <c r="S85" s="297"/>
      <c r="T85" s="297"/>
      <c r="U85" s="297"/>
      <c r="V85" s="297"/>
      <c r="W85" s="297"/>
      <c r="X85" s="297"/>
      <c r="Y85" s="413">
        <f t="shared" ref="Y85:AD85" si="14">Y84</f>
        <v>0</v>
      </c>
      <c r="Z85" s="413">
        <f t="shared" si="14"/>
        <v>0</v>
      </c>
      <c r="AA85" s="413">
        <f t="shared" si="14"/>
        <v>0</v>
      </c>
      <c r="AB85" s="413">
        <f t="shared" si="14"/>
        <v>0</v>
      </c>
      <c r="AC85" s="413">
        <f t="shared" si="14"/>
        <v>0</v>
      </c>
      <c r="AD85" s="413">
        <f t="shared" si="14"/>
        <v>0</v>
      </c>
      <c r="AE85" s="413">
        <f t="shared" ref="AE85:AL85" si="15">AE84</f>
        <v>0</v>
      </c>
      <c r="AF85" s="413">
        <f t="shared" si="15"/>
        <v>0</v>
      </c>
      <c r="AG85" s="413">
        <f t="shared" si="15"/>
        <v>0</v>
      </c>
      <c r="AH85" s="413">
        <f t="shared" si="15"/>
        <v>0</v>
      </c>
      <c r="AI85" s="413">
        <f t="shared" si="15"/>
        <v>0</v>
      </c>
      <c r="AJ85" s="413">
        <f t="shared" si="15"/>
        <v>0</v>
      </c>
      <c r="AK85" s="413">
        <f t="shared" si="15"/>
        <v>0</v>
      </c>
      <c r="AL85" s="413">
        <f t="shared" si="15"/>
        <v>0</v>
      </c>
      <c r="AM85" s="299"/>
    </row>
    <row r="86" spans="1:40" ht="15.5" outlineLevel="1">
      <c r="B86" s="317"/>
      <c r="C86" s="307"/>
      <c r="D86" s="293"/>
      <c r="E86" s="293"/>
      <c r="F86" s="293"/>
      <c r="G86" s="293"/>
      <c r="H86" s="293"/>
      <c r="I86" s="293"/>
      <c r="J86" s="293"/>
      <c r="K86" s="293"/>
      <c r="L86" s="293"/>
      <c r="M86" s="293"/>
      <c r="N86" s="293"/>
      <c r="O86" s="293"/>
      <c r="P86" s="293"/>
      <c r="Q86" s="293"/>
      <c r="R86" s="293"/>
      <c r="S86" s="293"/>
      <c r="T86" s="293"/>
      <c r="U86" s="293"/>
      <c r="V86" s="293"/>
      <c r="W86" s="293"/>
      <c r="X86" s="293"/>
      <c r="Y86" s="414"/>
      <c r="Z86" s="414"/>
      <c r="AA86" s="414"/>
      <c r="AB86" s="414"/>
      <c r="AC86" s="414"/>
      <c r="AD86" s="414"/>
      <c r="AE86" s="414"/>
      <c r="AF86" s="414"/>
      <c r="AG86" s="414"/>
      <c r="AH86" s="414"/>
      <c r="AI86" s="414"/>
      <c r="AJ86" s="414"/>
      <c r="AK86" s="414"/>
      <c r="AL86" s="414"/>
      <c r="AM86" s="308"/>
    </row>
    <row r="87" spans="1:40" s="285" customFormat="1" ht="15.5" outlineLevel="1">
      <c r="A87" s="524">
        <v>16</v>
      </c>
      <c r="B87" s="326" t="s">
        <v>489</v>
      </c>
      <c r="C87" s="293" t="s">
        <v>25</v>
      </c>
      <c r="D87" s="297"/>
      <c r="E87" s="297"/>
      <c r="F87" s="297"/>
      <c r="G87" s="297"/>
      <c r="H87" s="297"/>
      <c r="I87" s="297"/>
      <c r="J87" s="297"/>
      <c r="K87" s="297"/>
      <c r="L87" s="297"/>
      <c r="M87" s="297"/>
      <c r="N87" s="297">
        <v>0</v>
      </c>
      <c r="O87" s="297"/>
      <c r="P87" s="297"/>
      <c r="Q87" s="297"/>
      <c r="R87" s="297"/>
      <c r="S87" s="297"/>
      <c r="T87" s="297"/>
      <c r="U87" s="297"/>
      <c r="V87" s="297"/>
      <c r="W87" s="297"/>
      <c r="X87" s="297"/>
      <c r="Y87" s="412"/>
      <c r="Z87" s="412"/>
      <c r="AA87" s="412"/>
      <c r="AB87" s="412"/>
      <c r="AC87" s="412"/>
      <c r="AD87" s="412"/>
      <c r="AE87" s="412"/>
      <c r="AF87" s="412"/>
      <c r="AG87" s="412"/>
      <c r="AH87" s="412"/>
      <c r="AI87" s="412"/>
      <c r="AJ87" s="412"/>
      <c r="AK87" s="412"/>
      <c r="AL87" s="412"/>
      <c r="AM87" s="298">
        <f>SUM(Y87:AL87)</f>
        <v>0</v>
      </c>
    </row>
    <row r="88" spans="1:40" s="285" customFormat="1" ht="15.5" outlineLevel="1">
      <c r="A88" s="524"/>
      <c r="B88" s="326" t="s">
        <v>265</v>
      </c>
      <c r="C88" s="293" t="s">
        <v>164</v>
      </c>
      <c r="D88" s="297"/>
      <c r="E88" s="297"/>
      <c r="F88" s="297"/>
      <c r="G88" s="297"/>
      <c r="H88" s="297"/>
      <c r="I88" s="297"/>
      <c r="J88" s="297"/>
      <c r="K88" s="297"/>
      <c r="L88" s="297"/>
      <c r="M88" s="297"/>
      <c r="N88" s="297">
        <f>N87</f>
        <v>0</v>
      </c>
      <c r="O88" s="297"/>
      <c r="P88" s="297"/>
      <c r="Q88" s="297"/>
      <c r="R88" s="297"/>
      <c r="S88" s="297"/>
      <c r="T88" s="297"/>
      <c r="U88" s="297"/>
      <c r="V88" s="297"/>
      <c r="W88" s="297"/>
      <c r="X88" s="297"/>
      <c r="Y88" s="413">
        <f t="shared" ref="Y88:AD88" si="16">Y87</f>
        <v>0</v>
      </c>
      <c r="Z88" s="413">
        <f t="shared" si="16"/>
        <v>0</v>
      </c>
      <c r="AA88" s="413">
        <f t="shared" si="16"/>
        <v>0</v>
      </c>
      <c r="AB88" s="413">
        <f t="shared" si="16"/>
        <v>0</v>
      </c>
      <c r="AC88" s="413">
        <f t="shared" si="16"/>
        <v>0</v>
      </c>
      <c r="AD88" s="413">
        <f t="shared" si="16"/>
        <v>0</v>
      </c>
      <c r="AE88" s="413">
        <f t="shared" ref="AE88:AL88" si="17">AE87</f>
        <v>0</v>
      </c>
      <c r="AF88" s="413">
        <f t="shared" si="17"/>
        <v>0</v>
      </c>
      <c r="AG88" s="413">
        <f t="shared" si="17"/>
        <v>0</v>
      </c>
      <c r="AH88" s="413">
        <f t="shared" si="17"/>
        <v>0</v>
      </c>
      <c r="AI88" s="413">
        <f t="shared" si="17"/>
        <v>0</v>
      </c>
      <c r="AJ88" s="413">
        <f t="shared" si="17"/>
        <v>0</v>
      </c>
      <c r="AK88" s="413">
        <f t="shared" si="17"/>
        <v>0</v>
      </c>
      <c r="AL88" s="413">
        <f t="shared" si="17"/>
        <v>0</v>
      </c>
      <c r="AM88" s="299"/>
    </row>
    <row r="89" spans="1:40" s="285" customFormat="1" ht="15.5" outlineLevel="1">
      <c r="A89" s="524"/>
      <c r="B89" s="326"/>
      <c r="C89" s="293"/>
      <c r="D89" s="293"/>
      <c r="E89" s="293"/>
      <c r="F89" s="293"/>
      <c r="G89" s="293"/>
      <c r="H89" s="293"/>
      <c r="I89" s="293"/>
      <c r="J89" s="293"/>
      <c r="K89" s="293"/>
      <c r="L89" s="293"/>
      <c r="M89" s="293"/>
      <c r="N89" s="293"/>
      <c r="O89" s="293"/>
      <c r="P89" s="293"/>
      <c r="Q89" s="293"/>
      <c r="R89" s="293"/>
      <c r="S89" s="293"/>
      <c r="T89" s="293"/>
      <c r="U89" s="293"/>
      <c r="V89" s="293"/>
      <c r="W89" s="293"/>
      <c r="X89" s="293"/>
      <c r="Y89" s="414"/>
      <c r="Z89" s="414"/>
      <c r="AA89" s="414"/>
      <c r="AB89" s="414"/>
      <c r="AC89" s="414"/>
      <c r="AD89" s="414"/>
      <c r="AE89" s="418"/>
      <c r="AF89" s="418"/>
      <c r="AG89" s="418"/>
      <c r="AH89" s="418"/>
      <c r="AI89" s="418"/>
      <c r="AJ89" s="418"/>
      <c r="AK89" s="418"/>
      <c r="AL89" s="418"/>
      <c r="AM89" s="315"/>
    </row>
    <row r="90" spans="1:40" ht="15.5" outlineLevel="1">
      <c r="B90" s="521" t="s">
        <v>494</v>
      </c>
      <c r="C90" s="322"/>
      <c r="D90" s="292"/>
      <c r="E90" s="291"/>
      <c r="F90" s="291"/>
      <c r="G90" s="291"/>
      <c r="H90" s="291"/>
      <c r="I90" s="291"/>
      <c r="J90" s="291"/>
      <c r="K90" s="291"/>
      <c r="L90" s="291"/>
      <c r="M90" s="291"/>
      <c r="N90" s="292"/>
      <c r="O90" s="291"/>
      <c r="P90" s="291"/>
      <c r="Q90" s="291"/>
      <c r="R90" s="291"/>
      <c r="S90" s="291"/>
      <c r="T90" s="291"/>
      <c r="U90" s="291"/>
      <c r="V90" s="291"/>
      <c r="W90" s="291"/>
      <c r="X90" s="291"/>
      <c r="Y90" s="416"/>
      <c r="Z90" s="416"/>
      <c r="AA90" s="416"/>
      <c r="AB90" s="416"/>
      <c r="AC90" s="416"/>
      <c r="AD90" s="416"/>
      <c r="AE90" s="416"/>
      <c r="AF90" s="416"/>
      <c r="AG90" s="416"/>
      <c r="AH90" s="416"/>
      <c r="AI90" s="416"/>
      <c r="AJ90" s="416"/>
      <c r="AK90" s="416"/>
      <c r="AL90" s="416"/>
      <c r="AM90" s="294"/>
    </row>
    <row r="91" spans="1:40" ht="15.5" outlineLevel="1">
      <c r="A91" s="524">
        <v>17</v>
      </c>
      <c r="B91" s="522" t="s">
        <v>113</v>
      </c>
      <c r="C91" s="293" t="s">
        <v>25</v>
      </c>
      <c r="D91" s="297"/>
      <c r="E91" s="297"/>
      <c r="F91" s="297"/>
      <c r="G91" s="297"/>
      <c r="H91" s="297"/>
      <c r="I91" s="297"/>
      <c r="J91" s="297"/>
      <c r="K91" s="297"/>
      <c r="L91" s="297"/>
      <c r="M91" s="297"/>
      <c r="N91" s="297">
        <v>0</v>
      </c>
      <c r="O91" s="297"/>
      <c r="P91" s="297"/>
      <c r="Q91" s="297"/>
      <c r="R91" s="297"/>
      <c r="S91" s="297"/>
      <c r="T91" s="297"/>
      <c r="U91" s="297"/>
      <c r="V91" s="297"/>
      <c r="W91" s="297"/>
      <c r="X91" s="297"/>
      <c r="Y91" s="428"/>
      <c r="Z91" s="412"/>
      <c r="AA91" s="412"/>
      <c r="AB91" s="412"/>
      <c r="AC91" s="412"/>
      <c r="AD91" s="412"/>
      <c r="AE91" s="412"/>
      <c r="AF91" s="417"/>
      <c r="AG91" s="417"/>
      <c r="AH91" s="417"/>
      <c r="AI91" s="417"/>
      <c r="AJ91" s="417"/>
      <c r="AK91" s="417"/>
      <c r="AL91" s="417"/>
      <c r="AM91" s="298">
        <f>SUM(Y91:AL91)</f>
        <v>0</v>
      </c>
    </row>
    <row r="92" spans="1:40" ht="15.5" outlineLevel="1">
      <c r="B92" s="296" t="s">
        <v>265</v>
      </c>
      <c r="C92" s="293" t="s">
        <v>164</v>
      </c>
      <c r="D92" s="297"/>
      <c r="E92" s="297"/>
      <c r="F92" s="297"/>
      <c r="G92" s="297"/>
      <c r="H92" s="297"/>
      <c r="I92" s="297"/>
      <c r="J92" s="297"/>
      <c r="K92" s="297"/>
      <c r="L92" s="297"/>
      <c r="M92" s="297"/>
      <c r="N92" s="297">
        <f>N91</f>
        <v>0</v>
      </c>
      <c r="O92" s="297"/>
      <c r="P92" s="297"/>
      <c r="Q92" s="297"/>
      <c r="R92" s="297"/>
      <c r="S92" s="297"/>
      <c r="T92" s="297"/>
      <c r="U92" s="297"/>
      <c r="V92" s="297"/>
      <c r="W92" s="297"/>
      <c r="X92" s="297"/>
      <c r="Y92" s="413">
        <f>Y91</f>
        <v>0</v>
      </c>
      <c r="Z92" s="413">
        <f t="shared" ref="Z92:AL92" si="18">Z91</f>
        <v>0</v>
      </c>
      <c r="AA92" s="413">
        <f t="shared" si="18"/>
        <v>0</v>
      </c>
      <c r="AB92" s="413">
        <f t="shared" si="18"/>
        <v>0</v>
      </c>
      <c r="AC92" s="413">
        <f t="shared" si="18"/>
        <v>0</v>
      </c>
      <c r="AD92" s="413">
        <f t="shared" si="18"/>
        <v>0</v>
      </c>
      <c r="AE92" s="413">
        <f t="shared" si="18"/>
        <v>0</v>
      </c>
      <c r="AF92" s="413">
        <f t="shared" si="18"/>
        <v>0</v>
      </c>
      <c r="AG92" s="413">
        <f t="shared" si="18"/>
        <v>0</v>
      </c>
      <c r="AH92" s="413">
        <f t="shared" si="18"/>
        <v>0</v>
      </c>
      <c r="AI92" s="413">
        <f t="shared" si="18"/>
        <v>0</v>
      </c>
      <c r="AJ92" s="413">
        <f t="shared" si="18"/>
        <v>0</v>
      </c>
      <c r="AK92" s="413">
        <f t="shared" si="18"/>
        <v>0</v>
      </c>
      <c r="AL92" s="413">
        <f t="shared" si="18"/>
        <v>0</v>
      </c>
      <c r="AM92" s="308"/>
    </row>
    <row r="93" spans="1:40" ht="15.5" outlineLevel="1">
      <c r="B93" s="296"/>
      <c r="C93" s="293"/>
      <c r="D93" s="293"/>
      <c r="E93" s="293"/>
      <c r="F93" s="293"/>
      <c r="G93" s="293"/>
      <c r="H93" s="293"/>
      <c r="I93" s="293"/>
      <c r="J93" s="293"/>
      <c r="K93" s="293"/>
      <c r="L93" s="293"/>
      <c r="M93" s="293"/>
      <c r="N93" s="293"/>
      <c r="O93" s="293"/>
      <c r="P93" s="293"/>
      <c r="Q93" s="293"/>
      <c r="R93" s="293"/>
      <c r="S93" s="293"/>
      <c r="T93" s="293"/>
      <c r="U93" s="293"/>
      <c r="V93" s="293"/>
      <c r="W93" s="293"/>
      <c r="X93" s="293"/>
      <c r="Y93" s="424"/>
      <c r="Z93" s="427"/>
      <c r="AA93" s="427"/>
      <c r="AB93" s="427"/>
      <c r="AC93" s="427"/>
      <c r="AD93" s="427"/>
      <c r="AE93" s="427"/>
      <c r="AF93" s="427"/>
      <c r="AG93" s="427"/>
      <c r="AH93" s="427"/>
      <c r="AI93" s="427"/>
      <c r="AJ93" s="427"/>
      <c r="AK93" s="427"/>
      <c r="AL93" s="427"/>
      <c r="AM93" s="308"/>
    </row>
    <row r="94" spans="1:40" ht="15.5" outlineLevel="1">
      <c r="A94" s="524">
        <v>18</v>
      </c>
      <c r="B94" s="522" t="s">
        <v>110</v>
      </c>
      <c r="C94" s="293" t="s">
        <v>25</v>
      </c>
      <c r="D94" s="297"/>
      <c r="E94" s="297"/>
      <c r="F94" s="297"/>
      <c r="G94" s="297"/>
      <c r="H94" s="297"/>
      <c r="I94" s="297"/>
      <c r="J94" s="297"/>
      <c r="K94" s="297"/>
      <c r="L94" s="297"/>
      <c r="M94" s="297"/>
      <c r="N94" s="297">
        <v>0</v>
      </c>
      <c r="O94" s="297"/>
      <c r="P94" s="297"/>
      <c r="Q94" s="297"/>
      <c r="R94" s="297"/>
      <c r="S94" s="297"/>
      <c r="T94" s="297"/>
      <c r="U94" s="297"/>
      <c r="V94" s="297"/>
      <c r="W94" s="297"/>
      <c r="X94" s="297"/>
      <c r="Y94" s="428"/>
      <c r="Z94" s="412"/>
      <c r="AA94" s="412"/>
      <c r="AB94" s="412"/>
      <c r="AC94" s="412"/>
      <c r="AD94" s="412"/>
      <c r="AE94" s="412"/>
      <c r="AF94" s="417"/>
      <c r="AG94" s="417"/>
      <c r="AH94" s="417"/>
      <c r="AI94" s="417"/>
      <c r="AJ94" s="417"/>
      <c r="AK94" s="417"/>
      <c r="AL94" s="417"/>
      <c r="AM94" s="298">
        <f>SUM(Y94:AL94)</f>
        <v>0</v>
      </c>
    </row>
    <row r="95" spans="1:40" ht="15.5" outlineLevel="1">
      <c r="B95" s="296" t="s">
        <v>265</v>
      </c>
      <c r="C95" s="293" t="s">
        <v>164</v>
      </c>
      <c r="D95" s="297"/>
      <c r="E95" s="297"/>
      <c r="F95" s="297"/>
      <c r="G95" s="297"/>
      <c r="H95" s="297"/>
      <c r="I95" s="297"/>
      <c r="J95" s="297"/>
      <c r="K95" s="297"/>
      <c r="L95" s="297"/>
      <c r="M95" s="297"/>
      <c r="N95" s="297">
        <f>N94</f>
        <v>0</v>
      </c>
      <c r="O95" s="297"/>
      <c r="P95" s="297"/>
      <c r="Q95" s="297"/>
      <c r="R95" s="297"/>
      <c r="S95" s="297"/>
      <c r="T95" s="297"/>
      <c r="U95" s="297"/>
      <c r="V95" s="297"/>
      <c r="W95" s="297"/>
      <c r="X95" s="297"/>
      <c r="Y95" s="413">
        <f t="shared" ref="Y95:AL95" si="19">Y94</f>
        <v>0</v>
      </c>
      <c r="Z95" s="413">
        <f t="shared" si="19"/>
        <v>0</v>
      </c>
      <c r="AA95" s="413">
        <f t="shared" si="19"/>
        <v>0</v>
      </c>
      <c r="AB95" s="413">
        <f t="shared" si="19"/>
        <v>0</v>
      </c>
      <c r="AC95" s="413">
        <f t="shared" si="19"/>
        <v>0</v>
      </c>
      <c r="AD95" s="413">
        <f t="shared" si="19"/>
        <v>0</v>
      </c>
      <c r="AE95" s="413">
        <f t="shared" si="19"/>
        <v>0</v>
      </c>
      <c r="AF95" s="413">
        <f t="shared" si="19"/>
        <v>0</v>
      </c>
      <c r="AG95" s="413">
        <f t="shared" si="19"/>
        <v>0</v>
      </c>
      <c r="AH95" s="413">
        <f t="shared" si="19"/>
        <v>0</v>
      </c>
      <c r="AI95" s="413">
        <f t="shared" si="19"/>
        <v>0</v>
      </c>
      <c r="AJ95" s="413">
        <f t="shared" si="19"/>
        <v>0</v>
      </c>
      <c r="AK95" s="413">
        <f t="shared" si="19"/>
        <v>0</v>
      </c>
      <c r="AL95" s="413">
        <f t="shared" si="19"/>
        <v>0</v>
      </c>
      <c r="AM95" s="308"/>
    </row>
    <row r="96" spans="1:40" ht="15.5" outlineLevel="1">
      <c r="B96" s="324"/>
      <c r="C96" s="293"/>
      <c r="D96" s="293"/>
      <c r="E96" s="293"/>
      <c r="F96" s="293"/>
      <c r="G96" s="293"/>
      <c r="H96" s="293"/>
      <c r="I96" s="293"/>
      <c r="J96" s="293"/>
      <c r="K96" s="293"/>
      <c r="L96" s="293"/>
      <c r="M96" s="293"/>
      <c r="N96" s="293"/>
      <c r="O96" s="293"/>
      <c r="P96" s="293"/>
      <c r="Q96" s="293"/>
      <c r="R96" s="293"/>
      <c r="S96" s="293"/>
      <c r="T96" s="293"/>
      <c r="U96" s="293"/>
      <c r="V96" s="293"/>
      <c r="W96" s="293"/>
      <c r="X96" s="293"/>
      <c r="Y96" s="425"/>
      <c r="Z96" s="426"/>
      <c r="AA96" s="426"/>
      <c r="AB96" s="426"/>
      <c r="AC96" s="426"/>
      <c r="AD96" s="426"/>
      <c r="AE96" s="426"/>
      <c r="AF96" s="426"/>
      <c r="AG96" s="426"/>
      <c r="AH96" s="426"/>
      <c r="AI96" s="426"/>
      <c r="AJ96" s="426"/>
      <c r="AK96" s="426"/>
      <c r="AL96" s="426"/>
      <c r="AM96" s="299"/>
    </row>
    <row r="97" spans="1:39" ht="15.5" outlineLevel="1">
      <c r="A97" s="524">
        <v>19</v>
      </c>
      <c r="B97" s="522" t="s">
        <v>112</v>
      </c>
      <c r="C97" s="293" t="s">
        <v>25</v>
      </c>
      <c r="D97" s="297"/>
      <c r="E97" s="297"/>
      <c r="F97" s="297"/>
      <c r="G97" s="297"/>
      <c r="H97" s="297"/>
      <c r="I97" s="297"/>
      <c r="J97" s="297"/>
      <c r="K97" s="297"/>
      <c r="L97" s="297"/>
      <c r="M97" s="297"/>
      <c r="N97" s="297">
        <v>0</v>
      </c>
      <c r="O97" s="297"/>
      <c r="P97" s="297"/>
      <c r="Q97" s="297"/>
      <c r="R97" s="297"/>
      <c r="S97" s="297"/>
      <c r="T97" s="297"/>
      <c r="U97" s="297"/>
      <c r="V97" s="297"/>
      <c r="W97" s="297"/>
      <c r="X97" s="297"/>
      <c r="Y97" s="428"/>
      <c r="Z97" s="412"/>
      <c r="AA97" s="412"/>
      <c r="AB97" s="412"/>
      <c r="AC97" s="412"/>
      <c r="AD97" s="412"/>
      <c r="AE97" s="412"/>
      <c r="AF97" s="417"/>
      <c r="AG97" s="417"/>
      <c r="AH97" s="417"/>
      <c r="AI97" s="417"/>
      <c r="AJ97" s="417"/>
      <c r="AK97" s="417"/>
      <c r="AL97" s="417"/>
      <c r="AM97" s="298">
        <f>SUM(Y97:AL97)</f>
        <v>0</v>
      </c>
    </row>
    <row r="98" spans="1:39" ht="15.5" outlineLevel="1">
      <c r="B98" s="296" t="s">
        <v>265</v>
      </c>
      <c r="C98" s="293" t="s">
        <v>164</v>
      </c>
      <c r="D98" s="297"/>
      <c r="E98" s="297"/>
      <c r="F98" s="297"/>
      <c r="G98" s="297"/>
      <c r="H98" s="297"/>
      <c r="I98" s="297"/>
      <c r="J98" s="297"/>
      <c r="K98" s="297"/>
      <c r="L98" s="297"/>
      <c r="M98" s="297"/>
      <c r="N98" s="297">
        <f>N97</f>
        <v>0</v>
      </c>
      <c r="O98" s="297"/>
      <c r="P98" s="297"/>
      <c r="Q98" s="297"/>
      <c r="R98" s="297"/>
      <c r="S98" s="297"/>
      <c r="T98" s="297"/>
      <c r="U98" s="297"/>
      <c r="V98" s="297"/>
      <c r="W98" s="297"/>
      <c r="X98" s="297"/>
      <c r="Y98" s="413">
        <f>Y97</f>
        <v>0</v>
      </c>
      <c r="Z98" s="413">
        <f t="shared" ref="Z98:AL98" si="20">Z97</f>
        <v>0</v>
      </c>
      <c r="AA98" s="413">
        <f t="shared" si="20"/>
        <v>0</v>
      </c>
      <c r="AB98" s="413">
        <f t="shared" si="20"/>
        <v>0</v>
      </c>
      <c r="AC98" s="413">
        <f t="shared" si="20"/>
        <v>0</v>
      </c>
      <c r="AD98" s="413">
        <f t="shared" si="20"/>
        <v>0</v>
      </c>
      <c r="AE98" s="413">
        <f t="shared" si="20"/>
        <v>0</v>
      </c>
      <c r="AF98" s="413">
        <f t="shared" si="20"/>
        <v>0</v>
      </c>
      <c r="AG98" s="413">
        <f t="shared" si="20"/>
        <v>0</v>
      </c>
      <c r="AH98" s="413">
        <f t="shared" si="20"/>
        <v>0</v>
      </c>
      <c r="AI98" s="413">
        <f t="shared" si="20"/>
        <v>0</v>
      </c>
      <c r="AJ98" s="413">
        <f t="shared" si="20"/>
        <v>0</v>
      </c>
      <c r="AK98" s="413">
        <f t="shared" si="20"/>
        <v>0</v>
      </c>
      <c r="AL98" s="413">
        <f t="shared" si="20"/>
        <v>0</v>
      </c>
      <c r="AM98" s="299"/>
    </row>
    <row r="99" spans="1:39" ht="15.5" outlineLevel="1">
      <c r="B99" s="324"/>
      <c r="C99" s="293"/>
      <c r="D99" s="293"/>
      <c r="E99" s="293"/>
      <c r="F99" s="293"/>
      <c r="G99" s="293"/>
      <c r="H99" s="293"/>
      <c r="I99" s="293"/>
      <c r="J99" s="293"/>
      <c r="K99" s="293"/>
      <c r="L99" s="293"/>
      <c r="M99" s="293"/>
      <c r="N99" s="293"/>
      <c r="O99" s="293"/>
      <c r="P99" s="293"/>
      <c r="Q99" s="293"/>
      <c r="R99" s="293"/>
      <c r="S99" s="293"/>
      <c r="T99" s="293"/>
      <c r="U99" s="293"/>
      <c r="V99" s="293"/>
      <c r="W99" s="293"/>
      <c r="X99" s="293"/>
      <c r="Y99" s="414"/>
      <c r="Z99" s="414"/>
      <c r="AA99" s="414"/>
      <c r="AB99" s="414"/>
      <c r="AC99" s="414"/>
      <c r="AD99" s="414"/>
      <c r="AE99" s="414"/>
      <c r="AF99" s="414"/>
      <c r="AG99" s="414"/>
      <c r="AH99" s="414"/>
      <c r="AI99" s="414"/>
      <c r="AJ99" s="414"/>
      <c r="AK99" s="414"/>
      <c r="AL99" s="414"/>
      <c r="AM99" s="308"/>
    </row>
    <row r="100" spans="1:39" ht="15.5" outlineLevel="1">
      <c r="A100" s="524">
        <v>20</v>
      </c>
      <c r="B100" s="522" t="s">
        <v>111</v>
      </c>
      <c r="C100" s="293" t="s">
        <v>25</v>
      </c>
      <c r="D100" s="297"/>
      <c r="E100" s="297"/>
      <c r="F100" s="297"/>
      <c r="G100" s="297"/>
      <c r="H100" s="297"/>
      <c r="I100" s="297"/>
      <c r="J100" s="297"/>
      <c r="K100" s="297"/>
      <c r="L100" s="297"/>
      <c r="M100" s="297"/>
      <c r="N100" s="297">
        <v>0</v>
      </c>
      <c r="O100" s="297"/>
      <c r="P100" s="297"/>
      <c r="Q100" s="297"/>
      <c r="R100" s="297"/>
      <c r="S100" s="297"/>
      <c r="T100" s="297"/>
      <c r="U100" s="297"/>
      <c r="V100" s="297"/>
      <c r="W100" s="297"/>
      <c r="X100" s="297"/>
      <c r="Y100" s="428"/>
      <c r="Z100" s="412"/>
      <c r="AA100" s="412"/>
      <c r="AB100" s="412"/>
      <c r="AC100" s="412"/>
      <c r="AD100" s="412"/>
      <c r="AE100" s="412"/>
      <c r="AF100" s="417"/>
      <c r="AG100" s="417"/>
      <c r="AH100" s="417"/>
      <c r="AI100" s="417"/>
      <c r="AJ100" s="417"/>
      <c r="AK100" s="417"/>
      <c r="AL100" s="417"/>
      <c r="AM100" s="298">
        <f>SUM(Y100:AL100)</f>
        <v>0</v>
      </c>
    </row>
    <row r="101" spans="1:39" ht="15.5" outlineLevel="1">
      <c r="B101" s="296" t="s">
        <v>265</v>
      </c>
      <c r="C101" s="293" t="s">
        <v>164</v>
      </c>
      <c r="D101" s="297"/>
      <c r="E101" s="297"/>
      <c r="F101" s="297"/>
      <c r="G101" s="297"/>
      <c r="H101" s="297"/>
      <c r="I101" s="297"/>
      <c r="J101" s="297"/>
      <c r="K101" s="297"/>
      <c r="L101" s="297"/>
      <c r="M101" s="297"/>
      <c r="N101" s="297">
        <f>N100</f>
        <v>0</v>
      </c>
      <c r="O101" s="297"/>
      <c r="P101" s="297"/>
      <c r="Q101" s="297"/>
      <c r="R101" s="297"/>
      <c r="S101" s="297"/>
      <c r="T101" s="297"/>
      <c r="U101" s="297"/>
      <c r="V101" s="297"/>
      <c r="W101" s="297"/>
      <c r="X101" s="297"/>
      <c r="Y101" s="413">
        <f t="shared" ref="Y101:AL101" si="21">Y100</f>
        <v>0</v>
      </c>
      <c r="Z101" s="413">
        <f t="shared" si="21"/>
        <v>0</v>
      </c>
      <c r="AA101" s="413">
        <f t="shared" si="21"/>
        <v>0</v>
      </c>
      <c r="AB101" s="413">
        <f t="shared" si="21"/>
        <v>0</v>
      </c>
      <c r="AC101" s="413">
        <f t="shared" si="21"/>
        <v>0</v>
      </c>
      <c r="AD101" s="413">
        <f t="shared" si="21"/>
        <v>0</v>
      </c>
      <c r="AE101" s="413">
        <f t="shared" si="21"/>
        <v>0</v>
      </c>
      <c r="AF101" s="413">
        <f t="shared" si="21"/>
        <v>0</v>
      </c>
      <c r="AG101" s="413">
        <f t="shared" si="21"/>
        <v>0</v>
      </c>
      <c r="AH101" s="413">
        <f t="shared" si="21"/>
        <v>0</v>
      </c>
      <c r="AI101" s="413">
        <f t="shared" si="21"/>
        <v>0</v>
      </c>
      <c r="AJ101" s="413">
        <f t="shared" si="21"/>
        <v>0</v>
      </c>
      <c r="AK101" s="413">
        <f t="shared" si="21"/>
        <v>0</v>
      </c>
      <c r="AL101" s="413">
        <f t="shared" si="21"/>
        <v>0</v>
      </c>
      <c r="AM101" s="308"/>
    </row>
    <row r="102" spans="1:39" ht="15.5" outlineLevel="1">
      <c r="B102" s="325"/>
      <c r="C102" s="302"/>
      <c r="D102" s="293"/>
      <c r="E102" s="293"/>
      <c r="F102" s="293"/>
      <c r="G102" s="293"/>
      <c r="H102" s="293"/>
      <c r="I102" s="293"/>
      <c r="J102" s="293"/>
      <c r="K102" s="293"/>
      <c r="L102" s="293"/>
      <c r="M102" s="293"/>
      <c r="N102" s="302"/>
      <c r="O102" s="293"/>
      <c r="P102" s="293"/>
      <c r="Q102" s="293"/>
      <c r="R102" s="293"/>
      <c r="S102" s="293"/>
      <c r="T102" s="293"/>
      <c r="U102" s="293"/>
      <c r="V102" s="293"/>
      <c r="W102" s="293"/>
      <c r="X102" s="293"/>
      <c r="Y102" s="414"/>
      <c r="Z102" s="414"/>
      <c r="AA102" s="414"/>
      <c r="AB102" s="414"/>
      <c r="AC102" s="414"/>
      <c r="AD102" s="414"/>
      <c r="AE102" s="414"/>
      <c r="AF102" s="414"/>
      <c r="AG102" s="414"/>
      <c r="AH102" s="414"/>
      <c r="AI102" s="414"/>
      <c r="AJ102" s="414"/>
      <c r="AK102" s="414"/>
      <c r="AL102" s="414"/>
      <c r="AM102" s="308"/>
    </row>
    <row r="103" spans="1:39" ht="15.5" outlineLevel="1">
      <c r="B103" s="520" t="s">
        <v>501</v>
      </c>
      <c r="C103" s="293"/>
      <c r="D103" s="293"/>
      <c r="E103" s="293"/>
      <c r="F103" s="293"/>
      <c r="G103" s="293"/>
      <c r="H103" s="293"/>
      <c r="I103" s="293"/>
      <c r="J103" s="293"/>
      <c r="K103" s="293"/>
      <c r="L103" s="293"/>
      <c r="M103" s="293"/>
      <c r="N103" s="293"/>
      <c r="O103" s="293"/>
      <c r="P103" s="293"/>
      <c r="Q103" s="293"/>
      <c r="R103" s="293"/>
      <c r="S103" s="293"/>
      <c r="T103" s="293"/>
      <c r="U103" s="293"/>
      <c r="V103" s="293"/>
      <c r="W103" s="293"/>
      <c r="X103" s="293"/>
      <c r="Y103" s="424"/>
      <c r="Z103" s="427"/>
      <c r="AA103" s="427"/>
      <c r="AB103" s="427"/>
      <c r="AC103" s="427"/>
      <c r="AD103" s="427"/>
      <c r="AE103" s="427"/>
      <c r="AF103" s="427"/>
      <c r="AG103" s="427"/>
      <c r="AH103" s="427"/>
      <c r="AI103" s="427"/>
      <c r="AJ103" s="427"/>
      <c r="AK103" s="427"/>
      <c r="AL103" s="427"/>
      <c r="AM103" s="308"/>
    </row>
    <row r="104" spans="1:39" ht="15.5" outlineLevel="1">
      <c r="B104" s="290" t="s">
        <v>497</v>
      </c>
      <c r="C104" s="293"/>
      <c r="D104" s="293"/>
      <c r="E104" s="293"/>
      <c r="F104" s="293"/>
      <c r="G104" s="293"/>
      <c r="H104" s="293"/>
      <c r="I104" s="293"/>
      <c r="J104" s="293"/>
      <c r="K104" s="293"/>
      <c r="L104" s="293"/>
      <c r="M104" s="293"/>
      <c r="N104" s="293"/>
      <c r="O104" s="293"/>
      <c r="P104" s="293"/>
      <c r="Q104" s="293"/>
      <c r="R104" s="293"/>
      <c r="S104" s="293"/>
      <c r="T104" s="293"/>
      <c r="U104" s="293"/>
      <c r="V104" s="293"/>
      <c r="W104" s="293"/>
      <c r="X104" s="293"/>
      <c r="Y104" s="424"/>
      <c r="Z104" s="427"/>
      <c r="AA104" s="427"/>
      <c r="AB104" s="427"/>
      <c r="AC104" s="427"/>
      <c r="AD104" s="427"/>
      <c r="AE104" s="427"/>
      <c r="AF104" s="427"/>
      <c r="AG104" s="427"/>
      <c r="AH104" s="427"/>
      <c r="AI104" s="427"/>
      <c r="AJ104" s="427"/>
      <c r="AK104" s="427"/>
      <c r="AL104" s="427"/>
      <c r="AM104" s="308"/>
    </row>
    <row r="105" spans="1:39" ht="15.5" outlineLevel="1">
      <c r="A105" s="524">
        <v>21</v>
      </c>
      <c r="B105" s="522" t="s">
        <v>114</v>
      </c>
      <c r="C105" s="293" t="s">
        <v>25</v>
      </c>
      <c r="D105" s="297"/>
      <c r="E105" s="297"/>
      <c r="F105" s="297"/>
      <c r="G105" s="297"/>
      <c r="H105" s="297"/>
      <c r="I105" s="297"/>
      <c r="J105" s="297"/>
      <c r="K105" s="297"/>
      <c r="L105" s="297"/>
      <c r="M105" s="297"/>
      <c r="N105" s="293"/>
      <c r="O105" s="297"/>
      <c r="P105" s="297"/>
      <c r="Q105" s="297"/>
      <c r="R105" s="297"/>
      <c r="S105" s="297"/>
      <c r="T105" s="297"/>
      <c r="U105" s="297"/>
      <c r="V105" s="297"/>
      <c r="W105" s="297"/>
      <c r="X105" s="297"/>
      <c r="Y105" s="535"/>
      <c r="Z105" s="412"/>
      <c r="AA105" s="412"/>
      <c r="AB105" s="412"/>
      <c r="AC105" s="412"/>
      <c r="AD105" s="412"/>
      <c r="AE105" s="412"/>
      <c r="AF105" s="412"/>
      <c r="AG105" s="412"/>
      <c r="AH105" s="412"/>
      <c r="AI105" s="412"/>
      <c r="AJ105" s="412"/>
      <c r="AK105" s="412"/>
      <c r="AL105" s="412"/>
      <c r="AM105" s="298">
        <f>SUM(Y105:AL105)</f>
        <v>0</v>
      </c>
    </row>
    <row r="106" spans="1:39" ht="15.5" outlineLevel="1">
      <c r="B106" s="296" t="s">
        <v>265</v>
      </c>
      <c r="C106" s="293" t="s">
        <v>164</v>
      </c>
      <c r="D106" s="297"/>
      <c r="E106" s="297"/>
      <c r="F106" s="297"/>
      <c r="G106" s="297"/>
      <c r="H106" s="297"/>
      <c r="I106" s="297"/>
      <c r="J106" s="297"/>
      <c r="K106" s="297"/>
      <c r="L106" s="297"/>
      <c r="M106" s="297"/>
      <c r="N106" s="293"/>
      <c r="O106" s="297"/>
      <c r="P106" s="297"/>
      <c r="Q106" s="297"/>
      <c r="R106" s="297"/>
      <c r="S106" s="297"/>
      <c r="T106" s="297"/>
      <c r="U106" s="297"/>
      <c r="V106" s="297"/>
      <c r="W106" s="297"/>
      <c r="X106" s="297"/>
      <c r="Y106" s="413">
        <f t="shared" ref="Y106:AL106" si="22">Y105</f>
        <v>0</v>
      </c>
      <c r="Z106" s="413">
        <f t="shared" si="22"/>
        <v>0</v>
      </c>
      <c r="AA106" s="413">
        <f t="shared" si="22"/>
        <v>0</v>
      </c>
      <c r="AB106" s="413">
        <f t="shared" si="22"/>
        <v>0</v>
      </c>
      <c r="AC106" s="413">
        <f t="shared" si="22"/>
        <v>0</v>
      </c>
      <c r="AD106" s="413">
        <f t="shared" si="22"/>
        <v>0</v>
      </c>
      <c r="AE106" s="413">
        <f t="shared" si="22"/>
        <v>0</v>
      </c>
      <c r="AF106" s="413">
        <f t="shared" si="22"/>
        <v>0</v>
      </c>
      <c r="AG106" s="413">
        <f t="shared" si="22"/>
        <v>0</v>
      </c>
      <c r="AH106" s="413">
        <f t="shared" si="22"/>
        <v>0</v>
      </c>
      <c r="AI106" s="413">
        <f t="shared" si="22"/>
        <v>0</v>
      </c>
      <c r="AJ106" s="413">
        <f t="shared" si="22"/>
        <v>0</v>
      </c>
      <c r="AK106" s="413">
        <f t="shared" si="22"/>
        <v>0</v>
      </c>
      <c r="AL106" s="413">
        <f t="shared" si="22"/>
        <v>0</v>
      </c>
      <c r="AM106" s="308"/>
    </row>
    <row r="107" spans="1:39" ht="15.5" outlineLevel="1">
      <c r="B107" s="296"/>
      <c r="C107" s="293"/>
      <c r="D107" s="293"/>
      <c r="E107" s="293"/>
      <c r="F107" s="293"/>
      <c r="G107" s="293"/>
      <c r="H107" s="293"/>
      <c r="I107" s="293"/>
      <c r="J107" s="293"/>
      <c r="K107" s="293"/>
      <c r="L107" s="293"/>
      <c r="M107" s="293"/>
      <c r="N107" s="293"/>
      <c r="O107" s="293"/>
      <c r="P107" s="293"/>
      <c r="Q107" s="293"/>
      <c r="R107" s="293"/>
      <c r="S107" s="293"/>
      <c r="T107" s="293"/>
      <c r="U107" s="293"/>
      <c r="V107" s="293"/>
      <c r="W107" s="293"/>
      <c r="X107" s="293"/>
      <c r="Y107" s="424"/>
      <c r="Z107" s="427"/>
      <c r="AA107" s="427"/>
      <c r="AB107" s="427"/>
      <c r="AC107" s="427"/>
      <c r="AD107" s="427"/>
      <c r="AE107" s="427"/>
      <c r="AF107" s="427"/>
      <c r="AG107" s="427"/>
      <c r="AH107" s="427"/>
      <c r="AI107" s="427"/>
      <c r="AJ107" s="427"/>
      <c r="AK107" s="427"/>
      <c r="AL107" s="427"/>
      <c r="AM107" s="308"/>
    </row>
    <row r="108" spans="1:39" ht="31" outlineLevel="1">
      <c r="A108" s="524">
        <v>22</v>
      </c>
      <c r="B108" s="522" t="s">
        <v>115</v>
      </c>
      <c r="C108" s="293" t="s">
        <v>25</v>
      </c>
      <c r="D108" s="297"/>
      <c r="E108" s="297"/>
      <c r="F108" s="297"/>
      <c r="G108" s="297"/>
      <c r="H108" s="297"/>
      <c r="I108" s="297"/>
      <c r="J108" s="297"/>
      <c r="K108" s="297"/>
      <c r="L108" s="297"/>
      <c r="M108" s="297"/>
      <c r="N108" s="293"/>
      <c r="O108" s="297"/>
      <c r="P108" s="297"/>
      <c r="Q108" s="297"/>
      <c r="R108" s="297"/>
      <c r="S108" s="297"/>
      <c r="T108" s="297"/>
      <c r="U108" s="297"/>
      <c r="V108" s="297"/>
      <c r="W108" s="297"/>
      <c r="X108" s="297"/>
      <c r="Y108" s="535"/>
      <c r="Z108" s="412"/>
      <c r="AA108" s="412"/>
      <c r="AB108" s="412"/>
      <c r="AC108" s="412"/>
      <c r="AD108" s="412"/>
      <c r="AE108" s="412"/>
      <c r="AF108" s="412"/>
      <c r="AG108" s="412"/>
      <c r="AH108" s="412"/>
      <c r="AI108" s="412"/>
      <c r="AJ108" s="412"/>
      <c r="AK108" s="412"/>
      <c r="AL108" s="412"/>
      <c r="AM108" s="298">
        <f>SUM(Y108:AL108)</f>
        <v>0</v>
      </c>
    </row>
    <row r="109" spans="1:39" ht="15.5" outlineLevel="1">
      <c r="B109" s="296" t="s">
        <v>265</v>
      </c>
      <c r="C109" s="293" t="s">
        <v>164</v>
      </c>
      <c r="D109" s="297"/>
      <c r="E109" s="297"/>
      <c r="F109" s="297"/>
      <c r="G109" s="297"/>
      <c r="H109" s="297"/>
      <c r="I109" s="297"/>
      <c r="J109" s="297"/>
      <c r="K109" s="297"/>
      <c r="L109" s="297"/>
      <c r="M109" s="297"/>
      <c r="N109" s="293"/>
      <c r="O109" s="297"/>
      <c r="P109" s="297"/>
      <c r="Q109" s="297"/>
      <c r="R109" s="297"/>
      <c r="S109" s="297"/>
      <c r="T109" s="297"/>
      <c r="U109" s="297"/>
      <c r="V109" s="297"/>
      <c r="W109" s="297"/>
      <c r="X109" s="297"/>
      <c r="Y109" s="413">
        <f t="shared" ref="Y109:AL109" si="23">Y108</f>
        <v>0</v>
      </c>
      <c r="Z109" s="413">
        <f t="shared" si="23"/>
        <v>0</v>
      </c>
      <c r="AA109" s="413">
        <f t="shared" si="23"/>
        <v>0</v>
      </c>
      <c r="AB109" s="413">
        <f t="shared" si="23"/>
        <v>0</v>
      </c>
      <c r="AC109" s="413">
        <f t="shared" si="23"/>
        <v>0</v>
      </c>
      <c r="AD109" s="413">
        <f t="shared" si="23"/>
        <v>0</v>
      </c>
      <c r="AE109" s="413">
        <f t="shared" si="23"/>
        <v>0</v>
      </c>
      <c r="AF109" s="413">
        <f t="shared" si="23"/>
        <v>0</v>
      </c>
      <c r="AG109" s="413">
        <f t="shared" si="23"/>
        <v>0</v>
      </c>
      <c r="AH109" s="413">
        <f t="shared" si="23"/>
        <v>0</v>
      </c>
      <c r="AI109" s="413">
        <f t="shared" si="23"/>
        <v>0</v>
      </c>
      <c r="AJ109" s="413">
        <f t="shared" si="23"/>
        <v>0</v>
      </c>
      <c r="AK109" s="413">
        <f t="shared" si="23"/>
        <v>0</v>
      </c>
      <c r="AL109" s="413">
        <f t="shared" si="23"/>
        <v>0</v>
      </c>
      <c r="AM109" s="308"/>
    </row>
    <row r="110" spans="1:39" ht="15.5" outlineLevel="1">
      <c r="B110" s="296"/>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424"/>
      <c r="Z110" s="427"/>
      <c r="AA110" s="427"/>
      <c r="AB110" s="427"/>
      <c r="AC110" s="427"/>
      <c r="AD110" s="427"/>
      <c r="AE110" s="427"/>
      <c r="AF110" s="427"/>
      <c r="AG110" s="427"/>
      <c r="AH110" s="427"/>
      <c r="AI110" s="427"/>
      <c r="AJ110" s="427"/>
      <c r="AK110" s="427"/>
      <c r="AL110" s="427"/>
      <c r="AM110" s="308"/>
    </row>
    <row r="111" spans="1:39" ht="31" outlineLevel="1">
      <c r="A111" s="524">
        <v>23</v>
      </c>
      <c r="B111" s="522" t="s">
        <v>116</v>
      </c>
      <c r="C111" s="293" t="s">
        <v>25</v>
      </c>
      <c r="D111" s="297"/>
      <c r="E111" s="297"/>
      <c r="F111" s="297"/>
      <c r="G111" s="297"/>
      <c r="H111" s="297"/>
      <c r="I111" s="297"/>
      <c r="J111" s="297"/>
      <c r="K111" s="297"/>
      <c r="L111" s="297"/>
      <c r="M111" s="297"/>
      <c r="N111" s="293"/>
      <c r="O111" s="297"/>
      <c r="P111" s="297"/>
      <c r="Q111" s="297"/>
      <c r="R111" s="297"/>
      <c r="S111" s="297"/>
      <c r="T111" s="297"/>
      <c r="U111" s="297"/>
      <c r="V111" s="297"/>
      <c r="W111" s="297"/>
      <c r="X111" s="297"/>
      <c r="Y111" s="412"/>
      <c r="Z111" s="412"/>
      <c r="AA111" s="412"/>
      <c r="AB111" s="412"/>
      <c r="AC111" s="412"/>
      <c r="AD111" s="412"/>
      <c r="AE111" s="412"/>
      <c r="AF111" s="412"/>
      <c r="AG111" s="412"/>
      <c r="AH111" s="412"/>
      <c r="AI111" s="412"/>
      <c r="AJ111" s="412"/>
      <c r="AK111" s="412"/>
      <c r="AL111" s="412"/>
      <c r="AM111" s="298">
        <f>SUM(Y111:AL111)</f>
        <v>0</v>
      </c>
    </row>
    <row r="112" spans="1:39" ht="15.5" outlineLevel="1">
      <c r="B112" s="296" t="s">
        <v>265</v>
      </c>
      <c r="C112" s="293" t="s">
        <v>164</v>
      </c>
      <c r="D112" s="297"/>
      <c r="E112" s="297"/>
      <c r="F112" s="297"/>
      <c r="G112" s="297"/>
      <c r="H112" s="297"/>
      <c r="I112" s="297"/>
      <c r="J112" s="297"/>
      <c r="K112" s="297"/>
      <c r="L112" s="297"/>
      <c r="M112" s="297"/>
      <c r="N112" s="293"/>
      <c r="O112" s="297"/>
      <c r="P112" s="297"/>
      <c r="Q112" s="297"/>
      <c r="R112" s="297"/>
      <c r="S112" s="297"/>
      <c r="T112" s="297"/>
      <c r="U112" s="297"/>
      <c r="V112" s="297"/>
      <c r="W112" s="297"/>
      <c r="X112" s="297"/>
      <c r="Y112" s="413">
        <f t="shared" ref="Y112:AL112" si="24">Y111</f>
        <v>0</v>
      </c>
      <c r="Z112" s="413">
        <f t="shared" si="24"/>
        <v>0</v>
      </c>
      <c r="AA112" s="413">
        <f t="shared" si="24"/>
        <v>0</v>
      </c>
      <c r="AB112" s="413">
        <f t="shared" si="24"/>
        <v>0</v>
      </c>
      <c r="AC112" s="413">
        <f t="shared" si="24"/>
        <v>0</v>
      </c>
      <c r="AD112" s="413">
        <f t="shared" si="24"/>
        <v>0</v>
      </c>
      <c r="AE112" s="413">
        <f t="shared" si="24"/>
        <v>0</v>
      </c>
      <c r="AF112" s="413">
        <f t="shared" si="24"/>
        <v>0</v>
      </c>
      <c r="AG112" s="413">
        <f t="shared" si="24"/>
        <v>0</v>
      </c>
      <c r="AH112" s="413">
        <f t="shared" si="24"/>
        <v>0</v>
      </c>
      <c r="AI112" s="413">
        <f t="shared" si="24"/>
        <v>0</v>
      </c>
      <c r="AJ112" s="413">
        <f t="shared" si="24"/>
        <v>0</v>
      </c>
      <c r="AK112" s="413">
        <f t="shared" si="24"/>
        <v>0</v>
      </c>
      <c r="AL112" s="413">
        <f t="shared" si="24"/>
        <v>0</v>
      </c>
      <c r="AM112" s="308"/>
    </row>
    <row r="113" spans="1:39" ht="15.5" outlineLevel="1">
      <c r="B113" s="324"/>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424"/>
      <c r="Z113" s="427"/>
      <c r="AA113" s="427"/>
      <c r="AB113" s="427"/>
      <c r="AC113" s="427"/>
      <c r="AD113" s="427"/>
      <c r="AE113" s="427"/>
      <c r="AF113" s="427"/>
      <c r="AG113" s="427"/>
      <c r="AH113" s="427"/>
      <c r="AI113" s="427"/>
      <c r="AJ113" s="427"/>
      <c r="AK113" s="427"/>
      <c r="AL113" s="427"/>
      <c r="AM113" s="308"/>
    </row>
    <row r="114" spans="1:39" ht="31" outlineLevel="1">
      <c r="A114" s="524">
        <v>24</v>
      </c>
      <c r="B114" s="522" t="s">
        <v>117</v>
      </c>
      <c r="C114" s="293" t="s">
        <v>25</v>
      </c>
      <c r="D114" s="297"/>
      <c r="E114" s="297"/>
      <c r="F114" s="297"/>
      <c r="G114" s="297"/>
      <c r="H114" s="297"/>
      <c r="I114" s="297"/>
      <c r="J114" s="297"/>
      <c r="K114" s="297"/>
      <c r="L114" s="297"/>
      <c r="M114" s="297"/>
      <c r="N114" s="293"/>
      <c r="O114" s="297"/>
      <c r="P114" s="297"/>
      <c r="Q114" s="297"/>
      <c r="R114" s="297"/>
      <c r="S114" s="297"/>
      <c r="T114" s="297"/>
      <c r="U114" s="297"/>
      <c r="V114" s="297"/>
      <c r="W114" s="297"/>
      <c r="X114" s="297"/>
      <c r="Y114" s="412"/>
      <c r="Z114" s="412"/>
      <c r="AA114" s="412"/>
      <c r="AB114" s="412"/>
      <c r="AC114" s="412"/>
      <c r="AD114" s="412"/>
      <c r="AE114" s="412"/>
      <c r="AF114" s="412"/>
      <c r="AG114" s="412"/>
      <c r="AH114" s="412"/>
      <c r="AI114" s="412"/>
      <c r="AJ114" s="412"/>
      <c r="AK114" s="412"/>
      <c r="AL114" s="412"/>
      <c r="AM114" s="298">
        <f>SUM(Y114:AL114)</f>
        <v>0</v>
      </c>
    </row>
    <row r="115" spans="1:39" ht="15.5" outlineLevel="1">
      <c r="B115" s="296" t="s">
        <v>265</v>
      </c>
      <c r="C115" s="293" t="s">
        <v>164</v>
      </c>
      <c r="D115" s="297"/>
      <c r="E115" s="297"/>
      <c r="F115" s="297"/>
      <c r="G115" s="297"/>
      <c r="H115" s="297"/>
      <c r="I115" s="297"/>
      <c r="J115" s="297"/>
      <c r="K115" s="297"/>
      <c r="L115" s="297"/>
      <c r="M115" s="297"/>
      <c r="N115" s="293"/>
      <c r="O115" s="297"/>
      <c r="P115" s="297"/>
      <c r="Q115" s="297"/>
      <c r="R115" s="297"/>
      <c r="S115" s="297"/>
      <c r="T115" s="297"/>
      <c r="U115" s="297"/>
      <c r="V115" s="297"/>
      <c r="W115" s="297"/>
      <c r="X115" s="297"/>
      <c r="Y115" s="413">
        <f t="shared" ref="Y115:AL115" si="25">Y114</f>
        <v>0</v>
      </c>
      <c r="Z115" s="413">
        <f t="shared" si="25"/>
        <v>0</v>
      </c>
      <c r="AA115" s="413">
        <f t="shared" si="25"/>
        <v>0</v>
      </c>
      <c r="AB115" s="413">
        <f t="shared" si="25"/>
        <v>0</v>
      </c>
      <c r="AC115" s="413">
        <f t="shared" si="25"/>
        <v>0</v>
      </c>
      <c r="AD115" s="413">
        <f t="shared" si="25"/>
        <v>0</v>
      </c>
      <c r="AE115" s="413">
        <f t="shared" si="25"/>
        <v>0</v>
      </c>
      <c r="AF115" s="413">
        <f t="shared" si="25"/>
        <v>0</v>
      </c>
      <c r="AG115" s="413">
        <f t="shared" si="25"/>
        <v>0</v>
      </c>
      <c r="AH115" s="413">
        <f t="shared" si="25"/>
        <v>0</v>
      </c>
      <c r="AI115" s="413">
        <f t="shared" si="25"/>
        <v>0</v>
      </c>
      <c r="AJ115" s="413">
        <f t="shared" si="25"/>
        <v>0</v>
      </c>
      <c r="AK115" s="413">
        <f t="shared" si="25"/>
        <v>0</v>
      </c>
      <c r="AL115" s="413">
        <f t="shared" si="25"/>
        <v>0</v>
      </c>
      <c r="AM115" s="308"/>
    </row>
    <row r="116" spans="1:39" ht="15.5" outlineLevel="1">
      <c r="B116" s="296"/>
      <c r="C116" s="293"/>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414"/>
      <c r="Z116" s="427"/>
      <c r="AA116" s="427"/>
      <c r="AB116" s="427"/>
      <c r="AC116" s="427"/>
      <c r="AD116" s="427"/>
      <c r="AE116" s="427"/>
      <c r="AF116" s="427"/>
      <c r="AG116" s="427"/>
      <c r="AH116" s="427"/>
      <c r="AI116" s="427"/>
      <c r="AJ116" s="427"/>
      <c r="AK116" s="427"/>
      <c r="AL116" s="427"/>
      <c r="AM116" s="308"/>
    </row>
    <row r="117" spans="1:39" ht="15.5" outlineLevel="1">
      <c r="B117" s="290" t="s">
        <v>498</v>
      </c>
      <c r="C117" s="293"/>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414"/>
      <c r="Z117" s="427"/>
      <c r="AA117" s="427"/>
      <c r="AB117" s="427"/>
      <c r="AC117" s="427"/>
      <c r="AD117" s="427"/>
      <c r="AE117" s="427"/>
      <c r="AF117" s="427"/>
      <c r="AG117" s="427"/>
      <c r="AH117" s="427"/>
      <c r="AI117" s="427"/>
      <c r="AJ117" s="427"/>
      <c r="AK117" s="427"/>
      <c r="AL117" s="427"/>
      <c r="AM117" s="308"/>
    </row>
    <row r="118" spans="1:39" ht="15.5" outlineLevel="1">
      <c r="A118" s="524">
        <v>25</v>
      </c>
      <c r="B118" s="522" t="s">
        <v>118</v>
      </c>
      <c r="C118" s="293" t="s">
        <v>25</v>
      </c>
      <c r="D118" s="297"/>
      <c r="E118" s="297"/>
      <c r="F118" s="297"/>
      <c r="G118" s="297"/>
      <c r="H118" s="297"/>
      <c r="I118" s="297"/>
      <c r="J118" s="297"/>
      <c r="K118" s="297"/>
      <c r="L118" s="297"/>
      <c r="M118" s="297"/>
      <c r="N118" s="297">
        <v>12</v>
      </c>
      <c r="O118" s="297"/>
      <c r="P118" s="297"/>
      <c r="Q118" s="297"/>
      <c r="R118" s="297"/>
      <c r="S118" s="297"/>
      <c r="T118" s="297"/>
      <c r="U118" s="297"/>
      <c r="V118" s="297"/>
      <c r="W118" s="297"/>
      <c r="X118" s="297"/>
      <c r="Y118" s="428"/>
      <c r="Z118" s="412"/>
      <c r="AA118" s="412">
        <v>1</v>
      </c>
      <c r="AB118" s="412"/>
      <c r="AC118" s="412"/>
      <c r="AD118" s="412"/>
      <c r="AE118" s="412"/>
      <c r="AF118" s="417"/>
      <c r="AG118" s="417"/>
      <c r="AH118" s="417"/>
      <c r="AI118" s="417"/>
      <c r="AJ118" s="417"/>
      <c r="AK118" s="417"/>
      <c r="AL118" s="417"/>
      <c r="AM118" s="298">
        <f>SUM(Y118:AL118)</f>
        <v>1</v>
      </c>
    </row>
    <row r="119" spans="1:39" ht="15.5" outlineLevel="1">
      <c r="B119" s="296" t="s">
        <v>265</v>
      </c>
      <c r="C119" s="293" t="s">
        <v>164</v>
      </c>
      <c r="D119" s="297">
        <v>76067</v>
      </c>
      <c r="E119" s="297">
        <f>'7.  Persistence Report'!AV47</f>
        <v>76067</v>
      </c>
      <c r="F119" s="297">
        <f>'7.  Persistence Report'!AW47</f>
        <v>76067</v>
      </c>
      <c r="G119" s="297">
        <f>'7.  Persistence Report'!AX47</f>
        <v>76067</v>
      </c>
      <c r="H119" s="297">
        <f>'7.  Persistence Report'!AY47</f>
        <v>76067</v>
      </c>
      <c r="I119" s="297">
        <f>'7.  Persistence Report'!AZ47</f>
        <v>76067</v>
      </c>
      <c r="J119" s="297">
        <f>'7.  Persistence Report'!BA47</f>
        <v>76067</v>
      </c>
      <c r="K119" s="297">
        <f>'7.  Persistence Report'!BB47</f>
        <v>76067</v>
      </c>
      <c r="L119" s="297">
        <f>'7.  Persistence Report'!BC47</f>
        <v>76067</v>
      </c>
      <c r="M119" s="297">
        <f>'7.  Persistence Report'!BD47</f>
        <v>76067</v>
      </c>
      <c r="N119" s="297">
        <f>N118</f>
        <v>12</v>
      </c>
      <c r="O119" s="297">
        <f>'7.  Persistence Report'!P47</f>
        <v>16</v>
      </c>
      <c r="P119" s="297">
        <f>'7.  Persistence Report'!Q47</f>
        <v>16</v>
      </c>
      <c r="Q119" s="297">
        <f>'7.  Persistence Report'!R47</f>
        <v>16</v>
      </c>
      <c r="R119" s="297">
        <f>'7.  Persistence Report'!S47</f>
        <v>16</v>
      </c>
      <c r="S119" s="297">
        <f>'7.  Persistence Report'!T47</f>
        <v>16</v>
      </c>
      <c r="T119" s="297">
        <f>'7.  Persistence Report'!U47</f>
        <v>16</v>
      </c>
      <c r="U119" s="297">
        <f>'7.  Persistence Report'!V47</f>
        <v>16</v>
      </c>
      <c r="V119" s="297">
        <f>'7.  Persistence Report'!W47</f>
        <v>16</v>
      </c>
      <c r="W119" s="297">
        <f>'7.  Persistence Report'!X47</f>
        <v>16</v>
      </c>
      <c r="X119" s="297">
        <f>'7.  Persistence Report'!Y47</f>
        <v>16</v>
      </c>
      <c r="Y119" s="413">
        <f t="shared" ref="Y119:AL119" si="26">Y118</f>
        <v>0</v>
      </c>
      <c r="Z119" s="413">
        <f t="shared" si="26"/>
        <v>0</v>
      </c>
      <c r="AA119" s="413">
        <f t="shared" si="26"/>
        <v>1</v>
      </c>
      <c r="AB119" s="413">
        <f t="shared" si="26"/>
        <v>0</v>
      </c>
      <c r="AC119" s="413">
        <f t="shared" si="26"/>
        <v>0</v>
      </c>
      <c r="AD119" s="413">
        <f t="shared" si="26"/>
        <v>0</v>
      </c>
      <c r="AE119" s="413">
        <f t="shared" si="26"/>
        <v>0</v>
      </c>
      <c r="AF119" s="413">
        <f t="shared" si="26"/>
        <v>0</v>
      </c>
      <c r="AG119" s="413">
        <f t="shared" si="26"/>
        <v>0</v>
      </c>
      <c r="AH119" s="413">
        <f t="shared" si="26"/>
        <v>0</v>
      </c>
      <c r="AI119" s="413">
        <f t="shared" si="26"/>
        <v>0</v>
      </c>
      <c r="AJ119" s="413">
        <f t="shared" si="26"/>
        <v>0</v>
      </c>
      <c r="AK119" s="413">
        <f t="shared" si="26"/>
        <v>0</v>
      </c>
      <c r="AL119" s="413">
        <f t="shared" si="26"/>
        <v>0</v>
      </c>
      <c r="AM119" s="308"/>
    </row>
    <row r="120" spans="1:39" ht="15.5" outlineLevel="1">
      <c r="B120" s="296"/>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414"/>
      <c r="Z120" s="427"/>
      <c r="AA120" s="427"/>
      <c r="AB120" s="427"/>
      <c r="AC120" s="427"/>
      <c r="AD120" s="427"/>
      <c r="AE120" s="427"/>
      <c r="AF120" s="427"/>
      <c r="AG120" s="427"/>
      <c r="AH120" s="427"/>
      <c r="AI120" s="427"/>
      <c r="AJ120" s="427"/>
      <c r="AK120" s="427"/>
      <c r="AL120" s="427"/>
      <c r="AM120" s="308"/>
    </row>
    <row r="121" spans="1:39" ht="15.5" outlineLevel="1">
      <c r="A121" s="524">
        <v>26</v>
      </c>
      <c r="B121" s="522" t="s">
        <v>119</v>
      </c>
      <c r="C121" s="293" t="s">
        <v>25</v>
      </c>
      <c r="D121" s="297"/>
      <c r="E121" s="297"/>
      <c r="F121" s="297"/>
      <c r="G121" s="297"/>
      <c r="H121" s="297"/>
      <c r="I121" s="297"/>
      <c r="J121" s="297"/>
      <c r="K121" s="297"/>
      <c r="L121" s="297"/>
      <c r="M121" s="297"/>
      <c r="N121" s="297">
        <v>12</v>
      </c>
      <c r="O121" s="297"/>
      <c r="P121" s="297"/>
      <c r="Q121" s="297"/>
      <c r="R121" s="297"/>
      <c r="S121" s="297"/>
      <c r="T121" s="297"/>
      <c r="U121" s="297"/>
      <c r="V121" s="297"/>
      <c r="W121" s="297"/>
      <c r="X121" s="297"/>
      <c r="Y121" s="428"/>
      <c r="Z121" s="535"/>
      <c r="AA121" s="535"/>
      <c r="AB121" s="412"/>
      <c r="AC121" s="535"/>
      <c r="AD121" s="412"/>
      <c r="AE121" s="412"/>
      <c r="AF121" s="417"/>
      <c r="AG121" s="417"/>
      <c r="AH121" s="417"/>
      <c r="AI121" s="417"/>
      <c r="AJ121" s="417"/>
      <c r="AK121" s="417"/>
      <c r="AL121" s="417"/>
      <c r="AM121" s="298">
        <f>SUM(Y121:AL121)</f>
        <v>0</v>
      </c>
    </row>
    <row r="122" spans="1:39" ht="15.5" outlineLevel="1">
      <c r="B122" s="296" t="s">
        <v>265</v>
      </c>
      <c r="C122" s="293" t="s">
        <v>164</v>
      </c>
      <c r="D122" s="297"/>
      <c r="E122" s="297"/>
      <c r="F122" s="297"/>
      <c r="G122" s="297"/>
      <c r="H122" s="297"/>
      <c r="I122" s="297"/>
      <c r="J122" s="297"/>
      <c r="K122" s="297"/>
      <c r="L122" s="297"/>
      <c r="M122" s="297"/>
      <c r="N122" s="297">
        <f>N121</f>
        <v>12</v>
      </c>
      <c r="O122" s="297"/>
      <c r="P122" s="297"/>
      <c r="Q122" s="297"/>
      <c r="R122" s="297"/>
      <c r="S122" s="297"/>
      <c r="T122" s="297"/>
      <c r="U122" s="297"/>
      <c r="V122" s="297"/>
      <c r="W122" s="297"/>
      <c r="X122" s="297"/>
      <c r="Y122" s="413">
        <f t="shared" ref="Y122:AL122" si="27">Y121</f>
        <v>0</v>
      </c>
      <c r="Z122" s="413">
        <f t="shared" si="27"/>
        <v>0</v>
      </c>
      <c r="AA122" s="413">
        <f t="shared" si="27"/>
        <v>0</v>
      </c>
      <c r="AB122" s="413">
        <f t="shared" si="27"/>
        <v>0</v>
      </c>
      <c r="AC122" s="413">
        <f t="shared" si="27"/>
        <v>0</v>
      </c>
      <c r="AD122" s="413">
        <f t="shared" si="27"/>
        <v>0</v>
      </c>
      <c r="AE122" s="413">
        <f t="shared" si="27"/>
        <v>0</v>
      </c>
      <c r="AF122" s="413">
        <f t="shared" si="27"/>
        <v>0</v>
      </c>
      <c r="AG122" s="413">
        <f t="shared" si="27"/>
        <v>0</v>
      </c>
      <c r="AH122" s="413">
        <f t="shared" si="27"/>
        <v>0</v>
      </c>
      <c r="AI122" s="413">
        <f t="shared" si="27"/>
        <v>0</v>
      </c>
      <c r="AJ122" s="413">
        <f t="shared" si="27"/>
        <v>0</v>
      </c>
      <c r="AK122" s="413">
        <f t="shared" si="27"/>
        <v>0</v>
      </c>
      <c r="AL122" s="413">
        <f t="shared" si="27"/>
        <v>0</v>
      </c>
      <c r="AM122" s="308"/>
    </row>
    <row r="123" spans="1:39" ht="15.5" outlineLevel="1">
      <c r="B123" s="296"/>
      <c r="C123" s="293"/>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414"/>
      <c r="Z123" s="427"/>
      <c r="AA123" s="427"/>
      <c r="AB123" s="427"/>
      <c r="AC123" s="427"/>
      <c r="AD123" s="427"/>
      <c r="AE123" s="427"/>
      <c r="AF123" s="427"/>
      <c r="AG123" s="427"/>
      <c r="AH123" s="427"/>
      <c r="AI123" s="427"/>
      <c r="AJ123" s="427"/>
      <c r="AK123" s="427"/>
      <c r="AL123" s="427"/>
      <c r="AM123" s="308"/>
    </row>
    <row r="124" spans="1:39" ht="31" outlineLevel="1">
      <c r="A124" s="524">
        <v>27</v>
      </c>
      <c r="B124" s="522" t="s">
        <v>120</v>
      </c>
      <c r="C124" s="293" t="s">
        <v>25</v>
      </c>
      <c r="D124" s="297"/>
      <c r="E124" s="297"/>
      <c r="F124" s="297"/>
      <c r="G124" s="297"/>
      <c r="H124" s="297"/>
      <c r="I124" s="297"/>
      <c r="J124" s="297"/>
      <c r="K124" s="297"/>
      <c r="L124" s="297"/>
      <c r="M124" s="297"/>
      <c r="N124" s="297">
        <v>12</v>
      </c>
      <c r="O124" s="297"/>
      <c r="P124" s="297"/>
      <c r="Q124" s="297"/>
      <c r="R124" s="297"/>
      <c r="S124" s="297"/>
      <c r="T124" s="297"/>
      <c r="U124" s="297"/>
      <c r="V124" s="297"/>
      <c r="W124" s="297"/>
      <c r="X124" s="297"/>
      <c r="Y124" s="428"/>
      <c r="Z124" s="412"/>
      <c r="AA124" s="412"/>
      <c r="AB124" s="412"/>
      <c r="AC124" s="412"/>
      <c r="AD124" s="412"/>
      <c r="AE124" s="412"/>
      <c r="AF124" s="417"/>
      <c r="AG124" s="417"/>
      <c r="AH124" s="417"/>
      <c r="AI124" s="417"/>
      <c r="AJ124" s="417"/>
      <c r="AK124" s="417"/>
      <c r="AL124" s="417"/>
      <c r="AM124" s="298">
        <f>SUM(Y124:AL124)</f>
        <v>0</v>
      </c>
    </row>
    <row r="125" spans="1:39" ht="15.5" outlineLevel="1">
      <c r="B125" s="296" t="s">
        <v>265</v>
      </c>
      <c r="C125" s="293" t="s">
        <v>164</v>
      </c>
      <c r="D125" s="297"/>
      <c r="E125" s="297"/>
      <c r="F125" s="297"/>
      <c r="G125" s="297"/>
      <c r="H125" s="297"/>
      <c r="I125" s="297"/>
      <c r="J125" s="297"/>
      <c r="K125" s="297"/>
      <c r="L125" s="297"/>
      <c r="M125" s="297"/>
      <c r="N125" s="297">
        <f>N124</f>
        <v>12</v>
      </c>
      <c r="O125" s="297"/>
      <c r="P125" s="297"/>
      <c r="Q125" s="297"/>
      <c r="R125" s="297"/>
      <c r="S125" s="297"/>
      <c r="T125" s="297"/>
      <c r="U125" s="297"/>
      <c r="V125" s="297"/>
      <c r="W125" s="297"/>
      <c r="X125" s="297"/>
      <c r="Y125" s="413">
        <f t="shared" ref="Y125:AL125" si="28">Y124</f>
        <v>0</v>
      </c>
      <c r="Z125" s="413">
        <f t="shared" si="28"/>
        <v>0</v>
      </c>
      <c r="AA125" s="413">
        <f t="shared" si="28"/>
        <v>0</v>
      </c>
      <c r="AB125" s="413">
        <f t="shared" si="28"/>
        <v>0</v>
      </c>
      <c r="AC125" s="413">
        <f t="shared" si="28"/>
        <v>0</v>
      </c>
      <c r="AD125" s="413">
        <f t="shared" si="28"/>
        <v>0</v>
      </c>
      <c r="AE125" s="413">
        <f t="shared" si="28"/>
        <v>0</v>
      </c>
      <c r="AF125" s="413">
        <f t="shared" si="28"/>
        <v>0</v>
      </c>
      <c r="AG125" s="413">
        <f t="shared" si="28"/>
        <v>0</v>
      </c>
      <c r="AH125" s="413">
        <f t="shared" si="28"/>
        <v>0</v>
      </c>
      <c r="AI125" s="413">
        <f t="shared" si="28"/>
        <v>0</v>
      </c>
      <c r="AJ125" s="413">
        <f t="shared" si="28"/>
        <v>0</v>
      </c>
      <c r="AK125" s="413">
        <f t="shared" si="28"/>
        <v>0</v>
      </c>
      <c r="AL125" s="413">
        <f t="shared" si="28"/>
        <v>0</v>
      </c>
      <c r="AM125" s="308"/>
    </row>
    <row r="126" spans="1:39" ht="15.5" outlineLevel="1">
      <c r="B126" s="296"/>
      <c r="C126" s="293"/>
      <c r="D126" s="293"/>
      <c r="E126" s="293"/>
      <c r="F126" s="293"/>
      <c r="G126" s="293"/>
      <c r="H126" s="293"/>
      <c r="I126" s="293"/>
      <c r="J126" s="293"/>
      <c r="K126" s="293"/>
      <c r="L126" s="293"/>
      <c r="M126" s="293"/>
      <c r="N126" s="293"/>
      <c r="O126" s="293"/>
      <c r="P126" s="293"/>
      <c r="Q126" s="293"/>
      <c r="R126" s="293"/>
      <c r="S126" s="293"/>
      <c r="T126" s="293"/>
      <c r="U126" s="293"/>
      <c r="V126" s="293"/>
      <c r="W126" s="293"/>
      <c r="X126" s="293"/>
      <c r="Y126" s="414"/>
      <c r="Z126" s="427"/>
      <c r="AA126" s="427"/>
      <c r="AB126" s="427"/>
      <c r="AC126" s="427"/>
      <c r="AD126" s="427"/>
      <c r="AE126" s="427"/>
      <c r="AF126" s="427"/>
      <c r="AG126" s="427"/>
      <c r="AH126" s="427"/>
      <c r="AI126" s="427"/>
      <c r="AJ126" s="427"/>
      <c r="AK126" s="427"/>
      <c r="AL126" s="427"/>
      <c r="AM126" s="308"/>
    </row>
    <row r="127" spans="1:39" ht="31" outlineLevel="1">
      <c r="A127" s="524">
        <v>28</v>
      </c>
      <c r="B127" s="522" t="s">
        <v>121</v>
      </c>
      <c r="C127" s="293" t="s">
        <v>25</v>
      </c>
      <c r="D127" s="297"/>
      <c r="E127" s="297"/>
      <c r="F127" s="297"/>
      <c r="G127" s="297"/>
      <c r="H127" s="297"/>
      <c r="I127" s="297"/>
      <c r="J127" s="297"/>
      <c r="K127" s="297"/>
      <c r="L127" s="297"/>
      <c r="M127" s="297"/>
      <c r="N127" s="297">
        <v>12</v>
      </c>
      <c r="O127" s="297"/>
      <c r="P127" s="297"/>
      <c r="Q127" s="297"/>
      <c r="R127" s="297"/>
      <c r="S127" s="297"/>
      <c r="T127" s="297"/>
      <c r="U127" s="297"/>
      <c r="V127" s="297"/>
      <c r="W127" s="297"/>
      <c r="X127" s="297"/>
      <c r="Y127" s="428"/>
      <c r="Z127" s="412"/>
      <c r="AA127" s="412"/>
      <c r="AB127" s="412"/>
      <c r="AC127" s="412"/>
      <c r="AD127" s="412"/>
      <c r="AE127" s="412"/>
      <c r="AF127" s="417"/>
      <c r="AG127" s="417"/>
      <c r="AH127" s="417"/>
      <c r="AI127" s="417"/>
      <c r="AJ127" s="417"/>
      <c r="AK127" s="417"/>
      <c r="AL127" s="417"/>
      <c r="AM127" s="298">
        <f>SUM(Y127:AL127)</f>
        <v>0</v>
      </c>
    </row>
    <row r="128" spans="1:39" ht="15.5" outlineLevel="1">
      <c r="B128" s="296" t="s">
        <v>265</v>
      </c>
      <c r="C128" s="293" t="s">
        <v>164</v>
      </c>
      <c r="D128" s="297"/>
      <c r="E128" s="297"/>
      <c r="F128" s="297"/>
      <c r="G128" s="297"/>
      <c r="H128" s="297"/>
      <c r="I128" s="297"/>
      <c r="J128" s="297"/>
      <c r="K128" s="297"/>
      <c r="L128" s="297"/>
      <c r="M128" s="297"/>
      <c r="N128" s="297">
        <f>N127</f>
        <v>12</v>
      </c>
      <c r="O128" s="297"/>
      <c r="P128" s="297"/>
      <c r="Q128" s="297"/>
      <c r="R128" s="297"/>
      <c r="S128" s="297"/>
      <c r="T128" s="297"/>
      <c r="U128" s="297"/>
      <c r="V128" s="297"/>
      <c r="W128" s="297"/>
      <c r="X128" s="297"/>
      <c r="Y128" s="413">
        <f t="shared" ref="Y128:AL128" si="29">Y127</f>
        <v>0</v>
      </c>
      <c r="Z128" s="413">
        <f t="shared" si="29"/>
        <v>0</v>
      </c>
      <c r="AA128" s="413">
        <f t="shared" si="29"/>
        <v>0</v>
      </c>
      <c r="AB128" s="413">
        <f t="shared" si="29"/>
        <v>0</v>
      </c>
      <c r="AC128" s="413">
        <f t="shared" si="29"/>
        <v>0</v>
      </c>
      <c r="AD128" s="413">
        <f t="shared" si="29"/>
        <v>0</v>
      </c>
      <c r="AE128" s="413">
        <f t="shared" si="29"/>
        <v>0</v>
      </c>
      <c r="AF128" s="413">
        <f t="shared" si="29"/>
        <v>0</v>
      </c>
      <c r="AG128" s="413">
        <f t="shared" si="29"/>
        <v>0</v>
      </c>
      <c r="AH128" s="413">
        <f t="shared" si="29"/>
        <v>0</v>
      </c>
      <c r="AI128" s="413">
        <f t="shared" si="29"/>
        <v>0</v>
      </c>
      <c r="AJ128" s="413">
        <f t="shared" si="29"/>
        <v>0</v>
      </c>
      <c r="AK128" s="413">
        <f t="shared" si="29"/>
        <v>0</v>
      </c>
      <c r="AL128" s="413">
        <f t="shared" si="29"/>
        <v>0</v>
      </c>
      <c r="AM128" s="308"/>
    </row>
    <row r="129" spans="1:39" ht="15.5" outlineLevel="1">
      <c r="B129" s="296"/>
      <c r="C129" s="293"/>
      <c r="D129" s="293"/>
      <c r="E129" s="293"/>
      <c r="F129" s="293"/>
      <c r="G129" s="293"/>
      <c r="H129" s="293"/>
      <c r="I129" s="293"/>
      <c r="J129" s="293"/>
      <c r="K129" s="293"/>
      <c r="L129" s="293"/>
      <c r="M129" s="293"/>
      <c r="N129" s="293"/>
      <c r="O129" s="293"/>
      <c r="P129" s="293"/>
      <c r="Q129" s="293"/>
      <c r="R129" s="293"/>
      <c r="S129" s="293"/>
      <c r="T129" s="293"/>
      <c r="U129" s="293"/>
      <c r="V129" s="293"/>
      <c r="W129" s="293"/>
      <c r="X129" s="293"/>
      <c r="Y129" s="414"/>
      <c r="Z129" s="427"/>
      <c r="AA129" s="427"/>
      <c r="AB129" s="427"/>
      <c r="AC129" s="427"/>
      <c r="AD129" s="427"/>
      <c r="AE129" s="427"/>
      <c r="AF129" s="427"/>
      <c r="AG129" s="427"/>
      <c r="AH129" s="427"/>
      <c r="AI129" s="427"/>
      <c r="AJ129" s="427"/>
      <c r="AK129" s="427"/>
      <c r="AL129" s="427"/>
      <c r="AM129" s="308"/>
    </row>
    <row r="130" spans="1:39" ht="31" outlineLevel="1">
      <c r="A130" s="524">
        <v>29</v>
      </c>
      <c r="B130" s="522" t="s">
        <v>122</v>
      </c>
      <c r="C130" s="293" t="s">
        <v>25</v>
      </c>
      <c r="D130" s="297"/>
      <c r="E130" s="297"/>
      <c r="F130" s="297"/>
      <c r="G130" s="297"/>
      <c r="H130" s="297"/>
      <c r="I130" s="297"/>
      <c r="J130" s="297"/>
      <c r="K130" s="297"/>
      <c r="L130" s="297"/>
      <c r="M130" s="297"/>
      <c r="N130" s="297">
        <v>3</v>
      </c>
      <c r="O130" s="297"/>
      <c r="P130" s="297"/>
      <c r="Q130" s="297"/>
      <c r="R130" s="297"/>
      <c r="S130" s="297"/>
      <c r="T130" s="297"/>
      <c r="U130" s="297"/>
      <c r="V130" s="297"/>
      <c r="W130" s="297"/>
      <c r="X130" s="297"/>
      <c r="Y130" s="428"/>
      <c r="Z130" s="412"/>
      <c r="AA130" s="412"/>
      <c r="AB130" s="412"/>
      <c r="AC130" s="412"/>
      <c r="AD130" s="412"/>
      <c r="AE130" s="412"/>
      <c r="AF130" s="417"/>
      <c r="AG130" s="417"/>
      <c r="AH130" s="417"/>
      <c r="AI130" s="417"/>
      <c r="AJ130" s="417"/>
      <c r="AK130" s="417"/>
      <c r="AL130" s="417"/>
      <c r="AM130" s="298">
        <f>SUM(Y130:AL130)</f>
        <v>0</v>
      </c>
    </row>
    <row r="131" spans="1:39" ht="15.5" outlineLevel="1">
      <c r="B131" s="296" t="s">
        <v>265</v>
      </c>
      <c r="C131" s="293" t="s">
        <v>164</v>
      </c>
      <c r="D131" s="297"/>
      <c r="E131" s="297"/>
      <c r="F131" s="297"/>
      <c r="G131" s="297"/>
      <c r="H131" s="297"/>
      <c r="I131" s="297"/>
      <c r="J131" s="297"/>
      <c r="K131" s="297"/>
      <c r="L131" s="297"/>
      <c r="M131" s="297"/>
      <c r="N131" s="297">
        <f>N130</f>
        <v>3</v>
      </c>
      <c r="O131" s="297"/>
      <c r="P131" s="297"/>
      <c r="Q131" s="297"/>
      <c r="R131" s="297"/>
      <c r="S131" s="297"/>
      <c r="T131" s="297"/>
      <c r="U131" s="297"/>
      <c r="V131" s="297"/>
      <c r="W131" s="297"/>
      <c r="X131" s="297"/>
      <c r="Y131" s="413">
        <f t="shared" ref="Y131:AL131" si="30">Y130</f>
        <v>0</v>
      </c>
      <c r="Z131" s="413">
        <f t="shared" si="30"/>
        <v>0</v>
      </c>
      <c r="AA131" s="413">
        <f t="shared" si="30"/>
        <v>0</v>
      </c>
      <c r="AB131" s="413">
        <f t="shared" si="30"/>
        <v>0</v>
      </c>
      <c r="AC131" s="413">
        <f t="shared" si="30"/>
        <v>0</v>
      </c>
      <c r="AD131" s="413">
        <f t="shared" si="30"/>
        <v>0</v>
      </c>
      <c r="AE131" s="413">
        <f t="shared" si="30"/>
        <v>0</v>
      </c>
      <c r="AF131" s="413">
        <f t="shared" si="30"/>
        <v>0</v>
      </c>
      <c r="AG131" s="413">
        <f t="shared" si="30"/>
        <v>0</v>
      </c>
      <c r="AH131" s="413">
        <f t="shared" si="30"/>
        <v>0</v>
      </c>
      <c r="AI131" s="413">
        <f t="shared" si="30"/>
        <v>0</v>
      </c>
      <c r="AJ131" s="413">
        <f t="shared" si="30"/>
        <v>0</v>
      </c>
      <c r="AK131" s="413">
        <f t="shared" si="30"/>
        <v>0</v>
      </c>
      <c r="AL131" s="413">
        <f t="shared" si="30"/>
        <v>0</v>
      </c>
      <c r="AM131" s="308"/>
    </row>
    <row r="132" spans="1:39" ht="15.5" outlineLevel="1">
      <c r="B132" s="296"/>
      <c r="C132" s="293"/>
      <c r="D132" s="293"/>
      <c r="E132" s="293"/>
      <c r="F132" s="293"/>
      <c r="G132" s="293"/>
      <c r="H132" s="293"/>
      <c r="I132" s="293"/>
      <c r="J132" s="293"/>
      <c r="K132" s="293"/>
      <c r="L132" s="293"/>
      <c r="M132" s="293"/>
      <c r="N132" s="293"/>
      <c r="O132" s="293"/>
      <c r="P132" s="293"/>
      <c r="Q132" s="293"/>
      <c r="R132" s="293"/>
      <c r="S132" s="293"/>
      <c r="T132" s="293"/>
      <c r="U132" s="293"/>
      <c r="V132" s="293"/>
      <c r="W132" s="293"/>
      <c r="X132" s="293"/>
      <c r="Y132" s="414"/>
      <c r="Z132" s="427"/>
      <c r="AA132" s="427"/>
      <c r="AB132" s="427"/>
      <c r="AC132" s="427"/>
      <c r="AD132" s="427"/>
      <c r="AE132" s="427"/>
      <c r="AF132" s="427"/>
      <c r="AG132" s="427"/>
      <c r="AH132" s="427"/>
      <c r="AI132" s="427"/>
      <c r="AJ132" s="427"/>
      <c r="AK132" s="427"/>
      <c r="AL132" s="427"/>
      <c r="AM132" s="308"/>
    </row>
    <row r="133" spans="1:39" ht="31" outlineLevel="1">
      <c r="A133" s="524">
        <v>30</v>
      </c>
      <c r="B133" s="522" t="s">
        <v>123</v>
      </c>
      <c r="C133" s="293" t="s">
        <v>25</v>
      </c>
      <c r="D133" s="297"/>
      <c r="E133" s="297"/>
      <c r="F133" s="297"/>
      <c r="G133" s="297"/>
      <c r="H133" s="297"/>
      <c r="I133" s="297"/>
      <c r="J133" s="297"/>
      <c r="K133" s="297"/>
      <c r="L133" s="297"/>
      <c r="M133" s="297"/>
      <c r="N133" s="297">
        <v>12</v>
      </c>
      <c r="O133" s="297"/>
      <c r="P133" s="297"/>
      <c r="Q133" s="297"/>
      <c r="R133" s="297"/>
      <c r="S133" s="297"/>
      <c r="T133" s="297"/>
      <c r="U133" s="297"/>
      <c r="V133" s="297"/>
      <c r="W133" s="297"/>
      <c r="X133" s="297"/>
      <c r="Y133" s="428"/>
      <c r="Z133" s="412"/>
      <c r="AA133" s="412"/>
      <c r="AB133" s="412"/>
      <c r="AC133" s="412"/>
      <c r="AD133" s="412"/>
      <c r="AE133" s="412"/>
      <c r="AF133" s="417"/>
      <c r="AG133" s="417"/>
      <c r="AH133" s="417"/>
      <c r="AI133" s="417"/>
      <c r="AJ133" s="417"/>
      <c r="AK133" s="417"/>
      <c r="AL133" s="417"/>
      <c r="AM133" s="298">
        <f>SUM(Y133:AL133)</f>
        <v>0</v>
      </c>
    </row>
    <row r="134" spans="1:39" ht="15.5" outlineLevel="1">
      <c r="B134" s="296" t="s">
        <v>265</v>
      </c>
      <c r="C134" s="293" t="s">
        <v>164</v>
      </c>
      <c r="D134" s="297"/>
      <c r="E134" s="297"/>
      <c r="F134" s="297"/>
      <c r="G134" s="297"/>
      <c r="H134" s="297"/>
      <c r="I134" s="297"/>
      <c r="J134" s="297"/>
      <c r="K134" s="297"/>
      <c r="L134" s="297"/>
      <c r="M134" s="297"/>
      <c r="N134" s="297">
        <f>N133</f>
        <v>12</v>
      </c>
      <c r="O134" s="297"/>
      <c r="P134" s="297"/>
      <c r="Q134" s="297"/>
      <c r="R134" s="297"/>
      <c r="S134" s="297"/>
      <c r="T134" s="297"/>
      <c r="U134" s="297"/>
      <c r="V134" s="297"/>
      <c r="W134" s="297"/>
      <c r="X134" s="297"/>
      <c r="Y134" s="413">
        <f t="shared" ref="Y134:AL134" si="31">Y133</f>
        <v>0</v>
      </c>
      <c r="Z134" s="413">
        <f t="shared" si="31"/>
        <v>0</v>
      </c>
      <c r="AA134" s="413">
        <f t="shared" si="31"/>
        <v>0</v>
      </c>
      <c r="AB134" s="413">
        <f t="shared" si="31"/>
        <v>0</v>
      </c>
      <c r="AC134" s="413">
        <f t="shared" si="31"/>
        <v>0</v>
      </c>
      <c r="AD134" s="413">
        <f t="shared" si="31"/>
        <v>0</v>
      </c>
      <c r="AE134" s="413">
        <f t="shared" si="31"/>
        <v>0</v>
      </c>
      <c r="AF134" s="413">
        <f t="shared" si="31"/>
        <v>0</v>
      </c>
      <c r="AG134" s="413">
        <f t="shared" si="31"/>
        <v>0</v>
      </c>
      <c r="AH134" s="413">
        <f t="shared" si="31"/>
        <v>0</v>
      </c>
      <c r="AI134" s="413">
        <f t="shared" si="31"/>
        <v>0</v>
      </c>
      <c r="AJ134" s="413">
        <f t="shared" si="31"/>
        <v>0</v>
      </c>
      <c r="AK134" s="413">
        <f t="shared" si="31"/>
        <v>0</v>
      </c>
      <c r="AL134" s="413">
        <f t="shared" si="31"/>
        <v>0</v>
      </c>
      <c r="AM134" s="308"/>
    </row>
    <row r="135" spans="1:39" ht="15.5" outlineLevel="1">
      <c r="B135" s="296"/>
      <c r="C135" s="293"/>
      <c r="D135" s="293"/>
      <c r="E135" s="293"/>
      <c r="F135" s="293"/>
      <c r="G135" s="293"/>
      <c r="H135" s="293"/>
      <c r="I135" s="293"/>
      <c r="J135" s="293"/>
      <c r="K135" s="293"/>
      <c r="L135" s="293"/>
      <c r="M135" s="293"/>
      <c r="N135" s="293"/>
      <c r="O135" s="293"/>
      <c r="P135" s="293"/>
      <c r="Q135" s="293"/>
      <c r="R135" s="293"/>
      <c r="S135" s="293"/>
      <c r="T135" s="293"/>
      <c r="U135" s="293"/>
      <c r="V135" s="293"/>
      <c r="W135" s="293"/>
      <c r="X135" s="293"/>
      <c r="Y135" s="414"/>
      <c r="Z135" s="427"/>
      <c r="AA135" s="427"/>
      <c r="AB135" s="427"/>
      <c r="AC135" s="427"/>
      <c r="AD135" s="427"/>
      <c r="AE135" s="427"/>
      <c r="AF135" s="427"/>
      <c r="AG135" s="427"/>
      <c r="AH135" s="427"/>
      <c r="AI135" s="427"/>
      <c r="AJ135" s="427"/>
      <c r="AK135" s="427"/>
      <c r="AL135" s="427"/>
      <c r="AM135" s="308"/>
    </row>
    <row r="136" spans="1:39" ht="31" outlineLevel="1">
      <c r="A136" s="524">
        <v>31</v>
      </c>
      <c r="B136" s="522" t="s">
        <v>124</v>
      </c>
      <c r="C136" s="293" t="s">
        <v>25</v>
      </c>
      <c r="D136" s="297"/>
      <c r="E136" s="297"/>
      <c r="F136" s="297"/>
      <c r="G136" s="297"/>
      <c r="H136" s="297"/>
      <c r="I136" s="297"/>
      <c r="J136" s="297"/>
      <c r="K136" s="297"/>
      <c r="L136" s="297"/>
      <c r="M136" s="297"/>
      <c r="N136" s="297">
        <v>12</v>
      </c>
      <c r="O136" s="297"/>
      <c r="P136" s="297"/>
      <c r="Q136" s="297"/>
      <c r="R136" s="297"/>
      <c r="S136" s="297"/>
      <c r="T136" s="297"/>
      <c r="U136" s="297"/>
      <c r="V136" s="297"/>
      <c r="W136" s="297"/>
      <c r="X136" s="297"/>
      <c r="Y136" s="428"/>
      <c r="Z136" s="412"/>
      <c r="AA136" s="412"/>
      <c r="AB136" s="412"/>
      <c r="AC136" s="412"/>
      <c r="AD136" s="412"/>
      <c r="AE136" s="412"/>
      <c r="AF136" s="417"/>
      <c r="AG136" s="417"/>
      <c r="AH136" s="417"/>
      <c r="AI136" s="417"/>
      <c r="AJ136" s="417"/>
      <c r="AK136" s="417"/>
      <c r="AL136" s="417"/>
      <c r="AM136" s="298">
        <f>SUM(Y136:AL136)</f>
        <v>0</v>
      </c>
    </row>
    <row r="137" spans="1:39" ht="15.5" outlineLevel="1">
      <c r="B137" s="296" t="s">
        <v>265</v>
      </c>
      <c r="C137" s="293" t="s">
        <v>164</v>
      </c>
      <c r="D137" s="297"/>
      <c r="E137" s="297"/>
      <c r="F137" s="297"/>
      <c r="G137" s="297"/>
      <c r="H137" s="297"/>
      <c r="I137" s="297"/>
      <c r="J137" s="297"/>
      <c r="K137" s="297"/>
      <c r="L137" s="297"/>
      <c r="M137" s="297"/>
      <c r="N137" s="297">
        <f>N136</f>
        <v>12</v>
      </c>
      <c r="O137" s="297"/>
      <c r="P137" s="297"/>
      <c r="Q137" s="297"/>
      <c r="R137" s="297"/>
      <c r="S137" s="297"/>
      <c r="T137" s="297"/>
      <c r="U137" s="297"/>
      <c r="V137" s="297"/>
      <c r="W137" s="297"/>
      <c r="X137" s="297"/>
      <c r="Y137" s="413">
        <f t="shared" ref="Y137:AL137" si="32">Y136</f>
        <v>0</v>
      </c>
      <c r="Z137" s="413">
        <f t="shared" si="32"/>
        <v>0</v>
      </c>
      <c r="AA137" s="413">
        <f t="shared" si="32"/>
        <v>0</v>
      </c>
      <c r="AB137" s="413">
        <f t="shared" si="32"/>
        <v>0</v>
      </c>
      <c r="AC137" s="413">
        <f t="shared" si="32"/>
        <v>0</v>
      </c>
      <c r="AD137" s="413">
        <f t="shared" si="32"/>
        <v>0</v>
      </c>
      <c r="AE137" s="413">
        <f t="shared" si="32"/>
        <v>0</v>
      </c>
      <c r="AF137" s="413">
        <f t="shared" si="32"/>
        <v>0</v>
      </c>
      <c r="AG137" s="413">
        <f t="shared" si="32"/>
        <v>0</v>
      </c>
      <c r="AH137" s="413">
        <f t="shared" si="32"/>
        <v>0</v>
      </c>
      <c r="AI137" s="413">
        <f t="shared" si="32"/>
        <v>0</v>
      </c>
      <c r="AJ137" s="413">
        <f t="shared" si="32"/>
        <v>0</v>
      </c>
      <c r="AK137" s="413">
        <f t="shared" si="32"/>
        <v>0</v>
      </c>
      <c r="AL137" s="413">
        <f t="shared" si="32"/>
        <v>0</v>
      </c>
      <c r="AM137" s="308"/>
    </row>
    <row r="138" spans="1:39" ht="15.5" outlineLevel="1">
      <c r="B138" s="522"/>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414"/>
      <c r="Z138" s="427"/>
      <c r="AA138" s="427"/>
      <c r="AB138" s="427"/>
      <c r="AC138" s="427"/>
      <c r="AD138" s="427"/>
      <c r="AE138" s="427"/>
      <c r="AF138" s="427"/>
      <c r="AG138" s="427"/>
      <c r="AH138" s="427"/>
      <c r="AI138" s="427"/>
      <c r="AJ138" s="427"/>
      <c r="AK138" s="427"/>
      <c r="AL138" s="427"/>
      <c r="AM138" s="308"/>
    </row>
    <row r="139" spans="1:39" ht="15.75" customHeight="1" outlineLevel="1">
      <c r="A139" s="524">
        <v>32</v>
      </c>
      <c r="B139" s="522" t="s">
        <v>125</v>
      </c>
      <c r="C139" s="293" t="s">
        <v>25</v>
      </c>
      <c r="D139" s="297"/>
      <c r="E139" s="297"/>
      <c r="F139" s="297"/>
      <c r="G139" s="297"/>
      <c r="H139" s="297"/>
      <c r="I139" s="297"/>
      <c r="J139" s="297"/>
      <c r="K139" s="297"/>
      <c r="L139" s="297"/>
      <c r="M139" s="297"/>
      <c r="N139" s="297">
        <v>12</v>
      </c>
      <c r="O139" s="297"/>
      <c r="P139" s="297"/>
      <c r="Q139" s="297"/>
      <c r="R139" s="297"/>
      <c r="S139" s="297"/>
      <c r="T139" s="297"/>
      <c r="U139" s="297"/>
      <c r="V139" s="297"/>
      <c r="W139" s="297"/>
      <c r="X139" s="297"/>
      <c r="Y139" s="428"/>
      <c r="Z139" s="412"/>
      <c r="AA139" s="412"/>
      <c r="AB139" s="412"/>
      <c r="AC139" s="412"/>
      <c r="AD139" s="412"/>
      <c r="AE139" s="412"/>
      <c r="AF139" s="417"/>
      <c r="AG139" s="417"/>
      <c r="AH139" s="417"/>
      <c r="AI139" s="417"/>
      <c r="AJ139" s="417"/>
      <c r="AK139" s="417"/>
      <c r="AL139" s="417"/>
      <c r="AM139" s="298">
        <f>SUM(Y139:AL139)</f>
        <v>0</v>
      </c>
    </row>
    <row r="140" spans="1:39" ht="15.5" outlineLevel="1">
      <c r="B140" s="296" t="s">
        <v>265</v>
      </c>
      <c r="C140" s="293" t="s">
        <v>164</v>
      </c>
      <c r="D140" s="297"/>
      <c r="E140" s="297"/>
      <c r="F140" s="297"/>
      <c r="G140" s="297"/>
      <c r="H140" s="297"/>
      <c r="I140" s="297"/>
      <c r="J140" s="297"/>
      <c r="K140" s="297"/>
      <c r="L140" s="297"/>
      <c r="M140" s="297"/>
      <c r="N140" s="297">
        <f>N139</f>
        <v>12</v>
      </c>
      <c r="O140" s="297"/>
      <c r="P140" s="297"/>
      <c r="Q140" s="297"/>
      <c r="R140" s="297"/>
      <c r="S140" s="297"/>
      <c r="T140" s="297"/>
      <c r="U140" s="297"/>
      <c r="V140" s="297"/>
      <c r="W140" s="297"/>
      <c r="X140" s="297"/>
      <c r="Y140" s="413">
        <f t="shared" ref="Y140:AL140" si="33">Y139</f>
        <v>0</v>
      </c>
      <c r="Z140" s="413">
        <f t="shared" si="33"/>
        <v>0</v>
      </c>
      <c r="AA140" s="413">
        <f t="shared" si="33"/>
        <v>0</v>
      </c>
      <c r="AB140" s="413">
        <f t="shared" si="33"/>
        <v>0</v>
      </c>
      <c r="AC140" s="413">
        <f t="shared" si="33"/>
        <v>0</v>
      </c>
      <c r="AD140" s="413">
        <f t="shared" si="33"/>
        <v>0</v>
      </c>
      <c r="AE140" s="413">
        <f t="shared" si="33"/>
        <v>0</v>
      </c>
      <c r="AF140" s="413">
        <f t="shared" si="33"/>
        <v>0</v>
      </c>
      <c r="AG140" s="413">
        <f t="shared" si="33"/>
        <v>0</v>
      </c>
      <c r="AH140" s="413">
        <f t="shared" si="33"/>
        <v>0</v>
      </c>
      <c r="AI140" s="413">
        <f t="shared" si="33"/>
        <v>0</v>
      </c>
      <c r="AJ140" s="413">
        <f t="shared" si="33"/>
        <v>0</v>
      </c>
      <c r="AK140" s="413">
        <f t="shared" si="33"/>
        <v>0</v>
      </c>
      <c r="AL140" s="413">
        <f t="shared" si="33"/>
        <v>0</v>
      </c>
      <c r="AM140" s="308"/>
    </row>
    <row r="141" spans="1:39" ht="15.5" outlineLevel="1">
      <c r="B141" s="522"/>
      <c r="C141" s="293"/>
      <c r="D141" s="293"/>
      <c r="E141" s="293"/>
      <c r="F141" s="293"/>
      <c r="G141" s="293"/>
      <c r="H141" s="293"/>
      <c r="I141" s="293"/>
      <c r="J141" s="293"/>
      <c r="K141" s="293"/>
      <c r="L141" s="293"/>
      <c r="M141" s="293"/>
      <c r="N141" s="293"/>
      <c r="O141" s="293"/>
      <c r="P141" s="293"/>
      <c r="Q141" s="293"/>
      <c r="R141" s="293"/>
      <c r="S141" s="293"/>
      <c r="T141" s="293"/>
      <c r="U141" s="293"/>
      <c r="V141" s="293"/>
      <c r="W141" s="293"/>
      <c r="X141" s="293"/>
      <c r="Y141" s="414"/>
      <c r="Z141" s="427"/>
      <c r="AA141" s="427"/>
      <c r="AB141" s="427"/>
      <c r="AC141" s="427"/>
      <c r="AD141" s="427"/>
      <c r="AE141" s="427"/>
      <c r="AF141" s="427"/>
      <c r="AG141" s="427"/>
      <c r="AH141" s="427"/>
      <c r="AI141" s="427"/>
      <c r="AJ141" s="427"/>
      <c r="AK141" s="427"/>
      <c r="AL141" s="427"/>
      <c r="AM141" s="308"/>
    </row>
    <row r="142" spans="1:39" ht="15.5" outlineLevel="1">
      <c r="B142" s="290" t="s">
        <v>499</v>
      </c>
      <c r="C142" s="293"/>
      <c r="D142" s="293"/>
      <c r="E142" s="293"/>
      <c r="F142" s="293"/>
      <c r="G142" s="293"/>
      <c r="H142" s="293"/>
      <c r="I142" s="293"/>
      <c r="J142" s="293"/>
      <c r="K142" s="293"/>
      <c r="L142" s="293"/>
      <c r="M142" s="293"/>
      <c r="N142" s="293"/>
      <c r="O142" s="293"/>
      <c r="P142" s="293"/>
      <c r="Q142" s="293"/>
      <c r="R142" s="293"/>
      <c r="S142" s="293"/>
      <c r="T142" s="293"/>
      <c r="U142" s="293"/>
      <c r="V142" s="293"/>
      <c r="W142" s="293"/>
      <c r="X142" s="293"/>
      <c r="Y142" s="414"/>
      <c r="Z142" s="427"/>
      <c r="AA142" s="427"/>
      <c r="AB142" s="427"/>
      <c r="AC142" s="427"/>
      <c r="AD142" s="427"/>
      <c r="AE142" s="427"/>
      <c r="AF142" s="427"/>
      <c r="AG142" s="427"/>
      <c r="AH142" s="427"/>
      <c r="AI142" s="427"/>
      <c r="AJ142" s="427"/>
      <c r="AK142" s="427"/>
      <c r="AL142" s="427"/>
      <c r="AM142" s="308"/>
    </row>
    <row r="143" spans="1:39" ht="15.5" outlineLevel="1">
      <c r="A143" s="524">
        <v>33</v>
      </c>
      <c r="B143" s="522" t="s">
        <v>126</v>
      </c>
      <c r="C143" s="293" t="s">
        <v>25</v>
      </c>
      <c r="D143" s="297"/>
      <c r="E143" s="297"/>
      <c r="F143" s="297"/>
      <c r="G143" s="297"/>
      <c r="H143" s="297"/>
      <c r="I143" s="297"/>
      <c r="J143" s="297"/>
      <c r="K143" s="297"/>
      <c r="L143" s="297"/>
      <c r="M143" s="297"/>
      <c r="N143" s="297">
        <v>0</v>
      </c>
      <c r="O143" s="297"/>
      <c r="P143" s="297"/>
      <c r="Q143" s="297"/>
      <c r="R143" s="297"/>
      <c r="S143" s="297"/>
      <c r="T143" s="297"/>
      <c r="U143" s="297"/>
      <c r="V143" s="297"/>
      <c r="W143" s="297"/>
      <c r="X143" s="297"/>
      <c r="Y143" s="428"/>
      <c r="Z143" s="412"/>
      <c r="AA143" s="412"/>
      <c r="AB143" s="412"/>
      <c r="AC143" s="412"/>
      <c r="AD143" s="412"/>
      <c r="AE143" s="412"/>
      <c r="AF143" s="417"/>
      <c r="AG143" s="417"/>
      <c r="AH143" s="417"/>
      <c r="AI143" s="417"/>
      <c r="AJ143" s="417"/>
      <c r="AK143" s="417"/>
      <c r="AL143" s="417"/>
      <c r="AM143" s="298">
        <f>SUM(Y143:AL143)</f>
        <v>0</v>
      </c>
    </row>
    <row r="144" spans="1:39" ht="15.5" outlineLevel="1">
      <c r="B144" s="296" t="s">
        <v>265</v>
      </c>
      <c r="C144" s="293" t="s">
        <v>164</v>
      </c>
      <c r="D144" s="297"/>
      <c r="E144" s="297"/>
      <c r="F144" s="297"/>
      <c r="G144" s="297"/>
      <c r="H144" s="297"/>
      <c r="I144" s="297"/>
      <c r="J144" s="297"/>
      <c r="K144" s="297"/>
      <c r="L144" s="297"/>
      <c r="M144" s="297"/>
      <c r="N144" s="297">
        <f>N143</f>
        <v>0</v>
      </c>
      <c r="O144" s="297"/>
      <c r="P144" s="297"/>
      <c r="Q144" s="297"/>
      <c r="R144" s="297"/>
      <c r="S144" s="297"/>
      <c r="T144" s="297"/>
      <c r="U144" s="297"/>
      <c r="V144" s="297"/>
      <c r="W144" s="297"/>
      <c r="X144" s="297"/>
      <c r="Y144" s="413">
        <f t="shared" ref="Y144:AL144" si="34">Y143</f>
        <v>0</v>
      </c>
      <c r="Z144" s="413">
        <f t="shared" si="34"/>
        <v>0</v>
      </c>
      <c r="AA144" s="413">
        <f t="shared" si="34"/>
        <v>0</v>
      </c>
      <c r="AB144" s="413">
        <f t="shared" si="34"/>
        <v>0</v>
      </c>
      <c r="AC144" s="413">
        <f t="shared" si="34"/>
        <v>0</v>
      </c>
      <c r="AD144" s="413">
        <f t="shared" si="34"/>
        <v>0</v>
      </c>
      <c r="AE144" s="413">
        <f t="shared" si="34"/>
        <v>0</v>
      </c>
      <c r="AF144" s="413">
        <f t="shared" si="34"/>
        <v>0</v>
      </c>
      <c r="AG144" s="413">
        <f t="shared" si="34"/>
        <v>0</v>
      </c>
      <c r="AH144" s="413">
        <f t="shared" si="34"/>
        <v>0</v>
      </c>
      <c r="AI144" s="413">
        <f t="shared" si="34"/>
        <v>0</v>
      </c>
      <c r="AJ144" s="413">
        <f t="shared" si="34"/>
        <v>0</v>
      </c>
      <c r="AK144" s="413">
        <f t="shared" si="34"/>
        <v>0</v>
      </c>
      <c r="AL144" s="413">
        <f t="shared" si="34"/>
        <v>0</v>
      </c>
      <c r="AM144" s="308"/>
    </row>
    <row r="145" spans="1:39" ht="15.5" outlineLevel="1">
      <c r="B145" s="522"/>
      <c r="C145" s="293"/>
      <c r="D145" s="293"/>
      <c r="E145" s="293"/>
      <c r="F145" s="293"/>
      <c r="G145" s="293"/>
      <c r="H145" s="293"/>
      <c r="I145" s="293"/>
      <c r="J145" s="293"/>
      <c r="K145" s="293"/>
      <c r="L145" s="293"/>
      <c r="M145" s="293"/>
      <c r="N145" s="293"/>
      <c r="O145" s="293"/>
      <c r="P145" s="293"/>
      <c r="Q145" s="293"/>
      <c r="R145" s="293"/>
      <c r="S145" s="293"/>
      <c r="T145" s="293"/>
      <c r="U145" s="293"/>
      <c r="V145" s="293"/>
      <c r="W145" s="293"/>
      <c r="X145" s="293"/>
      <c r="Y145" s="414"/>
      <c r="Z145" s="427"/>
      <c r="AA145" s="427"/>
      <c r="AB145" s="427"/>
      <c r="AC145" s="427"/>
      <c r="AD145" s="427"/>
      <c r="AE145" s="427"/>
      <c r="AF145" s="427"/>
      <c r="AG145" s="427"/>
      <c r="AH145" s="427"/>
      <c r="AI145" s="427"/>
      <c r="AJ145" s="427"/>
      <c r="AK145" s="427"/>
      <c r="AL145" s="427"/>
      <c r="AM145" s="308"/>
    </row>
    <row r="146" spans="1:39" ht="15.5" outlineLevel="1">
      <c r="A146" s="524">
        <v>34</v>
      </c>
      <c r="B146" s="522" t="s">
        <v>127</v>
      </c>
      <c r="C146" s="293" t="s">
        <v>25</v>
      </c>
      <c r="D146" s="297"/>
      <c r="E146" s="297"/>
      <c r="F146" s="297"/>
      <c r="G146" s="297"/>
      <c r="H146" s="297"/>
      <c r="I146" s="297"/>
      <c r="J146" s="297"/>
      <c r="K146" s="297"/>
      <c r="L146" s="297"/>
      <c r="M146" s="297"/>
      <c r="N146" s="297">
        <v>0</v>
      </c>
      <c r="O146" s="297"/>
      <c r="P146" s="297"/>
      <c r="Q146" s="297"/>
      <c r="R146" s="297"/>
      <c r="S146" s="297"/>
      <c r="T146" s="297"/>
      <c r="U146" s="297"/>
      <c r="V146" s="297"/>
      <c r="W146" s="297"/>
      <c r="X146" s="297"/>
      <c r="Y146" s="428"/>
      <c r="Z146" s="412"/>
      <c r="AA146" s="412"/>
      <c r="AB146" s="412"/>
      <c r="AC146" s="412"/>
      <c r="AD146" s="412"/>
      <c r="AE146" s="412"/>
      <c r="AF146" s="417"/>
      <c r="AG146" s="417"/>
      <c r="AH146" s="417"/>
      <c r="AI146" s="417"/>
      <c r="AJ146" s="417"/>
      <c r="AK146" s="417"/>
      <c r="AL146" s="417"/>
      <c r="AM146" s="298">
        <f>SUM(Y146:AL146)</f>
        <v>0</v>
      </c>
    </row>
    <row r="147" spans="1:39" ht="15.5" outlineLevel="1">
      <c r="B147" s="296" t="s">
        <v>265</v>
      </c>
      <c r="C147" s="293" t="s">
        <v>164</v>
      </c>
      <c r="D147" s="297"/>
      <c r="E147" s="297"/>
      <c r="F147" s="297"/>
      <c r="G147" s="297"/>
      <c r="H147" s="297"/>
      <c r="I147" s="297"/>
      <c r="J147" s="297"/>
      <c r="K147" s="297"/>
      <c r="L147" s="297"/>
      <c r="M147" s="297"/>
      <c r="N147" s="297">
        <f>N146</f>
        <v>0</v>
      </c>
      <c r="O147" s="297"/>
      <c r="P147" s="297"/>
      <c r="Q147" s="297"/>
      <c r="R147" s="297"/>
      <c r="S147" s="297"/>
      <c r="T147" s="297"/>
      <c r="U147" s="297"/>
      <c r="V147" s="297"/>
      <c r="W147" s="297"/>
      <c r="X147" s="297"/>
      <c r="Y147" s="413">
        <f t="shared" ref="Y147:AL147" si="35">Y146</f>
        <v>0</v>
      </c>
      <c r="Z147" s="413">
        <f t="shared" si="35"/>
        <v>0</v>
      </c>
      <c r="AA147" s="413">
        <f t="shared" si="35"/>
        <v>0</v>
      </c>
      <c r="AB147" s="413">
        <f t="shared" si="35"/>
        <v>0</v>
      </c>
      <c r="AC147" s="413">
        <f t="shared" si="35"/>
        <v>0</v>
      </c>
      <c r="AD147" s="413">
        <f t="shared" si="35"/>
        <v>0</v>
      </c>
      <c r="AE147" s="413">
        <f t="shared" si="35"/>
        <v>0</v>
      </c>
      <c r="AF147" s="413">
        <f t="shared" si="35"/>
        <v>0</v>
      </c>
      <c r="AG147" s="413">
        <f t="shared" si="35"/>
        <v>0</v>
      </c>
      <c r="AH147" s="413">
        <f t="shared" si="35"/>
        <v>0</v>
      </c>
      <c r="AI147" s="413">
        <f t="shared" si="35"/>
        <v>0</v>
      </c>
      <c r="AJ147" s="413">
        <f t="shared" si="35"/>
        <v>0</v>
      </c>
      <c r="AK147" s="413">
        <f t="shared" si="35"/>
        <v>0</v>
      </c>
      <c r="AL147" s="413">
        <f t="shared" si="35"/>
        <v>0</v>
      </c>
      <c r="AM147" s="308"/>
    </row>
    <row r="148" spans="1:39" ht="15.5" outlineLevel="1">
      <c r="B148" s="522"/>
      <c r="C148" s="293"/>
      <c r="D148" s="293"/>
      <c r="E148" s="293"/>
      <c r="F148" s="293"/>
      <c r="G148" s="293"/>
      <c r="H148" s="293"/>
      <c r="I148" s="293"/>
      <c r="J148" s="293"/>
      <c r="K148" s="293"/>
      <c r="L148" s="293"/>
      <c r="M148" s="293"/>
      <c r="N148" s="293"/>
      <c r="O148" s="293"/>
      <c r="P148" s="293"/>
      <c r="Q148" s="293"/>
      <c r="R148" s="293"/>
      <c r="S148" s="293"/>
      <c r="T148" s="293"/>
      <c r="U148" s="293"/>
      <c r="V148" s="293"/>
      <c r="W148" s="293"/>
      <c r="X148" s="293"/>
      <c r="Y148" s="414"/>
      <c r="Z148" s="427"/>
      <c r="AA148" s="427"/>
      <c r="AB148" s="427"/>
      <c r="AC148" s="427"/>
      <c r="AD148" s="427"/>
      <c r="AE148" s="427"/>
      <c r="AF148" s="427"/>
      <c r="AG148" s="427"/>
      <c r="AH148" s="427"/>
      <c r="AI148" s="427"/>
      <c r="AJ148" s="427"/>
      <c r="AK148" s="427"/>
      <c r="AL148" s="427"/>
      <c r="AM148" s="308"/>
    </row>
    <row r="149" spans="1:39" ht="15.5" outlineLevel="1">
      <c r="A149" s="524">
        <v>35</v>
      </c>
      <c r="B149" s="522" t="s">
        <v>128</v>
      </c>
      <c r="C149" s="293" t="s">
        <v>25</v>
      </c>
      <c r="D149" s="297"/>
      <c r="E149" s="297"/>
      <c r="F149" s="297"/>
      <c r="G149" s="297"/>
      <c r="H149" s="297"/>
      <c r="I149" s="297"/>
      <c r="J149" s="297"/>
      <c r="K149" s="297"/>
      <c r="L149" s="297"/>
      <c r="M149" s="297"/>
      <c r="N149" s="297">
        <v>0</v>
      </c>
      <c r="O149" s="297"/>
      <c r="P149" s="297"/>
      <c r="Q149" s="297"/>
      <c r="R149" s="297"/>
      <c r="S149" s="297"/>
      <c r="T149" s="297"/>
      <c r="U149" s="297"/>
      <c r="V149" s="297"/>
      <c r="W149" s="297"/>
      <c r="X149" s="297"/>
      <c r="Y149" s="428"/>
      <c r="Z149" s="412"/>
      <c r="AA149" s="412"/>
      <c r="AB149" s="412"/>
      <c r="AC149" s="412"/>
      <c r="AD149" s="412"/>
      <c r="AE149" s="412"/>
      <c r="AF149" s="417"/>
      <c r="AG149" s="417"/>
      <c r="AH149" s="417"/>
      <c r="AI149" s="417"/>
      <c r="AJ149" s="417"/>
      <c r="AK149" s="417"/>
      <c r="AL149" s="417"/>
      <c r="AM149" s="298">
        <f>SUM(Y149:AL149)</f>
        <v>0</v>
      </c>
    </row>
    <row r="150" spans="1:39" ht="15.5" outlineLevel="1">
      <c r="B150" s="296" t="s">
        <v>265</v>
      </c>
      <c r="C150" s="293" t="s">
        <v>164</v>
      </c>
      <c r="D150" s="297"/>
      <c r="E150" s="297"/>
      <c r="F150" s="297"/>
      <c r="G150" s="297"/>
      <c r="H150" s="297"/>
      <c r="I150" s="297"/>
      <c r="J150" s="297"/>
      <c r="K150" s="297"/>
      <c r="L150" s="297"/>
      <c r="M150" s="297"/>
      <c r="N150" s="297">
        <f>N149</f>
        <v>0</v>
      </c>
      <c r="O150" s="297"/>
      <c r="P150" s="297"/>
      <c r="Q150" s="297"/>
      <c r="R150" s="297"/>
      <c r="S150" s="297"/>
      <c r="T150" s="297"/>
      <c r="U150" s="297"/>
      <c r="V150" s="297"/>
      <c r="W150" s="297"/>
      <c r="X150" s="297"/>
      <c r="Y150" s="413">
        <f t="shared" ref="Y150:AL150" si="36">Y149</f>
        <v>0</v>
      </c>
      <c r="Z150" s="413">
        <f t="shared" si="36"/>
        <v>0</v>
      </c>
      <c r="AA150" s="413">
        <f t="shared" si="36"/>
        <v>0</v>
      </c>
      <c r="AB150" s="413">
        <f t="shared" si="36"/>
        <v>0</v>
      </c>
      <c r="AC150" s="413">
        <f t="shared" si="36"/>
        <v>0</v>
      </c>
      <c r="AD150" s="413">
        <f t="shared" si="36"/>
        <v>0</v>
      </c>
      <c r="AE150" s="413">
        <f t="shared" si="36"/>
        <v>0</v>
      </c>
      <c r="AF150" s="413">
        <f t="shared" si="36"/>
        <v>0</v>
      </c>
      <c r="AG150" s="413">
        <f t="shared" si="36"/>
        <v>0</v>
      </c>
      <c r="AH150" s="413">
        <f t="shared" si="36"/>
        <v>0</v>
      </c>
      <c r="AI150" s="413">
        <f t="shared" si="36"/>
        <v>0</v>
      </c>
      <c r="AJ150" s="413">
        <f t="shared" si="36"/>
        <v>0</v>
      </c>
      <c r="AK150" s="413">
        <f t="shared" si="36"/>
        <v>0</v>
      </c>
      <c r="AL150" s="413">
        <f t="shared" si="36"/>
        <v>0</v>
      </c>
      <c r="AM150" s="308"/>
    </row>
    <row r="151" spans="1:39" ht="15.5" outlineLevel="1">
      <c r="B151" s="296"/>
      <c r="C151" s="293"/>
      <c r="D151" s="293"/>
      <c r="E151" s="293"/>
      <c r="F151" s="293"/>
      <c r="G151" s="293"/>
      <c r="H151" s="293"/>
      <c r="I151" s="293"/>
      <c r="J151" s="293"/>
      <c r="K151" s="293"/>
      <c r="L151" s="293"/>
      <c r="M151" s="293"/>
      <c r="N151" s="293"/>
      <c r="O151" s="293"/>
      <c r="P151" s="293"/>
      <c r="Q151" s="293"/>
      <c r="R151" s="293"/>
      <c r="S151" s="293"/>
      <c r="T151" s="293"/>
      <c r="U151" s="293"/>
      <c r="V151" s="293"/>
      <c r="W151" s="293"/>
      <c r="X151" s="293"/>
      <c r="Y151" s="414"/>
      <c r="Z151" s="427"/>
      <c r="AA151" s="427"/>
      <c r="AB151" s="427"/>
      <c r="AC151" s="427"/>
      <c r="AD151" s="427"/>
      <c r="AE151" s="427"/>
      <c r="AF151" s="427"/>
      <c r="AG151" s="427"/>
      <c r="AH151" s="427"/>
      <c r="AI151" s="427"/>
      <c r="AJ151" s="427"/>
      <c r="AK151" s="427"/>
      <c r="AL151" s="427"/>
      <c r="AM151" s="308"/>
    </row>
    <row r="152" spans="1:39" ht="15.5" outlineLevel="1">
      <c r="B152" s="290" t="s">
        <v>500</v>
      </c>
      <c r="C152" s="293"/>
      <c r="D152" s="293"/>
      <c r="E152" s="293"/>
      <c r="F152" s="293"/>
      <c r="G152" s="293"/>
      <c r="H152" s="293"/>
      <c r="I152" s="293"/>
      <c r="J152" s="293"/>
      <c r="K152" s="293"/>
      <c r="L152" s="293"/>
      <c r="M152" s="293"/>
      <c r="N152" s="293"/>
      <c r="O152" s="293"/>
      <c r="P152" s="293"/>
      <c r="Q152" s="293"/>
      <c r="R152" s="293"/>
      <c r="S152" s="293"/>
      <c r="T152" s="293"/>
      <c r="U152" s="293"/>
      <c r="V152" s="293"/>
      <c r="W152" s="293"/>
      <c r="X152" s="293"/>
      <c r="Y152" s="414"/>
      <c r="Z152" s="427"/>
      <c r="AA152" s="427"/>
      <c r="AB152" s="427"/>
      <c r="AC152" s="427"/>
      <c r="AD152" s="427"/>
      <c r="AE152" s="427"/>
      <c r="AF152" s="427"/>
      <c r="AG152" s="427"/>
      <c r="AH152" s="427"/>
      <c r="AI152" s="427"/>
      <c r="AJ152" s="427"/>
      <c r="AK152" s="427"/>
      <c r="AL152" s="427"/>
      <c r="AM152" s="308"/>
    </row>
    <row r="153" spans="1:39" ht="46.5" outlineLevel="1">
      <c r="A153" s="524">
        <v>36</v>
      </c>
      <c r="B153" s="522" t="s">
        <v>129</v>
      </c>
      <c r="C153" s="293" t="s">
        <v>25</v>
      </c>
      <c r="D153" s="297"/>
      <c r="E153" s="297"/>
      <c r="F153" s="297"/>
      <c r="G153" s="297"/>
      <c r="H153" s="297"/>
      <c r="I153" s="297"/>
      <c r="J153" s="297"/>
      <c r="K153" s="297"/>
      <c r="L153" s="297"/>
      <c r="M153" s="297"/>
      <c r="N153" s="297">
        <v>0</v>
      </c>
      <c r="O153" s="297"/>
      <c r="P153" s="297"/>
      <c r="Q153" s="297"/>
      <c r="R153" s="297"/>
      <c r="S153" s="297"/>
      <c r="T153" s="297"/>
      <c r="U153" s="297"/>
      <c r="V153" s="297"/>
      <c r="W153" s="297"/>
      <c r="X153" s="297"/>
      <c r="Y153" s="428"/>
      <c r="Z153" s="412"/>
      <c r="AA153" s="412"/>
      <c r="AB153" s="412"/>
      <c r="AC153" s="412"/>
      <c r="AD153" s="412"/>
      <c r="AE153" s="412"/>
      <c r="AF153" s="417"/>
      <c r="AG153" s="417"/>
      <c r="AH153" s="417"/>
      <c r="AI153" s="417"/>
      <c r="AJ153" s="417"/>
      <c r="AK153" s="417"/>
      <c r="AL153" s="417"/>
      <c r="AM153" s="298">
        <f>SUM(Y153:AL153)</f>
        <v>0</v>
      </c>
    </row>
    <row r="154" spans="1:39" ht="15.5" outlineLevel="1">
      <c r="B154" s="296" t="s">
        <v>265</v>
      </c>
      <c r="C154" s="293" t="s">
        <v>164</v>
      </c>
      <c r="D154" s="297"/>
      <c r="E154" s="297"/>
      <c r="F154" s="297"/>
      <c r="G154" s="297"/>
      <c r="H154" s="297"/>
      <c r="I154" s="297"/>
      <c r="J154" s="297"/>
      <c r="K154" s="297"/>
      <c r="L154" s="297"/>
      <c r="M154" s="297"/>
      <c r="N154" s="297">
        <f>N153</f>
        <v>0</v>
      </c>
      <c r="O154" s="297"/>
      <c r="P154" s="297"/>
      <c r="Q154" s="297"/>
      <c r="R154" s="297"/>
      <c r="S154" s="297"/>
      <c r="T154" s="297"/>
      <c r="U154" s="297"/>
      <c r="V154" s="297"/>
      <c r="W154" s="297"/>
      <c r="X154" s="297"/>
      <c r="Y154" s="413">
        <f t="shared" ref="Y154:AL154" si="37">Y153</f>
        <v>0</v>
      </c>
      <c r="Z154" s="413">
        <f t="shared" si="37"/>
        <v>0</v>
      </c>
      <c r="AA154" s="413">
        <f t="shared" si="37"/>
        <v>0</v>
      </c>
      <c r="AB154" s="413">
        <f t="shared" si="37"/>
        <v>0</v>
      </c>
      <c r="AC154" s="413">
        <f t="shared" si="37"/>
        <v>0</v>
      </c>
      <c r="AD154" s="413">
        <f t="shared" si="37"/>
        <v>0</v>
      </c>
      <c r="AE154" s="413">
        <f t="shared" si="37"/>
        <v>0</v>
      </c>
      <c r="AF154" s="413">
        <f t="shared" si="37"/>
        <v>0</v>
      </c>
      <c r="AG154" s="413">
        <f t="shared" si="37"/>
        <v>0</v>
      </c>
      <c r="AH154" s="413">
        <f t="shared" si="37"/>
        <v>0</v>
      </c>
      <c r="AI154" s="413">
        <f t="shared" si="37"/>
        <v>0</v>
      </c>
      <c r="AJ154" s="413">
        <f t="shared" si="37"/>
        <v>0</v>
      </c>
      <c r="AK154" s="413">
        <f t="shared" si="37"/>
        <v>0</v>
      </c>
      <c r="AL154" s="413">
        <f t="shared" si="37"/>
        <v>0</v>
      </c>
      <c r="AM154" s="308"/>
    </row>
    <row r="155" spans="1:39" ht="15.5" outlineLevel="1">
      <c r="B155" s="522"/>
      <c r="C155" s="293"/>
      <c r="D155" s="293"/>
      <c r="E155" s="293"/>
      <c r="F155" s="293"/>
      <c r="G155" s="293"/>
      <c r="H155" s="293"/>
      <c r="I155" s="293"/>
      <c r="J155" s="293"/>
      <c r="K155" s="293"/>
      <c r="L155" s="293"/>
      <c r="M155" s="293"/>
      <c r="N155" s="293"/>
      <c r="O155" s="293"/>
      <c r="P155" s="293"/>
      <c r="Q155" s="293"/>
      <c r="R155" s="293"/>
      <c r="S155" s="293"/>
      <c r="T155" s="293"/>
      <c r="U155" s="293"/>
      <c r="V155" s="293"/>
      <c r="W155" s="293"/>
      <c r="X155" s="293"/>
      <c r="Y155" s="414"/>
      <c r="Z155" s="427"/>
      <c r="AA155" s="427"/>
      <c r="AB155" s="427"/>
      <c r="AC155" s="427"/>
      <c r="AD155" s="427"/>
      <c r="AE155" s="427"/>
      <c r="AF155" s="427"/>
      <c r="AG155" s="427"/>
      <c r="AH155" s="427"/>
      <c r="AI155" s="427"/>
      <c r="AJ155" s="427"/>
      <c r="AK155" s="427"/>
      <c r="AL155" s="427"/>
      <c r="AM155" s="308"/>
    </row>
    <row r="156" spans="1:39" ht="31" outlineLevel="1">
      <c r="A156" s="524">
        <v>37</v>
      </c>
      <c r="B156" s="522" t="s">
        <v>130</v>
      </c>
      <c r="C156" s="293" t="s">
        <v>25</v>
      </c>
      <c r="D156" s="297"/>
      <c r="E156" s="297"/>
      <c r="F156" s="297"/>
      <c r="G156" s="297"/>
      <c r="H156" s="297"/>
      <c r="I156" s="297"/>
      <c r="J156" s="297"/>
      <c r="K156" s="297"/>
      <c r="L156" s="297"/>
      <c r="M156" s="297"/>
      <c r="N156" s="297">
        <v>0</v>
      </c>
      <c r="O156" s="297"/>
      <c r="P156" s="297"/>
      <c r="Q156" s="297"/>
      <c r="R156" s="297"/>
      <c r="S156" s="297"/>
      <c r="T156" s="297"/>
      <c r="U156" s="297"/>
      <c r="V156" s="297"/>
      <c r="W156" s="297"/>
      <c r="X156" s="297"/>
      <c r="Y156" s="428"/>
      <c r="Z156" s="412"/>
      <c r="AA156" s="412"/>
      <c r="AB156" s="412"/>
      <c r="AC156" s="412"/>
      <c r="AD156" s="412"/>
      <c r="AE156" s="412"/>
      <c r="AF156" s="417"/>
      <c r="AG156" s="417"/>
      <c r="AH156" s="417"/>
      <c r="AI156" s="417"/>
      <c r="AJ156" s="417"/>
      <c r="AK156" s="417"/>
      <c r="AL156" s="417"/>
      <c r="AM156" s="298">
        <f>SUM(Y156:AL156)</f>
        <v>0</v>
      </c>
    </row>
    <row r="157" spans="1:39" ht="15.5" outlineLevel="1">
      <c r="B157" s="296" t="s">
        <v>265</v>
      </c>
      <c r="C157" s="293" t="s">
        <v>164</v>
      </c>
      <c r="D157" s="297"/>
      <c r="E157" s="297"/>
      <c r="F157" s="297"/>
      <c r="G157" s="297"/>
      <c r="H157" s="297"/>
      <c r="I157" s="297"/>
      <c r="J157" s="297"/>
      <c r="K157" s="297"/>
      <c r="L157" s="297"/>
      <c r="M157" s="297"/>
      <c r="N157" s="297">
        <f>N156</f>
        <v>0</v>
      </c>
      <c r="O157" s="297"/>
      <c r="P157" s="297"/>
      <c r="Q157" s="297"/>
      <c r="R157" s="297"/>
      <c r="S157" s="297"/>
      <c r="T157" s="297"/>
      <c r="U157" s="297"/>
      <c r="V157" s="297"/>
      <c r="W157" s="297"/>
      <c r="X157" s="297"/>
      <c r="Y157" s="413">
        <f t="shared" ref="Y157:AL157" si="38">Y156</f>
        <v>0</v>
      </c>
      <c r="Z157" s="413">
        <f t="shared" si="38"/>
        <v>0</v>
      </c>
      <c r="AA157" s="413">
        <f t="shared" si="38"/>
        <v>0</v>
      </c>
      <c r="AB157" s="413">
        <f t="shared" si="38"/>
        <v>0</v>
      </c>
      <c r="AC157" s="413">
        <f t="shared" si="38"/>
        <v>0</v>
      </c>
      <c r="AD157" s="413">
        <f t="shared" si="38"/>
        <v>0</v>
      </c>
      <c r="AE157" s="413">
        <f t="shared" si="38"/>
        <v>0</v>
      </c>
      <c r="AF157" s="413">
        <f t="shared" si="38"/>
        <v>0</v>
      </c>
      <c r="AG157" s="413">
        <f t="shared" si="38"/>
        <v>0</v>
      </c>
      <c r="AH157" s="413">
        <f t="shared" si="38"/>
        <v>0</v>
      </c>
      <c r="AI157" s="413">
        <f t="shared" si="38"/>
        <v>0</v>
      </c>
      <c r="AJ157" s="413">
        <f t="shared" si="38"/>
        <v>0</v>
      </c>
      <c r="AK157" s="413">
        <f t="shared" si="38"/>
        <v>0</v>
      </c>
      <c r="AL157" s="413">
        <f t="shared" si="38"/>
        <v>0</v>
      </c>
      <c r="AM157" s="308"/>
    </row>
    <row r="158" spans="1:39" ht="15.5" outlineLevel="1">
      <c r="B158" s="522"/>
      <c r="C158" s="293"/>
      <c r="D158" s="293"/>
      <c r="E158" s="293"/>
      <c r="F158" s="293"/>
      <c r="G158" s="293"/>
      <c r="H158" s="293"/>
      <c r="I158" s="293"/>
      <c r="J158" s="293"/>
      <c r="K158" s="293"/>
      <c r="L158" s="293"/>
      <c r="M158" s="293"/>
      <c r="N158" s="293"/>
      <c r="O158" s="293"/>
      <c r="P158" s="293"/>
      <c r="Q158" s="293"/>
      <c r="R158" s="293"/>
      <c r="S158" s="293"/>
      <c r="T158" s="293"/>
      <c r="U158" s="293"/>
      <c r="V158" s="293"/>
      <c r="W158" s="293"/>
      <c r="X158" s="293"/>
      <c r="Y158" s="414"/>
      <c r="Z158" s="427"/>
      <c r="AA158" s="427"/>
      <c r="AB158" s="427"/>
      <c r="AC158" s="427"/>
      <c r="AD158" s="427"/>
      <c r="AE158" s="427"/>
      <c r="AF158" s="427"/>
      <c r="AG158" s="427"/>
      <c r="AH158" s="427"/>
      <c r="AI158" s="427"/>
      <c r="AJ158" s="427"/>
      <c r="AK158" s="427"/>
      <c r="AL158" s="427"/>
      <c r="AM158" s="308"/>
    </row>
    <row r="159" spans="1:39" ht="15.5" outlineLevel="1">
      <c r="A159" s="524">
        <v>38</v>
      </c>
      <c r="B159" s="522" t="s">
        <v>131</v>
      </c>
      <c r="C159" s="293" t="s">
        <v>25</v>
      </c>
      <c r="D159" s="297"/>
      <c r="E159" s="297"/>
      <c r="F159" s="297"/>
      <c r="G159" s="297"/>
      <c r="H159" s="297"/>
      <c r="I159" s="297"/>
      <c r="J159" s="297"/>
      <c r="K159" s="297"/>
      <c r="L159" s="297"/>
      <c r="M159" s="297"/>
      <c r="N159" s="297">
        <v>0</v>
      </c>
      <c r="O159" s="297"/>
      <c r="P159" s="297"/>
      <c r="Q159" s="297"/>
      <c r="R159" s="297"/>
      <c r="S159" s="297"/>
      <c r="T159" s="297"/>
      <c r="U159" s="297"/>
      <c r="V159" s="297"/>
      <c r="W159" s="297"/>
      <c r="X159" s="297"/>
      <c r="Y159" s="428"/>
      <c r="Z159" s="412"/>
      <c r="AA159" s="412"/>
      <c r="AB159" s="412"/>
      <c r="AC159" s="412"/>
      <c r="AD159" s="412"/>
      <c r="AE159" s="412"/>
      <c r="AF159" s="417"/>
      <c r="AG159" s="417"/>
      <c r="AH159" s="417"/>
      <c r="AI159" s="417"/>
      <c r="AJ159" s="417"/>
      <c r="AK159" s="417"/>
      <c r="AL159" s="417"/>
      <c r="AM159" s="298">
        <f>SUM(Y159:AL159)</f>
        <v>0</v>
      </c>
    </row>
    <row r="160" spans="1:39" ht="15.5" outlineLevel="1">
      <c r="B160" s="296" t="s">
        <v>265</v>
      </c>
      <c r="C160" s="293" t="s">
        <v>164</v>
      </c>
      <c r="D160" s="297"/>
      <c r="E160" s="297"/>
      <c r="F160" s="297"/>
      <c r="G160" s="297"/>
      <c r="H160" s="297"/>
      <c r="I160" s="297"/>
      <c r="J160" s="297"/>
      <c r="K160" s="297"/>
      <c r="L160" s="297"/>
      <c r="M160" s="297"/>
      <c r="N160" s="297">
        <f>N159</f>
        <v>0</v>
      </c>
      <c r="O160" s="297"/>
      <c r="P160" s="297"/>
      <c r="Q160" s="297"/>
      <c r="R160" s="297"/>
      <c r="S160" s="297"/>
      <c r="T160" s="297"/>
      <c r="U160" s="297"/>
      <c r="V160" s="297"/>
      <c r="W160" s="297"/>
      <c r="X160" s="297"/>
      <c r="Y160" s="413">
        <f t="shared" ref="Y160:AL160" si="39">Y159</f>
        <v>0</v>
      </c>
      <c r="Z160" s="413">
        <f t="shared" si="39"/>
        <v>0</v>
      </c>
      <c r="AA160" s="413">
        <f t="shared" si="39"/>
        <v>0</v>
      </c>
      <c r="AB160" s="413">
        <f t="shared" si="39"/>
        <v>0</v>
      </c>
      <c r="AC160" s="413">
        <f t="shared" si="39"/>
        <v>0</v>
      </c>
      <c r="AD160" s="413">
        <f t="shared" si="39"/>
        <v>0</v>
      </c>
      <c r="AE160" s="413">
        <f t="shared" si="39"/>
        <v>0</v>
      </c>
      <c r="AF160" s="413">
        <f t="shared" si="39"/>
        <v>0</v>
      </c>
      <c r="AG160" s="413">
        <f t="shared" si="39"/>
        <v>0</v>
      </c>
      <c r="AH160" s="413">
        <f t="shared" si="39"/>
        <v>0</v>
      </c>
      <c r="AI160" s="413">
        <f t="shared" si="39"/>
        <v>0</v>
      </c>
      <c r="AJ160" s="413">
        <f t="shared" si="39"/>
        <v>0</v>
      </c>
      <c r="AK160" s="413">
        <f t="shared" si="39"/>
        <v>0</v>
      </c>
      <c r="AL160" s="413">
        <f t="shared" si="39"/>
        <v>0</v>
      </c>
      <c r="AM160" s="308"/>
    </row>
    <row r="161" spans="1:39" ht="15.5" outlineLevel="1">
      <c r="B161" s="522"/>
      <c r="C161" s="293"/>
      <c r="D161" s="293"/>
      <c r="E161" s="293"/>
      <c r="F161" s="293"/>
      <c r="G161" s="293"/>
      <c r="H161" s="293"/>
      <c r="I161" s="293"/>
      <c r="J161" s="293"/>
      <c r="K161" s="293"/>
      <c r="L161" s="293"/>
      <c r="M161" s="293"/>
      <c r="N161" s="293"/>
      <c r="O161" s="293"/>
      <c r="P161" s="293"/>
      <c r="Q161" s="293"/>
      <c r="R161" s="293"/>
      <c r="S161" s="293"/>
      <c r="T161" s="293"/>
      <c r="U161" s="293"/>
      <c r="V161" s="293"/>
      <c r="W161" s="293"/>
      <c r="X161" s="293"/>
      <c r="Y161" s="414"/>
      <c r="Z161" s="427"/>
      <c r="AA161" s="427"/>
      <c r="AB161" s="427"/>
      <c r="AC161" s="427"/>
      <c r="AD161" s="427"/>
      <c r="AE161" s="427"/>
      <c r="AF161" s="427"/>
      <c r="AG161" s="427"/>
      <c r="AH161" s="427"/>
      <c r="AI161" s="427"/>
      <c r="AJ161" s="427"/>
      <c r="AK161" s="427"/>
      <c r="AL161" s="427"/>
      <c r="AM161" s="308"/>
    </row>
    <row r="162" spans="1:39" ht="31" outlineLevel="1">
      <c r="A162" s="524">
        <v>39</v>
      </c>
      <c r="B162" s="522" t="s">
        <v>132</v>
      </c>
      <c r="C162" s="293" t="s">
        <v>25</v>
      </c>
      <c r="D162" s="297"/>
      <c r="E162" s="297"/>
      <c r="F162" s="297"/>
      <c r="G162" s="297"/>
      <c r="H162" s="297"/>
      <c r="I162" s="297"/>
      <c r="J162" s="297"/>
      <c r="K162" s="297"/>
      <c r="L162" s="297"/>
      <c r="M162" s="297"/>
      <c r="N162" s="297">
        <v>0</v>
      </c>
      <c r="O162" s="297"/>
      <c r="P162" s="297"/>
      <c r="Q162" s="297"/>
      <c r="R162" s="297"/>
      <c r="S162" s="297"/>
      <c r="T162" s="297"/>
      <c r="U162" s="297"/>
      <c r="V162" s="297"/>
      <c r="W162" s="297"/>
      <c r="X162" s="297"/>
      <c r="Y162" s="428"/>
      <c r="Z162" s="412"/>
      <c r="AA162" s="412"/>
      <c r="AB162" s="412"/>
      <c r="AC162" s="412"/>
      <c r="AD162" s="412"/>
      <c r="AE162" s="412"/>
      <c r="AF162" s="417"/>
      <c r="AG162" s="417"/>
      <c r="AH162" s="417"/>
      <c r="AI162" s="417"/>
      <c r="AJ162" s="417"/>
      <c r="AK162" s="417"/>
      <c r="AL162" s="417"/>
      <c r="AM162" s="298">
        <f>SUM(Y162:AL162)</f>
        <v>0</v>
      </c>
    </row>
    <row r="163" spans="1:39" ht="15.5" outlineLevel="1">
      <c r="B163" s="296" t="s">
        <v>265</v>
      </c>
      <c r="C163" s="293" t="s">
        <v>164</v>
      </c>
      <c r="D163" s="297"/>
      <c r="E163" s="297"/>
      <c r="F163" s="297"/>
      <c r="G163" s="297"/>
      <c r="H163" s="297"/>
      <c r="I163" s="297"/>
      <c r="J163" s="297"/>
      <c r="K163" s="297"/>
      <c r="L163" s="297"/>
      <c r="M163" s="297"/>
      <c r="N163" s="297">
        <f>N162</f>
        <v>0</v>
      </c>
      <c r="O163" s="297"/>
      <c r="P163" s="297"/>
      <c r="Q163" s="297"/>
      <c r="R163" s="297"/>
      <c r="S163" s="297"/>
      <c r="T163" s="297"/>
      <c r="U163" s="297"/>
      <c r="V163" s="297"/>
      <c r="W163" s="297"/>
      <c r="X163" s="297"/>
      <c r="Y163" s="413">
        <f t="shared" ref="Y163:AL163" si="40">Y162</f>
        <v>0</v>
      </c>
      <c r="Z163" s="413">
        <f t="shared" si="40"/>
        <v>0</v>
      </c>
      <c r="AA163" s="413">
        <f t="shared" si="40"/>
        <v>0</v>
      </c>
      <c r="AB163" s="413">
        <f t="shared" si="40"/>
        <v>0</v>
      </c>
      <c r="AC163" s="413">
        <f t="shared" si="40"/>
        <v>0</v>
      </c>
      <c r="AD163" s="413">
        <f t="shared" si="40"/>
        <v>0</v>
      </c>
      <c r="AE163" s="413">
        <f t="shared" si="40"/>
        <v>0</v>
      </c>
      <c r="AF163" s="413">
        <f t="shared" si="40"/>
        <v>0</v>
      </c>
      <c r="AG163" s="413">
        <f t="shared" si="40"/>
        <v>0</v>
      </c>
      <c r="AH163" s="413">
        <f t="shared" si="40"/>
        <v>0</v>
      </c>
      <c r="AI163" s="413">
        <f t="shared" si="40"/>
        <v>0</v>
      </c>
      <c r="AJ163" s="413">
        <f t="shared" si="40"/>
        <v>0</v>
      </c>
      <c r="AK163" s="413">
        <f t="shared" si="40"/>
        <v>0</v>
      </c>
      <c r="AL163" s="413">
        <f t="shared" si="40"/>
        <v>0</v>
      </c>
      <c r="AM163" s="308"/>
    </row>
    <row r="164" spans="1:39" ht="15.5" outlineLevel="1">
      <c r="B164" s="522"/>
      <c r="C164" s="293"/>
      <c r="D164" s="293"/>
      <c r="E164" s="293"/>
      <c r="F164" s="293"/>
      <c r="G164" s="293"/>
      <c r="H164" s="293"/>
      <c r="I164" s="293"/>
      <c r="J164" s="293"/>
      <c r="K164" s="293"/>
      <c r="L164" s="293"/>
      <c r="M164" s="293"/>
      <c r="N164" s="293"/>
      <c r="O164" s="293"/>
      <c r="P164" s="293"/>
      <c r="Q164" s="293"/>
      <c r="R164" s="293"/>
      <c r="S164" s="293"/>
      <c r="T164" s="293"/>
      <c r="U164" s="293"/>
      <c r="V164" s="293"/>
      <c r="W164" s="293"/>
      <c r="X164" s="293"/>
      <c r="Y164" s="414"/>
      <c r="Z164" s="427"/>
      <c r="AA164" s="427"/>
      <c r="AB164" s="427"/>
      <c r="AC164" s="427"/>
      <c r="AD164" s="427"/>
      <c r="AE164" s="427"/>
      <c r="AF164" s="427"/>
      <c r="AG164" s="427"/>
      <c r="AH164" s="427"/>
      <c r="AI164" s="427"/>
      <c r="AJ164" s="427"/>
      <c r="AK164" s="427"/>
      <c r="AL164" s="427"/>
      <c r="AM164" s="308"/>
    </row>
    <row r="165" spans="1:39" ht="31" outlineLevel="1">
      <c r="A165" s="524">
        <v>40</v>
      </c>
      <c r="B165" s="522" t="s">
        <v>133</v>
      </c>
      <c r="C165" s="293" t="s">
        <v>25</v>
      </c>
      <c r="D165" s="297"/>
      <c r="E165" s="297"/>
      <c r="F165" s="297"/>
      <c r="G165" s="297"/>
      <c r="H165" s="297"/>
      <c r="I165" s="297"/>
      <c r="J165" s="297"/>
      <c r="K165" s="297"/>
      <c r="L165" s="297"/>
      <c r="M165" s="297"/>
      <c r="N165" s="297">
        <v>0</v>
      </c>
      <c r="O165" s="297"/>
      <c r="P165" s="297"/>
      <c r="Q165" s="297"/>
      <c r="R165" s="297"/>
      <c r="S165" s="297"/>
      <c r="T165" s="297"/>
      <c r="U165" s="297"/>
      <c r="V165" s="297"/>
      <c r="W165" s="297"/>
      <c r="X165" s="297"/>
      <c r="Y165" s="428"/>
      <c r="Z165" s="412"/>
      <c r="AA165" s="412"/>
      <c r="AB165" s="412"/>
      <c r="AC165" s="412"/>
      <c r="AD165" s="412"/>
      <c r="AE165" s="412"/>
      <c r="AF165" s="417"/>
      <c r="AG165" s="417"/>
      <c r="AH165" s="417"/>
      <c r="AI165" s="417"/>
      <c r="AJ165" s="417"/>
      <c r="AK165" s="417"/>
      <c r="AL165" s="417"/>
      <c r="AM165" s="298">
        <f>SUM(Y165:AL165)</f>
        <v>0</v>
      </c>
    </row>
    <row r="166" spans="1:39" ht="15.5" outlineLevel="1">
      <c r="B166" s="296" t="s">
        <v>265</v>
      </c>
      <c r="C166" s="293" t="s">
        <v>164</v>
      </c>
      <c r="D166" s="297"/>
      <c r="E166" s="297"/>
      <c r="F166" s="297"/>
      <c r="G166" s="297"/>
      <c r="H166" s="297"/>
      <c r="I166" s="297"/>
      <c r="J166" s="297"/>
      <c r="K166" s="297"/>
      <c r="L166" s="297"/>
      <c r="M166" s="297"/>
      <c r="N166" s="297">
        <f>N165</f>
        <v>0</v>
      </c>
      <c r="O166" s="297"/>
      <c r="P166" s="297"/>
      <c r="Q166" s="297"/>
      <c r="R166" s="297"/>
      <c r="S166" s="297"/>
      <c r="T166" s="297"/>
      <c r="U166" s="297"/>
      <c r="V166" s="297"/>
      <c r="W166" s="297"/>
      <c r="X166" s="297"/>
      <c r="Y166" s="413">
        <f t="shared" ref="Y166:AL166" si="41">Y165</f>
        <v>0</v>
      </c>
      <c r="Z166" s="413">
        <f t="shared" si="41"/>
        <v>0</v>
      </c>
      <c r="AA166" s="413">
        <f t="shared" si="41"/>
        <v>0</v>
      </c>
      <c r="AB166" s="413">
        <f t="shared" si="41"/>
        <v>0</v>
      </c>
      <c r="AC166" s="413">
        <f t="shared" si="41"/>
        <v>0</v>
      </c>
      <c r="AD166" s="413">
        <f t="shared" si="41"/>
        <v>0</v>
      </c>
      <c r="AE166" s="413">
        <f t="shared" si="41"/>
        <v>0</v>
      </c>
      <c r="AF166" s="413">
        <f t="shared" si="41"/>
        <v>0</v>
      </c>
      <c r="AG166" s="413">
        <f t="shared" si="41"/>
        <v>0</v>
      </c>
      <c r="AH166" s="413">
        <f t="shared" si="41"/>
        <v>0</v>
      </c>
      <c r="AI166" s="413">
        <f t="shared" si="41"/>
        <v>0</v>
      </c>
      <c r="AJ166" s="413">
        <f t="shared" si="41"/>
        <v>0</v>
      </c>
      <c r="AK166" s="413">
        <f t="shared" si="41"/>
        <v>0</v>
      </c>
      <c r="AL166" s="413">
        <f t="shared" si="41"/>
        <v>0</v>
      </c>
      <c r="AM166" s="308"/>
    </row>
    <row r="167" spans="1:39" ht="15.5" outlineLevel="1">
      <c r="B167" s="522"/>
      <c r="C167" s="293"/>
      <c r="D167" s="293"/>
      <c r="E167" s="293"/>
      <c r="F167" s="293"/>
      <c r="G167" s="293"/>
      <c r="H167" s="293"/>
      <c r="I167" s="293"/>
      <c r="J167" s="293"/>
      <c r="K167" s="293"/>
      <c r="L167" s="293"/>
      <c r="M167" s="293"/>
      <c r="N167" s="293"/>
      <c r="O167" s="293"/>
      <c r="P167" s="293"/>
      <c r="Q167" s="293"/>
      <c r="R167" s="293"/>
      <c r="S167" s="293"/>
      <c r="T167" s="293"/>
      <c r="U167" s="293"/>
      <c r="V167" s="293"/>
      <c r="W167" s="293"/>
      <c r="X167" s="293"/>
      <c r="Y167" s="414"/>
      <c r="Z167" s="427"/>
      <c r="AA167" s="427"/>
      <c r="AB167" s="427"/>
      <c r="AC167" s="427"/>
      <c r="AD167" s="427"/>
      <c r="AE167" s="427"/>
      <c r="AF167" s="427"/>
      <c r="AG167" s="427"/>
      <c r="AH167" s="427"/>
      <c r="AI167" s="427"/>
      <c r="AJ167" s="427"/>
      <c r="AK167" s="427"/>
      <c r="AL167" s="427"/>
      <c r="AM167" s="308"/>
    </row>
    <row r="168" spans="1:39" ht="46.5" outlineLevel="1">
      <c r="A168" s="524">
        <v>41</v>
      </c>
      <c r="B168" s="522" t="s">
        <v>134</v>
      </c>
      <c r="C168" s="293" t="s">
        <v>25</v>
      </c>
      <c r="D168" s="297"/>
      <c r="E168" s="297"/>
      <c r="F168" s="297"/>
      <c r="G168" s="297"/>
      <c r="H168" s="297"/>
      <c r="I168" s="297"/>
      <c r="J168" s="297"/>
      <c r="K168" s="297"/>
      <c r="L168" s="297"/>
      <c r="M168" s="297"/>
      <c r="N168" s="297">
        <v>0</v>
      </c>
      <c r="O168" s="297"/>
      <c r="P168" s="297"/>
      <c r="Q168" s="297"/>
      <c r="R168" s="297"/>
      <c r="S168" s="297"/>
      <c r="T168" s="297"/>
      <c r="U168" s="297"/>
      <c r="V168" s="297"/>
      <c r="W168" s="297"/>
      <c r="X168" s="297"/>
      <c r="Y168" s="428"/>
      <c r="Z168" s="412"/>
      <c r="AA168" s="412"/>
      <c r="AB168" s="412"/>
      <c r="AC168" s="412"/>
      <c r="AD168" s="412"/>
      <c r="AE168" s="412"/>
      <c r="AF168" s="417"/>
      <c r="AG168" s="417"/>
      <c r="AH168" s="417"/>
      <c r="AI168" s="417"/>
      <c r="AJ168" s="417"/>
      <c r="AK168" s="417"/>
      <c r="AL168" s="417"/>
      <c r="AM168" s="298">
        <f>SUM(Y168:AL168)</f>
        <v>0</v>
      </c>
    </row>
    <row r="169" spans="1:39" ht="15.5" outlineLevel="1">
      <c r="B169" s="296" t="s">
        <v>265</v>
      </c>
      <c r="C169" s="293" t="s">
        <v>164</v>
      </c>
      <c r="D169" s="297"/>
      <c r="E169" s="297"/>
      <c r="F169" s="297"/>
      <c r="G169" s="297"/>
      <c r="H169" s="297"/>
      <c r="I169" s="297"/>
      <c r="J169" s="297"/>
      <c r="K169" s="297"/>
      <c r="L169" s="297"/>
      <c r="M169" s="297"/>
      <c r="N169" s="297">
        <f>N168</f>
        <v>0</v>
      </c>
      <c r="O169" s="297"/>
      <c r="P169" s="297"/>
      <c r="Q169" s="297"/>
      <c r="R169" s="297"/>
      <c r="S169" s="297"/>
      <c r="T169" s="297"/>
      <c r="U169" s="297"/>
      <c r="V169" s="297"/>
      <c r="W169" s="297"/>
      <c r="X169" s="297"/>
      <c r="Y169" s="413">
        <f t="shared" ref="Y169:AL169" si="42">Y168</f>
        <v>0</v>
      </c>
      <c r="Z169" s="413">
        <f t="shared" si="42"/>
        <v>0</v>
      </c>
      <c r="AA169" s="413">
        <f t="shared" si="42"/>
        <v>0</v>
      </c>
      <c r="AB169" s="413">
        <f t="shared" si="42"/>
        <v>0</v>
      </c>
      <c r="AC169" s="413">
        <f t="shared" si="42"/>
        <v>0</v>
      </c>
      <c r="AD169" s="413">
        <f t="shared" si="42"/>
        <v>0</v>
      </c>
      <c r="AE169" s="413">
        <f t="shared" si="42"/>
        <v>0</v>
      </c>
      <c r="AF169" s="413">
        <f t="shared" si="42"/>
        <v>0</v>
      </c>
      <c r="AG169" s="413">
        <f t="shared" si="42"/>
        <v>0</v>
      </c>
      <c r="AH169" s="413">
        <f t="shared" si="42"/>
        <v>0</v>
      </c>
      <c r="AI169" s="413">
        <f t="shared" si="42"/>
        <v>0</v>
      </c>
      <c r="AJ169" s="413">
        <f t="shared" si="42"/>
        <v>0</v>
      </c>
      <c r="AK169" s="413">
        <f t="shared" si="42"/>
        <v>0</v>
      </c>
      <c r="AL169" s="413">
        <f t="shared" si="42"/>
        <v>0</v>
      </c>
      <c r="AM169" s="308"/>
    </row>
    <row r="170" spans="1:39" ht="15.5" outlineLevel="1">
      <c r="B170" s="522"/>
      <c r="C170" s="293"/>
      <c r="D170" s="293"/>
      <c r="E170" s="293"/>
      <c r="F170" s="293"/>
      <c r="G170" s="293"/>
      <c r="H170" s="293"/>
      <c r="I170" s="293"/>
      <c r="J170" s="293"/>
      <c r="K170" s="293"/>
      <c r="L170" s="293"/>
      <c r="M170" s="293"/>
      <c r="N170" s="293"/>
      <c r="O170" s="293"/>
      <c r="P170" s="293"/>
      <c r="Q170" s="293"/>
      <c r="R170" s="293"/>
      <c r="S170" s="293"/>
      <c r="T170" s="293"/>
      <c r="U170" s="293"/>
      <c r="V170" s="293"/>
      <c r="W170" s="293"/>
      <c r="X170" s="293"/>
      <c r="Y170" s="414"/>
      <c r="Z170" s="427"/>
      <c r="AA170" s="427"/>
      <c r="AB170" s="427"/>
      <c r="AC170" s="427"/>
      <c r="AD170" s="427"/>
      <c r="AE170" s="427"/>
      <c r="AF170" s="427"/>
      <c r="AG170" s="427"/>
      <c r="AH170" s="427"/>
      <c r="AI170" s="427"/>
      <c r="AJ170" s="427"/>
      <c r="AK170" s="427"/>
      <c r="AL170" s="427"/>
      <c r="AM170" s="308"/>
    </row>
    <row r="171" spans="1:39" ht="31" outlineLevel="1">
      <c r="A171" s="524">
        <v>42</v>
      </c>
      <c r="B171" s="522" t="s">
        <v>135</v>
      </c>
      <c r="C171" s="293" t="s">
        <v>25</v>
      </c>
      <c r="D171" s="297"/>
      <c r="E171" s="297"/>
      <c r="F171" s="297"/>
      <c r="G171" s="297"/>
      <c r="H171" s="297"/>
      <c r="I171" s="297"/>
      <c r="J171" s="297"/>
      <c r="K171" s="297"/>
      <c r="L171" s="297"/>
      <c r="M171" s="297"/>
      <c r="N171" s="293"/>
      <c r="O171" s="297"/>
      <c r="P171" s="297"/>
      <c r="Q171" s="297"/>
      <c r="R171" s="297"/>
      <c r="S171" s="297"/>
      <c r="T171" s="297"/>
      <c r="U171" s="297"/>
      <c r="V171" s="297"/>
      <c r="W171" s="297"/>
      <c r="X171" s="297"/>
      <c r="Y171" s="428"/>
      <c r="Z171" s="412"/>
      <c r="AA171" s="412"/>
      <c r="AB171" s="412"/>
      <c r="AC171" s="412"/>
      <c r="AD171" s="412"/>
      <c r="AE171" s="412"/>
      <c r="AF171" s="417"/>
      <c r="AG171" s="417"/>
      <c r="AH171" s="417"/>
      <c r="AI171" s="417"/>
      <c r="AJ171" s="417"/>
      <c r="AK171" s="417"/>
      <c r="AL171" s="417"/>
      <c r="AM171" s="298">
        <f>SUM(Y171:AL171)</f>
        <v>0</v>
      </c>
    </row>
    <row r="172" spans="1:39" ht="15.5" outlineLevel="1">
      <c r="B172" s="296" t="s">
        <v>265</v>
      </c>
      <c r="C172" s="293" t="s">
        <v>164</v>
      </c>
      <c r="D172" s="297"/>
      <c r="E172" s="297"/>
      <c r="F172" s="297"/>
      <c r="G172" s="297"/>
      <c r="H172" s="297"/>
      <c r="I172" s="297"/>
      <c r="J172" s="297"/>
      <c r="K172" s="297"/>
      <c r="L172" s="297"/>
      <c r="M172" s="297"/>
      <c r="N172" s="470"/>
      <c r="O172" s="297"/>
      <c r="P172" s="297"/>
      <c r="Q172" s="297"/>
      <c r="R172" s="297"/>
      <c r="S172" s="297"/>
      <c r="T172" s="297"/>
      <c r="U172" s="297"/>
      <c r="V172" s="297"/>
      <c r="W172" s="297"/>
      <c r="X172" s="297"/>
      <c r="Y172" s="413">
        <f t="shared" ref="Y172:AL172" si="43">Y171</f>
        <v>0</v>
      </c>
      <c r="Z172" s="413">
        <f t="shared" si="43"/>
        <v>0</v>
      </c>
      <c r="AA172" s="413">
        <f t="shared" si="43"/>
        <v>0</v>
      </c>
      <c r="AB172" s="413">
        <f t="shared" si="43"/>
        <v>0</v>
      </c>
      <c r="AC172" s="413">
        <f t="shared" si="43"/>
        <v>0</v>
      </c>
      <c r="AD172" s="413">
        <f t="shared" si="43"/>
        <v>0</v>
      </c>
      <c r="AE172" s="413">
        <f t="shared" si="43"/>
        <v>0</v>
      </c>
      <c r="AF172" s="413">
        <f t="shared" si="43"/>
        <v>0</v>
      </c>
      <c r="AG172" s="413">
        <f t="shared" si="43"/>
        <v>0</v>
      </c>
      <c r="AH172" s="413">
        <f t="shared" si="43"/>
        <v>0</v>
      </c>
      <c r="AI172" s="413">
        <f t="shared" si="43"/>
        <v>0</v>
      </c>
      <c r="AJ172" s="413">
        <f t="shared" si="43"/>
        <v>0</v>
      </c>
      <c r="AK172" s="413">
        <f t="shared" si="43"/>
        <v>0</v>
      </c>
      <c r="AL172" s="413">
        <f t="shared" si="43"/>
        <v>0</v>
      </c>
      <c r="AM172" s="308"/>
    </row>
    <row r="173" spans="1:39" ht="15.5" outlineLevel="1">
      <c r="B173" s="522"/>
      <c r="C173" s="293"/>
      <c r="D173" s="293"/>
      <c r="E173" s="293"/>
      <c r="F173" s="293"/>
      <c r="G173" s="293"/>
      <c r="H173" s="293"/>
      <c r="I173" s="293"/>
      <c r="J173" s="293"/>
      <c r="K173" s="293"/>
      <c r="L173" s="293"/>
      <c r="M173" s="293"/>
      <c r="N173" s="293"/>
      <c r="O173" s="293"/>
      <c r="P173" s="293"/>
      <c r="Q173" s="293"/>
      <c r="R173" s="293"/>
      <c r="S173" s="293"/>
      <c r="T173" s="293"/>
      <c r="U173" s="293"/>
      <c r="V173" s="293"/>
      <c r="W173" s="293"/>
      <c r="X173" s="293"/>
      <c r="Y173" s="414"/>
      <c r="Z173" s="427"/>
      <c r="AA173" s="427"/>
      <c r="AB173" s="427"/>
      <c r="AC173" s="427"/>
      <c r="AD173" s="427"/>
      <c r="AE173" s="427"/>
      <c r="AF173" s="427"/>
      <c r="AG173" s="427"/>
      <c r="AH173" s="427"/>
      <c r="AI173" s="427"/>
      <c r="AJ173" s="427"/>
      <c r="AK173" s="427"/>
      <c r="AL173" s="427"/>
      <c r="AM173" s="308"/>
    </row>
    <row r="174" spans="1:39" ht="15.5" outlineLevel="1">
      <c r="A174" s="524">
        <v>43</v>
      </c>
      <c r="B174" s="522" t="s">
        <v>136</v>
      </c>
      <c r="C174" s="293" t="s">
        <v>25</v>
      </c>
      <c r="D174" s="297"/>
      <c r="E174" s="297"/>
      <c r="F174" s="297"/>
      <c r="G174" s="297"/>
      <c r="H174" s="297"/>
      <c r="I174" s="297"/>
      <c r="J174" s="297"/>
      <c r="K174" s="297"/>
      <c r="L174" s="297"/>
      <c r="M174" s="297"/>
      <c r="N174" s="297">
        <v>0</v>
      </c>
      <c r="O174" s="297"/>
      <c r="P174" s="297"/>
      <c r="Q174" s="297"/>
      <c r="R174" s="297"/>
      <c r="S174" s="297"/>
      <c r="T174" s="297"/>
      <c r="U174" s="297"/>
      <c r="V174" s="297"/>
      <c r="W174" s="297"/>
      <c r="X174" s="297"/>
      <c r="Y174" s="428"/>
      <c r="Z174" s="412"/>
      <c r="AA174" s="412"/>
      <c r="AB174" s="412"/>
      <c r="AC174" s="412"/>
      <c r="AD174" s="412"/>
      <c r="AE174" s="412"/>
      <c r="AF174" s="417"/>
      <c r="AG174" s="417"/>
      <c r="AH174" s="417"/>
      <c r="AI174" s="417"/>
      <c r="AJ174" s="417"/>
      <c r="AK174" s="417"/>
      <c r="AL174" s="417"/>
      <c r="AM174" s="298">
        <f>SUM(Y174:AL174)</f>
        <v>0</v>
      </c>
    </row>
    <row r="175" spans="1:39" ht="15.5" outlineLevel="1">
      <c r="B175" s="296" t="s">
        <v>265</v>
      </c>
      <c r="C175" s="293" t="s">
        <v>164</v>
      </c>
      <c r="D175" s="297"/>
      <c r="E175" s="297"/>
      <c r="F175" s="297"/>
      <c r="G175" s="297"/>
      <c r="H175" s="297"/>
      <c r="I175" s="297"/>
      <c r="J175" s="297"/>
      <c r="K175" s="297"/>
      <c r="L175" s="297"/>
      <c r="M175" s="297"/>
      <c r="N175" s="297">
        <f>N174</f>
        <v>0</v>
      </c>
      <c r="O175" s="297"/>
      <c r="P175" s="297"/>
      <c r="Q175" s="297"/>
      <c r="R175" s="297"/>
      <c r="S175" s="297"/>
      <c r="T175" s="297"/>
      <c r="U175" s="297"/>
      <c r="V175" s="297"/>
      <c r="W175" s="297"/>
      <c r="X175" s="297"/>
      <c r="Y175" s="413">
        <f t="shared" ref="Y175:AL175" si="44">Y174</f>
        <v>0</v>
      </c>
      <c r="Z175" s="413">
        <f t="shared" si="44"/>
        <v>0</v>
      </c>
      <c r="AA175" s="413">
        <f t="shared" si="44"/>
        <v>0</v>
      </c>
      <c r="AB175" s="413">
        <f t="shared" si="44"/>
        <v>0</v>
      </c>
      <c r="AC175" s="413">
        <f t="shared" si="44"/>
        <v>0</v>
      </c>
      <c r="AD175" s="413">
        <f t="shared" si="44"/>
        <v>0</v>
      </c>
      <c r="AE175" s="413">
        <f t="shared" si="44"/>
        <v>0</v>
      </c>
      <c r="AF175" s="413">
        <f t="shared" si="44"/>
        <v>0</v>
      </c>
      <c r="AG175" s="413">
        <f t="shared" si="44"/>
        <v>0</v>
      </c>
      <c r="AH175" s="413">
        <f t="shared" si="44"/>
        <v>0</v>
      </c>
      <c r="AI175" s="413">
        <f t="shared" si="44"/>
        <v>0</v>
      </c>
      <c r="AJ175" s="413">
        <f t="shared" si="44"/>
        <v>0</v>
      </c>
      <c r="AK175" s="413">
        <f t="shared" si="44"/>
        <v>0</v>
      </c>
      <c r="AL175" s="413">
        <f t="shared" si="44"/>
        <v>0</v>
      </c>
      <c r="AM175" s="308"/>
    </row>
    <row r="176" spans="1:39" ht="15.5" outlineLevel="1">
      <c r="B176" s="522"/>
      <c r="C176" s="293"/>
      <c r="D176" s="293"/>
      <c r="E176" s="293"/>
      <c r="F176" s="293"/>
      <c r="G176" s="293"/>
      <c r="H176" s="293"/>
      <c r="I176" s="293"/>
      <c r="J176" s="293"/>
      <c r="K176" s="293"/>
      <c r="L176" s="293"/>
      <c r="M176" s="293"/>
      <c r="N176" s="293"/>
      <c r="O176" s="293"/>
      <c r="P176" s="293"/>
      <c r="Q176" s="293"/>
      <c r="R176" s="293"/>
      <c r="S176" s="293"/>
      <c r="T176" s="293"/>
      <c r="U176" s="293"/>
      <c r="V176" s="293"/>
      <c r="W176" s="293"/>
      <c r="X176" s="293"/>
      <c r="Y176" s="414"/>
      <c r="Z176" s="427"/>
      <c r="AA176" s="427"/>
      <c r="AB176" s="427"/>
      <c r="AC176" s="427"/>
      <c r="AD176" s="427"/>
      <c r="AE176" s="427"/>
      <c r="AF176" s="427"/>
      <c r="AG176" s="427"/>
      <c r="AH176" s="427"/>
      <c r="AI176" s="427"/>
      <c r="AJ176" s="427"/>
      <c r="AK176" s="427"/>
      <c r="AL176" s="427"/>
      <c r="AM176" s="308"/>
    </row>
    <row r="177" spans="1:39" ht="46.5" outlineLevel="1">
      <c r="A177" s="524">
        <v>44</v>
      </c>
      <c r="B177" s="522" t="s">
        <v>137</v>
      </c>
      <c r="C177" s="293" t="s">
        <v>25</v>
      </c>
      <c r="D177" s="297"/>
      <c r="E177" s="297"/>
      <c r="F177" s="297"/>
      <c r="G177" s="297"/>
      <c r="H177" s="297"/>
      <c r="I177" s="297"/>
      <c r="J177" s="297"/>
      <c r="K177" s="297"/>
      <c r="L177" s="297"/>
      <c r="M177" s="297"/>
      <c r="N177" s="297">
        <v>0</v>
      </c>
      <c r="O177" s="297"/>
      <c r="P177" s="297"/>
      <c r="Q177" s="297"/>
      <c r="R177" s="297"/>
      <c r="S177" s="297"/>
      <c r="T177" s="297"/>
      <c r="U177" s="297"/>
      <c r="V177" s="297"/>
      <c r="W177" s="297"/>
      <c r="X177" s="297"/>
      <c r="Y177" s="428"/>
      <c r="Z177" s="412"/>
      <c r="AA177" s="412"/>
      <c r="AB177" s="412"/>
      <c r="AC177" s="412"/>
      <c r="AD177" s="412"/>
      <c r="AE177" s="412"/>
      <c r="AF177" s="417"/>
      <c r="AG177" s="417"/>
      <c r="AH177" s="417"/>
      <c r="AI177" s="417"/>
      <c r="AJ177" s="417"/>
      <c r="AK177" s="417"/>
      <c r="AL177" s="417"/>
      <c r="AM177" s="298">
        <f>SUM(Y177:AL177)</f>
        <v>0</v>
      </c>
    </row>
    <row r="178" spans="1:39" ht="15.5" outlineLevel="1">
      <c r="B178" s="296" t="s">
        <v>265</v>
      </c>
      <c r="C178" s="293" t="s">
        <v>164</v>
      </c>
      <c r="D178" s="297"/>
      <c r="E178" s="297"/>
      <c r="F178" s="297"/>
      <c r="G178" s="297"/>
      <c r="H178" s="297"/>
      <c r="I178" s="297"/>
      <c r="J178" s="297"/>
      <c r="K178" s="297"/>
      <c r="L178" s="297"/>
      <c r="M178" s="297"/>
      <c r="N178" s="297">
        <f>N177</f>
        <v>0</v>
      </c>
      <c r="O178" s="297"/>
      <c r="P178" s="297"/>
      <c r="Q178" s="297"/>
      <c r="R178" s="297"/>
      <c r="S178" s="297"/>
      <c r="T178" s="297"/>
      <c r="U178" s="297"/>
      <c r="V178" s="297"/>
      <c r="W178" s="297"/>
      <c r="X178" s="297"/>
      <c r="Y178" s="413">
        <f t="shared" ref="Y178:AL178" si="45">Y177</f>
        <v>0</v>
      </c>
      <c r="Z178" s="413">
        <f t="shared" si="45"/>
        <v>0</v>
      </c>
      <c r="AA178" s="413">
        <f t="shared" si="45"/>
        <v>0</v>
      </c>
      <c r="AB178" s="413">
        <f t="shared" si="45"/>
        <v>0</v>
      </c>
      <c r="AC178" s="413">
        <f t="shared" si="45"/>
        <v>0</v>
      </c>
      <c r="AD178" s="413">
        <f t="shared" si="45"/>
        <v>0</v>
      </c>
      <c r="AE178" s="413">
        <f t="shared" si="45"/>
        <v>0</v>
      </c>
      <c r="AF178" s="413">
        <f t="shared" si="45"/>
        <v>0</v>
      </c>
      <c r="AG178" s="413">
        <f t="shared" si="45"/>
        <v>0</v>
      </c>
      <c r="AH178" s="413">
        <f t="shared" si="45"/>
        <v>0</v>
      </c>
      <c r="AI178" s="413">
        <f t="shared" si="45"/>
        <v>0</v>
      </c>
      <c r="AJ178" s="413">
        <f t="shared" si="45"/>
        <v>0</v>
      </c>
      <c r="AK178" s="413">
        <f t="shared" si="45"/>
        <v>0</v>
      </c>
      <c r="AL178" s="413">
        <f t="shared" si="45"/>
        <v>0</v>
      </c>
      <c r="AM178" s="308"/>
    </row>
    <row r="179" spans="1:39" ht="15.5" outlineLevel="1">
      <c r="B179" s="522"/>
      <c r="C179" s="293"/>
      <c r="D179" s="293"/>
      <c r="E179" s="293"/>
      <c r="F179" s="293"/>
      <c r="G179" s="293"/>
      <c r="H179" s="293"/>
      <c r="I179" s="293"/>
      <c r="J179" s="293"/>
      <c r="K179" s="293"/>
      <c r="L179" s="293"/>
      <c r="M179" s="293"/>
      <c r="N179" s="293"/>
      <c r="O179" s="293"/>
      <c r="P179" s="293"/>
      <c r="Q179" s="293"/>
      <c r="R179" s="293"/>
      <c r="S179" s="293"/>
      <c r="T179" s="293"/>
      <c r="U179" s="293"/>
      <c r="V179" s="293"/>
      <c r="W179" s="293"/>
      <c r="X179" s="293"/>
      <c r="Y179" s="414"/>
      <c r="Z179" s="427"/>
      <c r="AA179" s="427"/>
      <c r="AB179" s="427"/>
      <c r="AC179" s="427"/>
      <c r="AD179" s="427"/>
      <c r="AE179" s="427"/>
      <c r="AF179" s="427"/>
      <c r="AG179" s="427"/>
      <c r="AH179" s="427"/>
      <c r="AI179" s="427"/>
      <c r="AJ179" s="427"/>
      <c r="AK179" s="427"/>
      <c r="AL179" s="427"/>
      <c r="AM179" s="308"/>
    </row>
    <row r="180" spans="1:39" ht="31" outlineLevel="1">
      <c r="A180" s="524">
        <v>45</v>
      </c>
      <c r="B180" s="522" t="s">
        <v>138</v>
      </c>
      <c r="C180" s="293" t="s">
        <v>25</v>
      </c>
      <c r="D180" s="297"/>
      <c r="E180" s="297"/>
      <c r="F180" s="297"/>
      <c r="G180" s="297"/>
      <c r="H180" s="297"/>
      <c r="I180" s="297"/>
      <c r="J180" s="297"/>
      <c r="K180" s="297"/>
      <c r="L180" s="297"/>
      <c r="M180" s="297"/>
      <c r="N180" s="297">
        <v>0</v>
      </c>
      <c r="O180" s="297"/>
      <c r="P180" s="297"/>
      <c r="Q180" s="297"/>
      <c r="R180" s="297"/>
      <c r="S180" s="297"/>
      <c r="T180" s="297"/>
      <c r="U180" s="297"/>
      <c r="V180" s="297"/>
      <c r="W180" s="297"/>
      <c r="X180" s="297"/>
      <c r="Y180" s="428"/>
      <c r="Z180" s="412"/>
      <c r="AA180" s="412"/>
      <c r="AB180" s="412"/>
      <c r="AC180" s="412"/>
      <c r="AD180" s="412"/>
      <c r="AE180" s="412"/>
      <c r="AF180" s="417"/>
      <c r="AG180" s="417"/>
      <c r="AH180" s="417"/>
      <c r="AI180" s="417"/>
      <c r="AJ180" s="417"/>
      <c r="AK180" s="417"/>
      <c r="AL180" s="417"/>
      <c r="AM180" s="298">
        <f>SUM(Y180:AL180)</f>
        <v>0</v>
      </c>
    </row>
    <row r="181" spans="1:39" ht="15.5" outlineLevel="1">
      <c r="B181" s="296" t="s">
        <v>265</v>
      </c>
      <c r="C181" s="293" t="s">
        <v>164</v>
      </c>
      <c r="D181" s="297"/>
      <c r="E181" s="297"/>
      <c r="F181" s="297"/>
      <c r="G181" s="297"/>
      <c r="H181" s="297"/>
      <c r="I181" s="297"/>
      <c r="J181" s="297"/>
      <c r="K181" s="297"/>
      <c r="L181" s="297"/>
      <c r="M181" s="297"/>
      <c r="N181" s="297">
        <f>N180</f>
        <v>0</v>
      </c>
      <c r="O181" s="297"/>
      <c r="P181" s="297"/>
      <c r="Q181" s="297"/>
      <c r="R181" s="297"/>
      <c r="S181" s="297"/>
      <c r="T181" s="297"/>
      <c r="U181" s="297"/>
      <c r="V181" s="297"/>
      <c r="W181" s="297"/>
      <c r="X181" s="297"/>
      <c r="Y181" s="413">
        <f t="shared" ref="Y181:AL181" si="46">Y180</f>
        <v>0</v>
      </c>
      <c r="Z181" s="413">
        <f t="shared" si="46"/>
        <v>0</v>
      </c>
      <c r="AA181" s="413">
        <f t="shared" si="46"/>
        <v>0</v>
      </c>
      <c r="AB181" s="413">
        <f t="shared" si="46"/>
        <v>0</v>
      </c>
      <c r="AC181" s="413">
        <f t="shared" si="46"/>
        <v>0</v>
      </c>
      <c r="AD181" s="413">
        <f t="shared" si="46"/>
        <v>0</v>
      </c>
      <c r="AE181" s="413">
        <f t="shared" si="46"/>
        <v>0</v>
      </c>
      <c r="AF181" s="413">
        <f t="shared" si="46"/>
        <v>0</v>
      </c>
      <c r="AG181" s="413">
        <f t="shared" si="46"/>
        <v>0</v>
      </c>
      <c r="AH181" s="413">
        <f t="shared" si="46"/>
        <v>0</v>
      </c>
      <c r="AI181" s="413">
        <f t="shared" si="46"/>
        <v>0</v>
      </c>
      <c r="AJ181" s="413">
        <f t="shared" si="46"/>
        <v>0</v>
      </c>
      <c r="AK181" s="413">
        <f t="shared" si="46"/>
        <v>0</v>
      </c>
      <c r="AL181" s="413">
        <f t="shared" si="46"/>
        <v>0</v>
      </c>
      <c r="AM181" s="308"/>
    </row>
    <row r="182" spans="1:39" ht="15.5" outlineLevel="1">
      <c r="B182" s="522"/>
      <c r="C182" s="293"/>
      <c r="D182" s="293"/>
      <c r="E182" s="293"/>
      <c r="F182" s="293"/>
      <c r="G182" s="293"/>
      <c r="H182" s="293"/>
      <c r="I182" s="293"/>
      <c r="J182" s="293"/>
      <c r="K182" s="293"/>
      <c r="L182" s="293"/>
      <c r="M182" s="293"/>
      <c r="N182" s="293"/>
      <c r="O182" s="293"/>
      <c r="P182" s="293"/>
      <c r="Q182" s="293"/>
      <c r="R182" s="293"/>
      <c r="S182" s="293"/>
      <c r="T182" s="293"/>
      <c r="U182" s="293"/>
      <c r="V182" s="293"/>
      <c r="W182" s="293"/>
      <c r="X182" s="293"/>
      <c r="Y182" s="414"/>
      <c r="Z182" s="427"/>
      <c r="AA182" s="427"/>
      <c r="AB182" s="427"/>
      <c r="AC182" s="427"/>
      <c r="AD182" s="427"/>
      <c r="AE182" s="427"/>
      <c r="AF182" s="427"/>
      <c r="AG182" s="427"/>
      <c r="AH182" s="427"/>
      <c r="AI182" s="427"/>
      <c r="AJ182" s="427"/>
      <c r="AK182" s="427"/>
      <c r="AL182" s="427"/>
      <c r="AM182" s="308"/>
    </row>
    <row r="183" spans="1:39" ht="31" outlineLevel="1">
      <c r="A183" s="524">
        <v>46</v>
      </c>
      <c r="B183" s="522" t="s">
        <v>139</v>
      </c>
      <c r="C183" s="293" t="s">
        <v>25</v>
      </c>
      <c r="D183" s="297"/>
      <c r="E183" s="297"/>
      <c r="F183" s="297"/>
      <c r="G183" s="297"/>
      <c r="H183" s="297"/>
      <c r="I183" s="297"/>
      <c r="J183" s="297"/>
      <c r="K183" s="297"/>
      <c r="L183" s="297"/>
      <c r="M183" s="297"/>
      <c r="N183" s="297">
        <v>0</v>
      </c>
      <c r="O183" s="297"/>
      <c r="P183" s="297"/>
      <c r="Q183" s="297"/>
      <c r="R183" s="297"/>
      <c r="S183" s="297"/>
      <c r="T183" s="297"/>
      <c r="U183" s="297"/>
      <c r="V183" s="297"/>
      <c r="W183" s="297"/>
      <c r="X183" s="297"/>
      <c r="Y183" s="428"/>
      <c r="Z183" s="412"/>
      <c r="AA183" s="412"/>
      <c r="AB183" s="412"/>
      <c r="AC183" s="412"/>
      <c r="AD183" s="412"/>
      <c r="AE183" s="412"/>
      <c r="AF183" s="417"/>
      <c r="AG183" s="417"/>
      <c r="AH183" s="417"/>
      <c r="AI183" s="417"/>
      <c r="AJ183" s="417"/>
      <c r="AK183" s="417"/>
      <c r="AL183" s="417"/>
      <c r="AM183" s="298">
        <f>SUM(Y183:AL183)</f>
        <v>0</v>
      </c>
    </row>
    <row r="184" spans="1:39" ht="15.5" outlineLevel="1">
      <c r="B184" s="296" t="s">
        <v>265</v>
      </c>
      <c r="C184" s="293" t="s">
        <v>164</v>
      </c>
      <c r="D184" s="297"/>
      <c r="E184" s="297"/>
      <c r="F184" s="297"/>
      <c r="G184" s="297"/>
      <c r="H184" s="297"/>
      <c r="I184" s="297"/>
      <c r="J184" s="297"/>
      <c r="K184" s="297"/>
      <c r="L184" s="297"/>
      <c r="M184" s="297"/>
      <c r="N184" s="297">
        <f>N183</f>
        <v>0</v>
      </c>
      <c r="O184" s="297"/>
      <c r="P184" s="297"/>
      <c r="Q184" s="297"/>
      <c r="R184" s="297"/>
      <c r="S184" s="297"/>
      <c r="T184" s="297"/>
      <c r="U184" s="297"/>
      <c r="V184" s="297"/>
      <c r="W184" s="297"/>
      <c r="X184" s="297"/>
      <c r="Y184" s="413">
        <f t="shared" ref="Y184:AL184" si="47">Y183</f>
        <v>0</v>
      </c>
      <c r="Z184" s="413">
        <f t="shared" si="47"/>
        <v>0</v>
      </c>
      <c r="AA184" s="413">
        <f t="shared" si="47"/>
        <v>0</v>
      </c>
      <c r="AB184" s="413">
        <f t="shared" si="47"/>
        <v>0</v>
      </c>
      <c r="AC184" s="413">
        <f t="shared" si="47"/>
        <v>0</v>
      </c>
      <c r="AD184" s="413">
        <f t="shared" si="47"/>
        <v>0</v>
      </c>
      <c r="AE184" s="413">
        <f t="shared" si="47"/>
        <v>0</v>
      </c>
      <c r="AF184" s="413">
        <f t="shared" si="47"/>
        <v>0</v>
      </c>
      <c r="AG184" s="413">
        <f t="shared" si="47"/>
        <v>0</v>
      </c>
      <c r="AH184" s="413">
        <f t="shared" si="47"/>
        <v>0</v>
      </c>
      <c r="AI184" s="413">
        <f t="shared" si="47"/>
        <v>0</v>
      </c>
      <c r="AJ184" s="413">
        <f t="shared" si="47"/>
        <v>0</v>
      </c>
      <c r="AK184" s="413">
        <f t="shared" si="47"/>
        <v>0</v>
      </c>
      <c r="AL184" s="413">
        <f t="shared" si="47"/>
        <v>0</v>
      </c>
      <c r="AM184" s="308"/>
    </row>
    <row r="185" spans="1:39" ht="15.5" outlineLevel="1">
      <c r="B185" s="522"/>
      <c r="C185" s="293"/>
      <c r="D185" s="293"/>
      <c r="E185" s="293"/>
      <c r="F185" s="293"/>
      <c r="G185" s="293"/>
      <c r="H185" s="293"/>
      <c r="I185" s="293"/>
      <c r="J185" s="293"/>
      <c r="K185" s="293"/>
      <c r="L185" s="293"/>
      <c r="M185" s="293"/>
      <c r="N185" s="293"/>
      <c r="O185" s="293"/>
      <c r="P185" s="293"/>
      <c r="Q185" s="293"/>
      <c r="R185" s="293"/>
      <c r="S185" s="293"/>
      <c r="T185" s="293"/>
      <c r="U185" s="293"/>
      <c r="V185" s="293"/>
      <c r="W185" s="293"/>
      <c r="X185" s="293"/>
      <c r="Y185" s="414"/>
      <c r="Z185" s="427"/>
      <c r="AA185" s="427"/>
      <c r="AB185" s="427"/>
      <c r="AC185" s="427"/>
      <c r="AD185" s="427"/>
      <c r="AE185" s="427"/>
      <c r="AF185" s="427"/>
      <c r="AG185" s="427"/>
      <c r="AH185" s="427"/>
      <c r="AI185" s="427"/>
      <c r="AJ185" s="427"/>
      <c r="AK185" s="427"/>
      <c r="AL185" s="427"/>
      <c r="AM185" s="308"/>
    </row>
    <row r="186" spans="1:39" ht="31" outlineLevel="1">
      <c r="A186" s="524">
        <v>47</v>
      </c>
      <c r="B186" s="522" t="s">
        <v>140</v>
      </c>
      <c r="C186" s="293" t="s">
        <v>25</v>
      </c>
      <c r="D186" s="297"/>
      <c r="E186" s="297"/>
      <c r="F186" s="297"/>
      <c r="G186" s="297"/>
      <c r="H186" s="297"/>
      <c r="I186" s="297"/>
      <c r="J186" s="297"/>
      <c r="K186" s="297"/>
      <c r="L186" s="297"/>
      <c r="M186" s="297"/>
      <c r="N186" s="297">
        <v>0</v>
      </c>
      <c r="O186" s="297"/>
      <c r="P186" s="297"/>
      <c r="Q186" s="297"/>
      <c r="R186" s="297"/>
      <c r="S186" s="297"/>
      <c r="T186" s="297"/>
      <c r="U186" s="297"/>
      <c r="V186" s="297"/>
      <c r="W186" s="297"/>
      <c r="X186" s="297"/>
      <c r="Y186" s="428"/>
      <c r="Z186" s="412"/>
      <c r="AA186" s="412"/>
      <c r="AB186" s="412"/>
      <c r="AC186" s="412"/>
      <c r="AD186" s="412"/>
      <c r="AE186" s="412"/>
      <c r="AF186" s="417"/>
      <c r="AG186" s="417"/>
      <c r="AH186" s="417"/>
      <c r="AI186" s="417"/>
      <c r="AJ186" s="417"/>
      <c r="AK186" s="417"/>
      <c r="AL186" s="417"/>
      <c r="AM186" s="298">
        <f>SUM(Y186:AL186)</f>
        <v>0</v>
      </c>
    </row>
    <row r="187" spans="1:39" ht="15.5" outlineLevel="1">
      <c r="B187" s="296" t="s">
        <v>265</v>
      </c>
      <c r="C187" s="293" t="s">
        <v>164</v>
      </c>
      <c r="D187" s="297"/>
      <c r="E187" s="297"/>
      <c r="F187" s="297"/>
      <c r="G187" s="297"/>
      <c r="H187" s="297"/>
      <c r="I187" s="297"/>
      <c r="J187" s="297"/>
      <c r="K187" s="297"/>
      <c r="L187" s="297"/>
      <c r="M187" s="297"/>
      <c r="N187" s="297">
        <f>N186</f>
        <v>0</v>
      </c>
      <c r="O187" s="297"/>
      <c r="P187" s="297"/>
      <c r="Q187" s="297"/>
      <c r="R187" s="297"/>
      <c r="S187" s="297"/>
      <c r="T187" s="297"/>
      <c r="U187" s="297"/>
      <c r="V187" s="297"/>
      <c r="W187" s="297"/>
      <c r="X187" s="297"/>
      <c r="Y187" s="413">
        <f t="shared" ref="Y187:AL187" si="48">Y186</f>
        <v>0</v>
      </c>
      <c r="Z187" s="413">
        <f t="shared" si="48"/>
        <v>0</v>
      </c>
      <c r="AA187" s="413">
        <f t="shared" si="48"/>
        <v>0</v>
      </c>
      <c r="AB187" s="413">
        <f t="shared" si="48"/>
        <v>0</v>
      </c>
      <c r="AC187" s="413">
        <f t="shared" si="48"/>
        <v>0</v>
      </c>
      <c r="AD187" s="413">
        <f t="shared" si="48"/>
        <v>0</v>
      </c>
      <c r="AE187" s="413">
        <f t="shared" si="48"/>
        <v>0</v>
      </c>
      <c r="AF187" s="413">
        <f t="shared" si="48"/>
        <v>0</v>
      </c>
      <c r="AG187" s="413">
        <f t="shared" si="48"/>
        <v>0</v>
      </c>
      <c r="AH187" s="413">
        <f t="shared" si="48"/>
        <v>0</v>
      </c>
      <c r="AI187" s="413">
        <f t="shared" si="48"/>
        <v>0</v>
      </c>
      <c r="AJ187" s="413">
        <f t="shared" si="48"/>
        <v>0</v>
      </c>
      <c r="AK187" s="413">
        <f t="shared" si="48"/>
        <v>0</v>
      </c>
      <c r="AL187" s="413">
        <f t="shared" si="48"/>
        <v>0</v>
      </c>
      <c r="AM187" s="308"/>
    </row>
    <row r="188" spans="1:39" ht="15.5" outlineLevel="1">
      <c r="B188" s="522"/>
      <c r="C188" s="293"/>
      <c r="D188" s="293"/>
      <c r="E188" s="293"/>
      <c r="F188" s="293"/>
      <c r="G188" s="293"/>
      <c r="H188" s="293"/>
      <c r="I188" s="293"/>
      <c r="J188" s="293"/>
      <c r="K188" s="293"/>
      <c r="L188" s="293"/>
      <c r="M188" s="293"/>
      <c r="N188" s="293"/>
      <c r="O188" s="293"/>
      <c r="P188" s="293"/>
      <c r="Q188" s="293"/>
      <c r="R188" s="293"/>
      <c r="S188" s="293"/>
      <c r="T188" s="293"/>
      <c r="U188" s="293"/>
      <c r="V188" s="293"/>
      <c r="W188" s="293"/>
      <c r="X188" s="293"/>
      <c r="Y188" s="414"/>
      <c r="Z188" s="427"/>
      <c r="AA188" s="427"/>
      <c r="AB188" s="427"/>
      <c r="AC188" s="427"/>
      <c r="AD188" s="427"/>
      <c r="AE188" s="427"/>
      <c r="AF188" s="427"/>
      <c r="AG188" s="427"/>
      <c r="AH188" s="427"/>
      <c r="AI188" s="427"/>
      <c r="AJ188" s="427"/>
      <c r="AK188" s="427"/>
      <c r="AL188" s="427"/>
      <c r="AM188" s="308"/>
    </row>
    <row r="189" spans="1:39" ht="46.5" outlineLevel="1">
      <c r="A189" s="524">
        <v>48</v>
      </c>
      <c r="B189" s="522" t="s">
        <v>141</v>
      </c>
      <c r="C189" s="293" t="s">
        <v>25</v>
      </c>
      <c r="D189" s="297"/>
      <c r="E189" s="297"/>
      <c r="F189" s="297"/>
      <c r="G189" s="297"/>
      <c r="H189" s="297"/>
      <c r="I189" s="297"/>
      <c r="J189" s="297"/>
      <c r="K189" s="297"/>
      <c r="L189" s="297"/>
      <c r="M189" s="297"/>
      <c r="N189" s="297">
        <v>0</v>
      </c>
      <c r="O189" s="297"/>
      <c r="P189" s="297"/>
      <c r="Q189" s="297"/>
      <c r="R189" s="297"/>
      <c r="S189" s="297"/>
      <c r="T189" s="297"/>
      <c r="U189" s="297"/>
      <c r="V189" s="297"/>
      <c r="W189" s="297"/>
      <c r="X189" s="297"/>
      <c r="Y189" s="428"/>
      <c r="Z189" s="412"/>
      <c r="AA189" s="412"/>
      <c r="AB189" s="412"/>
      <c r="AC189" s="412"/>
      <c r="AD189" s="412"/>
      <c r="AE189" s="412"/>
      <c r="AF189" s="417"/>
      <c r="AG189" s="417"/>
      <c r="AH189" s="417"/>
      <c r="AI189" s="417"/>
      <c r="AJ189" s="417"/>
      <c r="AK189" s="417"/>
      <c r="AL189" s="417"/>
      <c r="AM189" s="298">
        <f>SUM(Y189:AL189)</f>
        <v>0</v>
      </c>
    </row>
    <row r="190" spans="1:39" ht="15.5" outlineLevel="1">
      <c r="B190" s="296" t="s">
        <v>265</v>
      </c>
      <c r="C190" s="293" t="s">
        <v>164</v>
      </c>
      <c r="D190" s="297"/>
      <c r="E190" s="297"/>
      <c r="F190" s="297"/>
      <c r="G190" s="297"/>
      <c r="H190" s="297"/>
      <c r="I190" s="297"/>
      <c r="J190" s="297"/>
      <c r="K190" s="297"/>
      <c r="L190" s="297"/>
      <c r="M190" s="297"/>
      <c r="N190" s="297">
        <f>N189</f>
        <v>0</v>
      </c>
      <c r="O190" s="297"/>
      <c r="P190" s="297"/>
      <c r="Q190" s="297"/>
      <c r="R190" s="297"/>
      <c r="S190" s="297"/>
      <c r="T190" s="297"/>
      <c r="U190" s="297"/>
      <c r="V190" s="297"/>
      <c r="W190" s="297"/>
      <c r="X190" s="297"/>
      <c r="Y190" s="413">
        <f t="shared" ref="Y190:AL190" si="49">Y189</f>
        <v>0</v>
      </c>
      <c r="Z190" s="413">
        <f t="shared" si="49"/>
        <v>0</v>
      </c>
      <c r="AA190" s="413">
        <f t="shared" si="49"/>
        <v>0</v>
      </c>
      <c r="AB190" s="413">
        <f t="shared" si="49"/>
        <v>0</v>
      </c>
      <c r="AC190" s="413">
        <f t="shared" si="49"/>
        <v>0</v>
      </c>
      <c r="AD190" s="413">
        <f t="shared" si="49"/>
        <v>0</v>
      </c>
      <c r="AE190" s="413">
        <f t="shared" si="49"/>
        <v>0</v>
      </c>
      <c r="AF190" s="413">
        <f t="shared" si="49"/>
        <v>0</v>
      </c>
      <c r="AG190" s="413">
        <f t="shared" si="49"/>
        <v>0</v>
      </c>
      <c r="AH190" s="413">
        <f t="shared" si="49"/>
        <v>0</v>
      </c>
      <c r="AI190" s="413">
        <f t="shared" si="49"/>
        <v>0</v>
      </c>
      <c r="AJ190" s="413">
        <f t="shared" si="49"/>
        <v>0</v>
      </c>
      <c r="AK190" s="413">
        <f t="shared" si="49"/>
        <v>0</v>
      </c>
      <c r="AL190" s="413">
        <f t="shared" si="49"/>
        <v>0</v>
      </c>
      <c r="AM190" s="308"/>
    </row>
    <row r="191" spans="1:39" ht="15.5" outlineLevel="1">
      <c r="B191" s="522"/>
      <c r="C191" s="293"/>
      <c r="D191" s="293"/>
      <c r="E191" s="293"/>
      <c r="F191" s="293"/>
      <c r="G191" s="293"/>
      <c r="H191" s="293"/>
      <c r="I191" s="293"/>
      <c r="J191" s="293"/>
      <c r="K191" s="293"/>
      <c r="L191" s="293"/>
      <c r="M191" s="293"/>
      <c r="N191" s="293"/>
      <c r="O191" s="293"/>
      <c r="P191" s="293"/>
      <c r="Q191" s="293"/>
      <c r="R191" s="293"/>
      <c r="S191" s="293"/>
      <c r="T191" s="293"/>
      <c r="U191" s="293"/>
      <c r="V191" s="293"/>
      <c r="W191" s="293"/>
      <c r="X191" s="293"/>
      <c r="Y191" s="414"/>
      <c r="Z191" s="427"/>
      <c r="AA191" s="427"/>
      <c r="AB191" s="427"/>
      <c r="AC191" s="427"/>
      <c r="AD191" s="427"/>
      <c r="AE191" s="427"/>
      <c r="AF191" s="427"/>
      <c r="AG191" s="427"/>
      <c r="AH191" s="427"/>
      <c r="AI191" s="427"/>
      <c r="AJ191" s="427"/>
      <c r="AK191" s="427"/>
      <c r="AL191" s="427"/>
      <c r="AM191" s="308"/>
    </row>
    <row r="192" spans="1:39" ht="31" outlineLevel="1">
      <c r="A192" s="524">
        <v>49</v>
      </c>
      <c r="B192" s="522" t="s">
        <v>142</v>
      </c>
      <c r="C192" s="293" t="s">
        <v>25</v>
      </c>
      <c r="D192" s="297"/>
      <c r="E192" s="297"/>
      <c r="F192" s="297"/>
      <c r="G192" s="297"/>
      <c r="H192" s="297"/>
      <c r="I192" s="297"/>
      <c r="J192" s="297"/>
      <c r="K192" s="297"/>
      <c r="L192" s="297"/>
      <c r="M192" s="297"/>
      <c r="N192" s="297">
        <v>0</v>
      </c>
      <c r="O192" s="297"/>
      <c r="P192" s="297"/>
      <c r="Q192" s="297"/>
      <c r="R192" s="297"/>
      <c r="S192" s="297"/>
      <c r="T192" s="297"/>
      <c r="U192" s="297"/>
      <c r="V192" s="297"/>
      <c r="W192" s="297"/>
      <c r="X192" s="297"/>
      <c r="Y192" s="428"/>
      <c r="Z192" s="412"/>
      <c r="AA192" s="412"/>
      <c r="AB192" s="412"/>
      <c r="AC192" s="412"/>
      <c r="AD192" s="412"/>
      <c r="AE192" s="412"/>
      <c r="AF192" s="417"/>
      <c r="AG192" s="417"/>
      <c r="AH192" s="417"/>
      <c r="AI192" s="417"/>
      <c r="AJ192" s="417"/>
      <c r="AK192" s="417"/>
      <c r="AL192" s="417"/>
      <c r="AM192" s="298">
        <f>SUM(Y192:AL192)</f>
        <v>0</v>
      </c>
    </row>
    <row r="193" spans="2:39" ht="15.5" outlineLevel="1">
      <c r="B193" s="296" t="s">
        <v>265</v>
      </c>
      <c r="C193" s="293" t="s">
        <v>164</v>
      </c>
      <c r="D193" s="297"/>
      <c r="E193" s="297"/>
      <c r="F193" s="297"/>
      <c r="G193" s="297"/>
      <c r="H193" s="297"/>
      <c r="I193" s="297"/>
      <c r="J193" s="297"/>
      <c r="K193" s="297"/>
      <c r="L193" s="297"/>
      <c r="M193" s="297"/>
      <c r="N193" s="297">
        <f>N192</f>
        <v>0</v>
      </c>
      <c r="O193" s="297"/>
      <c r="P193" s="297"/>
      <c r="Q193" s="297"/>
      <c r="R193" s="297"/>
      <c r="S193" s="297"/>
      <c r="T193" s="297"/>
      <c r="U193" s="297"/>
      <c r="V193" s="297"/>
      <c r="W193" s="297"/>
      <c r="X193" s="297"/>
      <c r="Y193" s="413">
        <f t="shared" ref="Y193:AL193" si="50">Y192</f>
        <v>0</v>
      </c>
      <c r="Z193" s="413">
        <f t="shared" si="50"/>
        <v>0</v>
      </c>
      <c r="AA193" s="413">
        <f t="shared" si="50"/>
        <v>0</v>
      </c>
      <c r="AB193" s="413">
        <f t="shared" si="50"/>
        <v>0</v>
      </c>
      <c r="AC193" s="413">
        <f t="shared" si="50"/>
        <v>0</v>
      </c>
      <c r="AD193" s="413">
        <f t="shared" si="50"/>
        <v>0</v>
      </c>
      <c r="AE193" s="413">
        <f t="shared" si="50"/>
        <v>0</v>
      </c>
      <c r="AF193" s="413">
        <f t="shared" si="50"/>
        <v>0</v>
      </c>
      <c r="AG193" s="413">
        <f t="shared" si="50"/>
        <v>0</v>
      </c>
      <c r="AH193" s="413">
        <f t="shared" si="50"/>
        <v>0</v>
      </c>
      <c r="AI193" s="413">
        <f t="shared" si="50"/>
        <v>0</v>
      </c>
      <c r="AJ193" s="413">
        <f t="shared" si="50"/>
        <v>0</v>
      </c>
      <c r="AK193" s="413">
        <f t="shared" si="50"/>
        <v>0</v>
      </c>
      <c r="AL193" s="413">
        <f t="shared" si="50"/>
        <v>0</v>
      </c>
      <c r="AM193" s="308"/>
    </row>
    <row r="194" spans="2:39" ht="15.5" outlineLevel="1">
      <c r="B194" s="296"/>
      <c r="C194" s="307"/>
      <c r="D194" s="293"/>
      <c r="E194" s="293"/>
      <c r="F194" s="293"/>
      <c r="G194" s="293"/>
      <c r="H194" s="293"/>
      <c r="I194" s="293"/>
      <c r="J194" s="293"/>
      <c r="K194" s="293"/>
      <c r="L194" s="293"/>
      <c r="M194" s="293"/>
      <c r="N194" s="293"/>
      <c r="O194" s="293"/>
      <c r="P194" s="293"/>
      <c r="Q194" s="293"/>
      <c r="R194" s="293"/>
      <c r="S194" s="293"/>
      <c r="T194" s="293"/>
      <c r="U194" s="293"/>
      <c r="V194" s="293"/>
      <c r="W194" s="293"/>
      <c r="X194" s="293"/>
      <c r="Y194" s="303"/>
      <c r="Z194" s="303"/>
      <c r="AA194" s="303"/>
      <c r="AB194" s="303"/>
      <c r="AC194" s="303"/>
      <c r="AD194" s="303"/>
      <c r="AE194" s="303"/>
      <c r="AF194" s="303"/>
      <c r="AG194" s="303"/>
      <c r="AH194" s="303"/>
      <c r="AI194" s="303"/>
      <c r="AJ194" s="303"/>
      <c r="AK194" s="303"/>
      <c r="AL194" s="303"/>
      <c r="AM194" s="308"/>
    </row>
    <row r="195" spans="2:39" ht="15.5">
      <c r="B195" s="329" t="s">
        <v>269</v>
      </c>
      <c r="C195" s="331"/>
      <c r="D195" s="331">
        <f>SUM(D38:D193)</f>
        <v>806903.398663681</v>
      </c>
      <c r="E195" s="331"/>
      <c r="F195" s="331"/>
      <c r="G195" s="331"/>
      <c r="H195" s="331"/>
      <c r="I195" s="331"/>
      <c r="J195" s="331"/>
      <c r="K195" s="331"/>
      <c r="L195" s="331"/>
      <c r="M195" s="331"/>
      <c r="N195" s="331"/>
      <c r="O195" s="331">
        <f>SUM(O38:O193)</f>
        <v>138</v>
      </c>
      <c r="P195" s="331"/>
      <c r="Q195" s="331"/>
      <c r="R195" s="331"/>
      <c r="S195" s="331"/>
      <c r="T195" s="331"/>
      <c r="U195" s="331"/>
      <c r="V195" s="331"/>
      <c r="W195" s="331"/>
      <c r="X195" s="331"/>
      <c r="Y195" s="331">
        <f>IF(Y36="kWh",SUMPRODUCT(D38:D193,Y38:Y193))</f>
        <v>142546.33027074227</v>
      </c>
      <c r="Z195" s="331">
        <f>IF(Z36="kWh",SUMPRODUCT(D38:D193,Z38:Z193))</f>
        <v>80677.726388467287</v>
      </c>
      <c r="AA195" s="331">
        <f>IF(AA36="kw",SUMPRODUCT(N38:N193,O38:O193,AA38:AA193),SUMPRODUCT(D38:D193,AA38:AA193))</f>
        <v>246.78719999999998</v>
      </c>
      <c r="AB195" s="331">
        <f>IF(AB36="kw",SUMPRODUCT(N38:N193,O38:O193,AB38:AB193),SUMPRODUCT(D38:D193,AB38:AB193))</f>
        <v>1039.3344</v>
      </c>
      <c r="AC195" s="331">
        <f>IF(AC36="kw",SUMPRODUCT(N38:N193,O38:O193,AC38:AC193),SUMPRODUCT(D38:D193,AC38:AC193))</f>
        <v>0</v>
      </c>
      <c r="AD195" s="331">
        <f>IF(AD36="kw",SUMPRODUCT(N38:N193,O38:O193,AD38:AD193),SUMPRODUCT(D38:D193,AD38:AD193))</f>
        <v>0</v>
      </c>
      <c r="AE195" s="331">
        <f>IF(AE36="kw",SUMPRODUCT(N38:N193,O38:O193,AE38:AE193),SUMPRODUCT(D38:D193,AE38:AE193))</f>
        <v>0</v>
      </c>
      <c r="AF195" s="331">
        <f>IF(AF36="kw",SUMPRODUCT(N38:N193,O38:O193,AF38:AF193),SUMPRODUCT(D38:D193,AF38:AF193))</f>
        <v>0</v>
      </c>
      <c r="AG195" s="331">
        <f>IF(AG36="kw",SUMPRODUCT(N38:N193,O38:O193,AG38:AG193),SUMPRODUCT(D38:D193,AG38:AG193))</f>
        <v>0</v>
      </c>
      <c r="AH195" s="331">
        <f>IF(AH36="kw",SUMPRODUCT(N38:N193,O38:O193,AH38:AH193),SUMPRODUCT(D38:D193,AH38:AH193))</f>
        <v>0</v>
      </c>
      <c r="AI195" s="331">
        <f>IF(AI36="kw",SUMPRODUCT(N38:N193,O38:O193,AI38:AI193),SUMPRODUCT(D38:D193,AI38:AI193))</f>
        <v>0</v>
      </c>
      <c r="AJ195" s="331">
        <f>IF(AJ36="kw",SUMPRODUCT(N38:N193,O38:O193,AJ38:AJ193),SUMPRODUCT(D38:D193,AJ38:AJ193))</f>
        <v>0</v>
      </c>
      <c r="AK195" s="331">
        <f>IF(AK36="kw",SUMPRODUCT(N38:N193,O38:O193,AK38:AK193),SUMPRODUCT(D38:D193,AK38:AK193))</f>
        <v>0</v>
      </c>
      <c r="AL195" s="331">
        <f>IF(AL36="kw",SUMPRODUCT(N38:N193,O38:O193,AL38:AL193),SUMPRODUCT(D38:D193,AL38:AL193))</f>
        <v>0</v>
      </c>
      <c r="AM195" s="332"/>
    </row>
    <row r="196" spans="2:39" ht="15.5">
      <c r="B196" s="393" t="s">
        <v>270</v>
      </c>
      <c r="C196" s="394"/>
      <c r="D196" s="394"/>
      <c r="E196" s="394"/>
      <c r="F196" s="394"/>
      <c r="G196" s="394"/>
      <c r="H196" s="394"/>
      <c r="I196" s="394"/>
      <c r="J196" s="394"/>
      <c r="K196" s="394"/>
      <c r="L196" s="394"/>
      <c r="M196" s="394"/>
      <c r="N196" s="394"/>
      <c r="O196" s="394"/>
      <c r="P196" s="394"/>
      <c r="Q196" s="394"/>
      <c r="R196" s="394"/>
      <c r="S196" s="394"/>
      <c r="T196" s="394"/>
      <c r="U196" s="394"/>
      <c r="V196" s="394"/>
      <c r="W196" s="394"/>
      <c r="X196" s="394"/>
      <c r="Y196" s="394">
        <f>HLOOKUP(Y35,'2. LRAMVA Threshold'!$B$42:$Q$53,7,FALSE)</f>
        <v>227359</v>
      </c>
      <c r="Z196" s="394">
        <f>HLOOKUP(Z35,'2. LRAMVA Threshold'!$B$42:$Q$53,7,FALSE)</f>
        <v>97828</v>
      </c>
      <c r="AA196" s="394">
        <f>HLOOKUP(AA35,'2. LRAMVA Threshold'!$B$42:$Q$53,7,FALSE)</f>
        <v>462</v>
      </c>
      <c r="AB196" s="394">
        <f>HLOOKUP(AB35,'2. LRAMVA Threshold'!$B$42:$Q$53,7,FALSE)</f>
        <v>887</v>
      </c>
      <c r="AC196" s="394">
        <f>HLOOKUP(AC35,'2. LRAMVA Threshold'!$B$42:$Q$53,7,FALSE)</f>
        <v>36</v>
      </c>
      <c r="AD196" s="394">
        <f>HLOOKUP(AD35,'2. LRAMVA Threshold'!$B$42:$Q$53,7,FALSE)</f>
        <v>1</v>
      </c>
      <c r="AE196" s="394">
        <f>HLOOKUP(AE35,'2. LRAMVA Threshold'!$B$42:$Q$53,7,FALSE)</f>
        <v>17</v>
      </c>
      <c r="AF196" s="394">
        <f>HLOOKUP(AF35,'2. LRAMVA Threshold'!$B$42:$Q$53,7,FALSE)</f>
        <v>0</v>
      </c>
      <c r="AG196" s="394">
        <f>HLOOKUP(AG35,'2. LRAMVA Threshold'!$B$42:$Q$53,7,FALSE)</f>
        <v>0</v>
      </c>
      <c r="AH196" s="394">
        <f>HLOOKUP(AH35,'2. LRAMVA Threshold'!$B$42:$Q$53,7,FALSE)</f>
        <v>0</v>
      </c>
      <c r="AI196" s="394">
        <f>HLOOKUP(AI35,'2. LRAMVA Threshold'!$B$42:$Q$53,7,FALSE)</f>
        <v>0</v>
      </c>
      <c r="AJ196" s="394">
        <f>HLOOKUP(AJ35,'2. LRAMVA Threshold'!$B$42:$Q$53,7,FALSE)</f>
        <v>0</v>
      </c>
      <c r="AK196" s="394">
        <f>HLOOKUP(AK35,'2. LRAMVA Threshold'!$B$42:$Q$53,7,FALSE)</f>
        <v>0</v>
      </c>
      <c r="AL196" s="394">
        <f>HLOOKUP(AL35,'2. LRAMVA Threshold'!$B$42:$Q$53,7,FALSE)</f>
        <v>0</v>
      </c>
      <c r="AM196" s="395"/>
    </row>
    <row r="197" spans="2:39" ht="15.5">
      <c r="B197" s="523"/>
      <c r="C197" s="434"/>
      <c r="D197" s="435"/>
      <c r="E197" s="435"/>
      <c r="F197" s="435"/>
      <c r="G197" s="435"/>
      <c r="H197" s="435"/>
      <c r="I197" s="435"/>
      <c r="J197" s="435"/>
      <c r="K197" s="435"/>
      <c r="L197" s="435"/>
      <c r="M197" s="435"/>
      <c r="N197" s="435"/>
      <c r="O197" s="436"/>
      <c r="P197" s="435"/>
      <c r="Q197" s="435"/>
      <c r="R197" s="435"/>
      <c r="S197" s="437"/>
      <c r="T197" s="437"/>
      <c r="U197" s="437"/>
      <c r="V197" s="437"/>
      <c r="W197" s="435"/>
      <c r="X197" s="435"/>
      <c r="Y197" s="438"/>
      <c r="Z197" s="438"/>
      <c r="AA197" s="438"/>
      <c r="AB197" s="438"/>
      <c r="AC197" s="438"/>
      <c r="AD197" s="438"/>
      <c r="AE197" s="438"/>
      <c r="AF197" s="401"/>
      <c r="AG197" s="401"/>
      <c r="AH197" s="401"/>
      <c r="AI197" s="401"/>
      <c r="AJ197" s="401"/>
      <c r="AK197" s="401"/>
      <c r="AL197" s="401"/>
      <c r="AM197" s="402"/>
    </row>
    <row r="198" spans="2:39" ht="15.5">
      <c r="B198" s="326" t="s">
        <v>169</v>
      </c>
      <c r="C198" s="340"/>
      <c r="D198" s="340"/>
      <c r="E198" s="378"/>
      <c r="F198" s="378"/>
      <c r="G198" s="378"/>
      <c r="H198" s="378"/>
      <c r="I198" s="378"/>
      <c r="J198" s="378"/>
      <c r="K198" s="378"/>
      <c r="L198" s="378"/>
      <c r="M198" s="378"/>
      <c r="N198" s="378"/>
      <c r="O198" s="293"/>
      <c r="P198" s="342"/>
      <c r="Q198" s="342"/>
      <c r="R198" s="342"/>
      <c r="S198" s="341"/>
      <c r="T198" s="341"/>
      <c r="U198" s="341"/>
      <c r="V198" s="341"/>
      <c r="W198" s="342"/>
      <c r="X198" s="342"/>
      <c r="Y198" s="343">
        <f>HLOOKUP(Y$35,'3.  Distribution Rates'!$C$122:$P$133,7,FALSE)</f>
        <v>1.84E-2</v>
      </c>
      <c r="Z198" s="343">
        <f>HLOOKUP(Z$35,'3.  Distribution Rates'!$C$122:$P$133,7,FALSE)</f>
        <v>1.67E-2</v>
      </c>
      <c r="AA198" s="343">
        <f>HLOOKUP(AA$35,'3.  Distribution Rates'!$C$122:$P$133,7,FALSE)</f>
        <v>3.6236999999999999</v>
      </c>
      <c r="AB198" s="343">
        <f>HLOOKUP(AB$35,'3.  Distribution Rates'!$C$122:$P$133,7,FALSE)</f>
        <v>1.8849</v>
      </c>
      <c r="AC198" s="343">
        <f>HLOOKUP(AC$35,'3.  Distribution Rates'!$C$122:$P$133,7,FALSE)</f>
        <v>1.4500000000000001E-2</v>
      </c>
      <c r="AD198" s="343">
        <f>HLOOKUP(AD$35,'3.  Distribution Rates'!$C$122:$P$133,7,FALSE)</f>
        <v>19.304200000000002</v>
      </c>
      <c r="AE198" s="343">
        <f>HLOOKUP(AE$35,'3.  Distribution Rates'!$C$122:$P$133,7,FALSE)</f>
        <v>7.8982999999999999</v>
      </c>
      <c r="AF198" s="343">
        <f>HLOOKUP(AF$35,'3.  Distribution Rates'!$C$122:$P$133,7,FALSE)</f>
        <v>0</v>
      </c>
      <c r="AG198" s="343">
        <f>HLOOKUP(AG$35,'3.  Distribution Rates'!$C$122:$P$133,7,FALSE)</f>
        <v>0</v>
      </c>
      <c r="AH198" s="343">
        <f>HLOOKUP(AH$35,'3.  Distribution Rates'!$C$122:$P$133,7,FALSE)</f>
        <v>0</v>
      </c>
      <c r="AI198" s="343">
        <f>HLOOKUP(AI$35,'3.  Distribution Rates'!$C$122:$P$133,7,FALSE)</f>
        <v>0</v>
      </c>
      <c r="AJ198" s="343">
        <f>HLOOKUP(AJ$35,'3.  Distribution Rates'!$C$122:$P$133,7,FALSE)</f>
        <v>0</v>
      </c>
      <c r="AK198" s="343">
        <f>HLOOKUP(AK$35,'3.  Distribution Rates'!$C$122:$P$133,7,FALSE)</f>
        <v>0</v>
      </c>
      <c r="AL198" s="343">
        <f>HLOOKUP(AL$35,'3.  Distribution Rates'!$C$122:$P$133,7,FALSE)</f>
        <v>0</v>
      </c>
      <c r="AM198" s="350"/>
    </row>
    <row r="199" spans="2:39" ht="15.5">
      <c r="B199" s="326" t="s">
        <v>150</v>
      </c>
      <c r="C199" s="347"/>
      <c r="D199" s="311"/>
      <c r="E199" s="281"/>
      <c r="F199" s="281"/>
      <c r="G199" s="281"/>
      <c r="H199" s="281"/>
      <c r="I199" s="281"/>
      <c r="J199" s="281"/>
      <c r="K199" s="281"/>
      <c r="L199" s="281"/>
      <c r="M199" s="281"/>
      <c r="N199" s="281"/>
      <c r="O199" s="293"/>
      <c r="P199" s="281"/>
      <c r="Q199" s="281"/>
      <c r="R199" s="281"/>
      <c r="S199" s="311"/>
      <c r="T199" s="311"/>
      <c r="U199" s="311"/>
      <c r="V199" s="311"/>
      <c r="W199" s="281"/>
      <c r="X199" s="281"/>
      <c r="Y199" s="380">
        <f>'4.  2011-2014 LRAM'!Y138*Y198</f>
        <v>0</v>
      </c>
      <c r="Z199" s="380">
        <f>'4.  2011-2014 LRAM'!Z138*Z198</f>
        <v>0</v>
      </c>
      <c r="AA199" s="380">
        <f>'4.  2011-2014 LRAM'!AA138*AA198</f>
        <v>0</v>
      </c>
      <c r="AB199" s="380">
        <f>'4.  2011-2014 LRAM'!AB138*AB198</f>
        <v>0</v>
      </c>
      <c r="AC199" s="380">
        <f>'4.  2011-2014 LRAM'!AC138*AC198</f>
        <v>0</v>
      </c>
      <c r="AD199" s="380">
        <f>'4.  2011-2014 LRAM'!AD138*AD198</f>
        <v>0</v>
      </c>
      <c r="AE199" s="380">
        <f>'4.  2011-2014 LRAM'!AE138*AE198</f>
        <v>0</v>
      </c>
      <c r="AF199" s="380">
        <f>'4.  2011-2014 LRAM'!AF138*AF198</f>
        <v>0</v>
      </c>
      <c r="AG199" s="380">
        <f>'4.  2011-2014 LRAM'!AG138*AG198</f>
        <v>0</v>
      </c>
      <c r="AH199" s="380">
        <f>'4.  2011-2014 LRAM'!AH138*AH198</f>
        <v>0</v>
      </c>
      <c r="AI199" s="380">
        <f>'4.  2011-2014 LRAM'!AI138*AI198</f>
        <v>0</v>
      </c>
      <c r="AJ199" s="380">
        <f>'4.  2011-2014 LRAM'!AJ138*AJ198</f>
        <v>0</v>
      </c>
      <c r="AK199" s="380">
        <f>'4.  2011-2014 LRAM'!AK138*AK198</f>
        <v>0</v>
      </c>
      <c r="AL199" s="380">
        <f>'4.  2011-2014 LRAM'!AL138*AL198</f>
        <v>0</v>
      </c>
      <c r="AM199" s="629">
        <f>SUM(Y199:AL199)</f>
        <v>0</v>
      </c>
    </row>
    <row r="200" spans="2:39" ht="15.5">
      <c r="B200" s="326" t="s">
        <v>151</v>
      </c>
      <c r="C200" s="347"/>
      <c r="D200" s="311"/>
      <c r="E200" s="281"/>
      <c r="F200" s="281"/>
      <c r="G200" s="281"/>
      <c r="H200" s="281"/>
      <c r="I200" s="281"/>
      <c r="J200" s="281"/>
      <c r="K200" s="281"/>
      <c r="L200" s="281"/>
      <c r="M200" s="281"/>
      <c r="N200" s="281"/>
      <c r="O200" s="293"/>
      <c r="P200" s="281"/>
      <c r="Q200" s="281"/>
      <c r="R200" s="281"/>
      <c r="S200" s="311"/>
      <c r="T200" s="311"/>
      <c r="U200" s="311"/>
      <c r="V200" s="311"/>
      <c r="W200" s="281"/>
      <c r="X200" s="281"/>
      <c r="Y200" s="380">
        <f>'4.  2011-2014 LRAM'!Y267*Y198</f>
        <v>0</v>
      </c>
      <c r="Z200" s="380">
        <f>'4.  2011-2014 LRAM'!Z267*Z198</f>
        <v>0</v>
      </c>
      <c r="AA200" s="380">
        <f>'4.  2011-2014 LRAM'!AA267*AA198</f>
        <v>0</v>
      </c>
      <c r="AB200" s="380">
        <f>'4.  2011-2014 LRAM'!AB267*AB198</f>
        <v>0</v>
      </c>
      <c r="AC200" s="380">
        <f>'4.  2011-2014 LRAM'!AC267*AC198</f>
        <v>0</v>
      </c>
      <c r="AD200" s="380">
        <f>'4.  2011-2014 LRAM'!AD267*AD198</f>
        <v>0</v>
      </c>
      <c r="AE200" s="380">
        <f>'4.  2011-2014 LRAM'!AE267*AE198</f>
        <v>0</v>
      </c>
      <c r="AF200" s="380">
        <f>'4.  2011-2014 LRAM'!AF267*AF198</f>
        <v>0</v>
      </c>
      <c r="AG200" s="380">
        <f>'4.  2011-2014 LRAM'!AG267*AG198</f>
        <v>0</v>
      </c>
      <c r="AH200" s="380">
        <f>'4.  2011-2014 LRAM'!AH267*AH198</f>
        <v>0</v>
      </c>
      <c r="AI200" s="380">
        <f>'4.  2011-2014 LRAM'!AI267*AI198</f>
        <v>0</v>
      </c>
      <c r="AJ200" s="380">
        <f>'4.  2011-2014 LRAM'!AJ267*AJ198</f>
        <v>0</v>
      </c>
      <c r="AK200" s="380">
        <f>'4.  2011-2014 LRAM'!AK267*AK198</f>
        <v>0</v>
      </c>
      <c r="AL200" s="380">
        <f>'4.  2011-2014 LRAM'!AL267*AL198</f>
        <v>0</v>
      </c>
      <c r="AM200" s="629">
        <f>SUM(Y200:AL200)</f>
        <v>0</v>
      </c>
    </row>
    <row r="201" spans="2:39" ht="15.5">
      <c r="B201" s="326" t="s">
        <v>152</v>
      </c>
      <c r="C201" s="347"/>
      <c r="D201" s="311"/>
      <c r="E201" s="281"/>
      <c r="F201" s="281"/>
      <c r="G201" s="281"/>
      <c r="H201" s="281"/>
      <c r="I201" s="281"/>
      <c r="J201" s="281"/>
      <c r="K201" s="281"/>
      <c r="L201" s="281"/>
      <c r="M201" s="281"/>
      <c r="N201" s="281"/>
      <c r="O201" s="293"/>
      <c r="P201" s="281"/>
      <c r="Q201" s="281"/>
      <c r="R201" s="281"/>
      <c r="S201" s="311"/>
      <c r="T201" s="311"/>
      <c r="U201" s="311"/>
      <c r="V201" s="311"/>
      <c r="W201" s="281"/>
      <c r="X201" s="281"/>
      <c r="Y201" s="380">
        <f>'4.  2011-2014 LRAM'!Y396*Y198</f>
        <v>0</v>
      </c>
      <c r="Z201" s="380">
        <f>'4.  2011-2014 LRAM'!Z396*Z198</f>
        <v>0</v>
      </c>
      <c r="AA201" s="380">
        <f>'4.  2011-2014 LRAM'!AA396*AA198</f>
        <v>0</v>
      </c>
      <c r="AB201" s="380">
        <f>'4.  2011-2014 LRAM'!AB396*AB198</f>
        <v>0</v>
      </c>
      <c r="AC201" s="380">
        <f>'4.  2011-2014 LRAM'!AC396*AC198</f>
        <v>0</v>
      </c>
      <c r="AD201" s="380">
        <f>'4.  2011-2014 LRAM'!AD396*AD198</f>
        <v>0</v>
      </c>
      <c r="AE201" s="380">
        <f>'4.  2011-2014 LRAM'!AE396*AE198</f>
        <v>0</v>
      </c>
      <c r="AF201" s="380">
        <f>'4.  2011-2014 LRAM'!AF396*AF198</f>
        <v>0</v>
      </c>
      <c r="AG201" s="380">
        <f>'4.  2011-2014 LRAM'!AG396*AG198</f>
        <v>0</v>
      </c>
      <c r="AH201" s="380">
        <f>'4.  2011-2014 LRAM'!AH396*AH198</f>
        <v>0</v>
      </c>
      <c r="AI201" s="380">
        <f>'4.  2011-2014 LRAM'!AI396*AI198</f>
        <v>0</v>
      </c>
      <c r="AJ201" s="380">
        <f>'4.  2011-2014 LRAM'!AJ396*AJ198</f>
        <v>0</v>
      </c>
      <c r="AK201" s="380">
        <f>'4.  2011-2014 LRAM'!AK396*AK198</f>
        <v>0</v>
      </c>
      <c r="AL201" s="380">
        <f>'4.  2011-2014 LRAM'!AL396*AL198</f>
        <v>0</v>
      </c>
      <c r="AM201" s="629">
        <f>SUM(Y201:AL201)</f>
        <v>0</v>
      </c>
    </row>
    <row r="202" spans="2:39" ht="15.5">
      <c r="B202" s="326" t="s">
        <v>153</v>
      </c>
      <c r="C202" s="347"/>
      <c r="D202" s="311"/>
      <c r="E202" s="281"/>
      <c r="F202" s="281"/>
      <c r="G202" s="281"/>
      <c r="H202" s="281"/>
      <c r="I202" s="281"/>
      <c r="J202" s="281"/>
      <c r="K202" s="281"/>
      <c r="L202" s="281"/>
      <c r="M202" s="281"/>
      <c r="N202" s="281"/>
      <c r="O202" s="293"/>
      <c r="P202" s="281"/>
      <c r="Q202" s="281"/>
      <c r="R202" s="281"/>
      <c r="S202" s="311"/>
      <c r="T202" s="311"/>
      <c r="U202" s="311"/>
      <c r="V202" s="311"/>
      <c r="W202" s="281"/>
      <c r="X202" s="281"/>
      <c r="Y202" s="873" t="s">
        <v>886</v>
      </c>
      <c r="Z202" s="874"/>
      <c r="AA202" s="874"/>
      <c r="AB202" s="874"/>
      <c r="AC202" s="874"/>
      <c r="AD202" s="874"/>
      <c r="AE202" s="874"/>
      <c r="AF202" s="874"/>
      <c r="AG202" s="874"/>
      <c r="AH202" s="874"/>
      <c r="AI202" s="874"/>
      <c r="AJ202" s="874"/>
      <c r="AK202" s="874"/>
      <c r="AL202" s="874"/>
      <c r="AM202" s="875"/>
    </row>
    <row r="203" spans="2:39" ht="15.5">
      <c r="B203" s="326" t="s">
        <v>154</v>
      </c>
      <c r="C203" s="347"/>
      <c r="D203" s="311"/>
      <c r="E203" s="281"/>
      <c r="F203" s="281"/>
      <c r="G203" s="281"/>
      <c r="H203" s="281"/>
      <c r="I203" s="281"/>
      <c r="J203" s="281"/>
      <c r="K203" s="281"/>
      <c r="L203" s="281"/>
      <c r="M203" s="281"/>
      <c r="N203" s="281"/>
      <c r="O203" s="293"/>
      <c r="P203" s="281"/>
      <c r="Q203" s="281"/>
      <c r="R203" s="281"/>
      <c r="S203" s="311"/>
      <c r="T203" s="311"/>
      <c r="U203" s="311"/>
      <c r="V203" s="311"/>
      <c r="W203" s="281"/>
      <c r="X203" s="281"/>
      <c r="Y203" s="380">
        <f>Y195*Y198</f>
        <v>2622.8524769816577</v>
      </c>
      <c r="Z203" s="380">
        <f t="shared" ref="Z203:AL203" si="51">Z195*Z198</f>
        <v>1347.3180306874037</v>
      </c>
      <c r="AA203" s="380">
        <f t="shared" si="51"/>
        <v>894.28277663999995</v>
      </c>
      <c r="AB203" s="380">
        <f t="shared" si="51"/>
        <v>1959.04141056</v>
      </c>
      <c r="AC203" s="380">
        <f t="shared" si="51"/>
        <v>0</v>
      </c>
      <c r="AD203" s="380">
        <f t="shared" si="51"/>
        <v>0</v>
      </c>
      <c r="AE203" s="380">
        <f t="shared" si="51"/>
        <v>0</v>
      </c>
      <c r="AF203" s="380">
        <f t="shared" si="51"/>
        <v>0</v>
      </c>
      <c r="AG203" s="380">
        <f t="shared" si="51"/>
        <v>0</v>
      </c>
      <c r="AH203" s="380">
        <f t="shared" si="51"/>
        <v>0</v>
      </c>
      <c r="AI203" s="380">
        <f t="shared" si="51"/>
        <v>0</v>
      </c>
      <c r="AJ203" s="380">
        <f t="shared" si="51"/>
        <v>0</v>
      </c>
      <c r="AK203" s="380">
        <f t="shared" si="51"/>
        <v>0</v>
      </c>
      <c r="AL203" s="380">
        <f t="shared" si="51"/>
        <v>0</v>
      </c>
      <c r="AM203" s="629">
        <f>SUM(Y203:AL203)</f>
        <v>6823.4946948690613</v>
      </c>
    </row>
    <row r="204" spans="2:39" ht="15.5">
      <c r="B204" s="351" t="s">
        <v>266</v>
      </c>
      <c r="C204" s="347"/>
      <c r="D204" s="338"/>
      <c r="E204" s="336"/>
      <c r="F204" s="336"/>
      <c r="G204" s="336"/>
      <c r="H204" s="336"/>
      <c r="I204" s="336"/>
      <c r="J204" s="336"/>
      <c r="K204" s="336"/>
      <c r="L204" s="336"/>
      <c r="M204" s="336"/>
      <c r="N204" s="336"/>
      <c r="O204" s="302"/>
      <c r="P204" s="336"/>
      <c r="Q204" s="336"/>
      <c r="R204" s="336"/>
      <c r="S204" s="338"/>
      <c r="T204" s="338"/>
      <c r="U204" s="338"/>
      <c r="V204" s="338"/>
      <c r="W204" s="336"/>
      <c r="X204" s="336"/>
      <c r="Y204" s="348">
        <f t="shared" ref="Y204:AM204" si="52">SUM(Y199:Y203)</f>
        <v>2622.8524769816577</v>
      </c>
      <c r="Z204" s="348">
        <f t="shared" si="52"/>
        <v>1347.3180306874037</v>
      </c>
      <c r="AA204" s="348">
        <f t="shared" si="52"/>
        <v>894.28277663999995</v>
      </c>
      <c r="AB204" s="348">
        <f t="shared" si="52"/>
        <v>1959.04141056</v>
      </c>
      <c r="AC204" s="348">
        <f t="shared" si="52"/>
        <v>0</v>
      </c>
      <c r="AD204" s="348">
        <f t="shared" si="52"/>
        <v>0</v>
      </c>
      <c r="AE204" s="348">
        <f t="shared" si="52"/>
        <v>0</v>
      </c>
      <c r="AF204" s="348">
        <f t="shared" si="52"/>
        <v>0</v>
      </c>
      <c r="AG204" s="348">
        <f t="shared" si="52"/>
        <v>0</v>
      </c>
      <c r="AH204" s="348">
        <f t="shared" si="52"/>
        <v>0</v>
      </c>
      <c r="AI204" s="348">
        <f t="shared" si="52"/>
        <v>0</v>
      </c>
      <c r="AJ204" s="348">
        <f t="shared" si="52"/>
        <v>0</v>
      </c>
      <c r="AK204" s="348">
        <f t="shared" si="52"/>
        <v>0</v>
      </c>
      <c r="AL204" s="348">
        <f t="shared" si="52"/>
        <v>0</v>
      </c>
      <c r="AM204" s="409">
        <f t="shared" si="52"/>
        <v>6823.4946948690613</v>
      </c>
    </row>
    <row r="205" spans="2:39" ht="15.5">
      <c r="B205" s="351" t="s">
        <v>267</v>
      </c>
      <c r="C205" s="347"/>
      <c r="D205" s="352"/>
      <c r="E205" s="336"/>
      <c r="F205" s="336"/>
      <c r="G205" s="336"/>
      <c r="H205" s="336"/>
      <c r="I205" s="336"/>
      <c r="J205" s="336"/>
      <c r="K205" s="336"/>
      <c r="L205" s="336"/>
      <c r="M205" s="336"/>
      <c r="N205" s="336"/>
      <c r="O205" s="302"/>
      <c r="P205" s="336"/>
      <c r="Q205" s="336"/>
      <c r="R205" s="336"/>
      <c r="S205" s="338"/>
      <c r="T205" s="338"/>
      <c r="U205" s="338"/>
      <c r="V205" s="338"/>
      <c r="W205" s="336"/>
      <c r="X205" s="336"/>
      <c r="Y205" s="349">
        <f>Y196*Y198</f>
        <v>4183.4056</v>
      </c>
      <c r="Z205" s="349">
        <f t="shared" ref="Z205:AE205" si="53">Z196*Z198</f>
        <v>1633.7275999999999</v>
      </c>
      <c r="AA205" s="349">
        <f t="shared" si="53"/>
        <v>1674.1494</v>
      </c>
      <c r="AB205" s="349">
        <f t="shared" si="53"/>
        <v>1671.9063000000001</v>
      </c>
      <c r="AC205" s="349">
        <f t="shared" si="53"/>
        <v>0.52200000000000002</v>
      </c>
      <c r="AD205" s="349">
        <f t="shared" si="53"/>
        <v>19.304200000000002</v>
      </c>
      <c r="AE205" s="349">
        <f t="shared" si="53"/>
        <v>134.27109999999999</v>
      </c>
      <c r="AF205" s="349">
        <f>AF196*AF198</f>
        <v>0</v>
      </c>
      <c r="AG205" s="349">
        <f t="shared" ref="AG205:AL205" si="54">AG196*AG198</f>
        <v>0</v>
      </c>
      <c r="AH205" s="349">
        <f t="shared" si="54"/>
        <v>0</v>
      </c>
      <c r="AI205" s="349">
        <f t="shared" si="54"/>
        <v>0</v>
      </c>
      <c r="AJ205" s="349">
        <f t="shared" si="54"/>
        <v>0</v>
      </c>
      <c r="AK205" s="349">
        <f t="shared" si="54"/>
        <v>0</v>
      </c>
      <c r="AL205" s="349">
        <f t="shared" si="54"/>
        <v>0</v>
      </c>
      <c r="AM205" s="409">
        <f>SUM(Y205:AL205)</f>
        <v>9317.2862000000023</v>
      </c>
    </row>
    <row r="206" spans="2:39" ht="15.5">
      <c r="B206" s="351" t="s">
        <v>268</v>
      </c>
      <c r="C206" s="347"/>
      <c r="D206" s="352"/>
      <c r="E206" s="336"/>
      <c r="F206" s="336"/>
      <c r="G206" s="336"/>
      <c r="H206" s="336"/>
      <c r="I206" s="336"/>
      <c r="J206" s="336"/>
      <c r="K206" s="336"/>
      <c r="L206" s="336"/>
      <c r="M206" s="336"/>
      <c r="N206" s="336"/>
      <c r="O206" s="302"/>
      <c r="P206" s="336"/>
      <c r="Q206" s="336"/>
      <c r="R206" s="336"/>
      <c r="S206" s="352"/>
      <c r="T206" s="352"/>
      <c r="U206" s="352"/>
      <c r="V206" s="352"/>
      <c r="W206" s="336"/>
      <c r="X206" s="336"/>
      <c r="Y206" s="353"/>
      <c r="Z206" s="353"/>
      <c r="AA206" s="353"/>
      <c r="AB206" s="353"/>
      <c r="AC206" s="353"/>
      <c r="AD206" s="353"/>
      <c r="AE206" s="353"/>
      <c r="AF206" s="353"/>
      <c r="AG206" s="353"/>
      <c r="AH206" s="353"/>
      <c r="AI206" s="353"/>
      <c r="AJ206" s="353"/>
      <c r="AK206" s="353"/>
      <c r="AL206" s="353"/>
      <c r="AM206" s="409">
        <f>AM204-AM205</f>
        <v>-2493.791505130941</v>
      </c>
    </row>
    <row r="207" spans="2:39" ht="15.5">
      <c r="B207" s="326"/>
      <c r="C207" s="352"/>
      <c r="D207" s="352"/>
      <c r="E207" s="336"/>
      <c r="F207" s="336"/>
      <c r="G207" s="336"/>
      <c r="H207" s="336"/>
      <c r="I207" s="336"/>
      <c r="J207" s="336"/>
      <c r="K207" s="336"/>
      <c r="L207" s="336"/>
      <c r="M207" s="336"/>
      <c r="N207" s="336"/>
      <c r="O207" s="302"/>
      <c r="P207" s="336"/>
      <c r="Q207" s="336"/>
      <c r="R207" s="336"/>
      <c r="S207" s="352"/>
      <c r="T207" s="347"/>
      <c r="U207" s="352"/>
      <c r="V207" s="352"/>
      <c r="W207" s="336"/>
      <c r="X207" s="336"/>
      <c r="Y207" s="354"/>
      <c r="Z207" s="354"/>
      <c r="AA207" s="354"/>
      <c r="AB207" s="354"/>
      <c r="AC207" s="354"/>
      <c r="AD207" s="354"/>
      <c r="AE207" s="354"/>
      <c r="AF207" s="354"/>
      <c r="AG207" s="354"/>
      <c r="AH207" s="354"/>
      <c r="AI207" s="354"/>
      <c r="AJ207" s="354"/>
      <c r="AK207" s="354"/>
      <c r="AL207" s="354"/>
      <c r="AM207" s="350"/>
    </row>
    <row r="208" spans="2:39" ht="15.5">
      <c r="B208" s="296" t="s">
        <v>145</v>
      </c>
      <c r="C208" s="306"/>
      <c r="D208" s="281"/>
      <c r="E208" s="281"/>
      <c r="F208" s="281"/>
      <c r="G208" s="281"/>
      <c r="H208" s="281"/>
      <c r="I208" s="281"/>
      <c r="J208" s="281"/>
      <c r="K208" s="281"/>
      <c r="L208" s="281"/>
      <c r="M208" s="281"/>
      <c r="N208" s="281"/>
      <c r="O208" s="359"/>
      <c r="P208" s="281"/>
      <c r="Q208" s="281"/>
      <c r="R208" s="281"/>
      <c r="S208" s="306"/>
      <c r="T208" s="311"/>
      <c r="U208" s="311"/>
      <c r="V208" s="281"/>
      <c r="W208" s="281"/>
      <c r="X208" s="311"/>
      <c r="Y208" s="293">
        <f>SUMPRODUCT(E38:E193,Y38:Y193)</f>
        <v>138436</v>
      </c>
      <c r="Z208" s="293">
        <f>SUMPRODUCT(E38:E193,Z38:Z193)</f>
        <v>80677.838100000008</v>
      </c>
      <c r="AA208" s="293">
        <f>IF(AA36="kw",SUMPRODUCT(N38:N193,P38:P193,AA38:AA193),SUMPRODUCT(E38:E193,AA38:AA193))</f>
        <v>246.78719999999998</v>
      </c>
      <c r="AB208" s="293">
        <f>IF(AB36="kw",SUMPRODUCT(N38:N193,P38:P193,AB38:AB193),SUMPRODUCT(E38:E193,AB38:AB193))</f>
        <v>1039.3344</v>
      </c>
      <c r="AC208" s="293">
        <f>IF(AC36="kw",SUMPRODUCT(N38:N193,P38:P193,AC38:AC193),SUMPRODUCT(E38:E193,AC38:AC193))</f>
        <v>0</v>
      </c>
      <c r="AD208" s="293">
        <f>IF(AD36="kw",SUMPRODUCT(N38:N193,P38:P193,AD38:AD193),SUMPRODUCT(E38:E193,AD38:AD193))</f>
        <v>0</v>
      </c>
      <c r="AE208" s="293">
        <f>IF(AE36="kw",SUMPRODUCT(N38:N193,P38:P193,AE38:AE193),SUMPRODUCT(E38:E193,AE38:AE193))</f>
        <v>0</v>
      </c>
      <c r="AF208" s="293">
        <f>IF(AF36="kw",SUMPRODUCT(N38:N193,P38:P193,AF38:AF193),SUMPRODUCT(E38:E193,AF38:AF193))</f>
        <v>0</v>
      </c>
      <c r="AG208" s="293">
        <f>IF(AG36="kw",SUMPRODUCT(N38:N193,P38:P193,AG38:AG193),SUMPRODUCT(E38:E193,AG38:AG193))</f>
        <v>0</v>
      </c>
      <c r="AH208" s="293">
        <f>IF(AH36="kw",SUMPRODUCT(N38:N193,P38:P193,AH38:AH193),SUMPRODUCT(E38:E193,AH38:AH193))</f>
        <v>0</v>
      </c>
      <c r="AI208" s="293">
        <f>IF(AI36="kw",SUMPRODUCT(N38:N193,P38:P193,AI38:AI193),SUMPRODUCT(E38:E193,AI38:AI193))</f>
        <v>0</v>
      </c>
      <c r="AJ208" s="293">
        <f>IF(AJ36="kw",SUMPRODUCT(N38:N193,P38:P193,AJ38:AJ193),SUMPRODUCT(E38:E193,AJ38:AJ193))</f>
        <v>0</v>
      </c>
      <c r="AK208" s="293">
        <f>IF(AK36="kw",SUMPRODUCT(N38:N193,P38:P193,AK38:AK193),SUMPRODUCT(E38:E193,AK38:AK193))</f>
        <v>0</v>
      </c>
      <c r="AL208" s="293">
        <f>IF(AL36="kw",SUMPRODUCT(N38:N193,P38:P193,AL38:AL193),SUMPRODUCT(E38:E193,AL38:AL193))</f>
        <v>0</v>
      </c>
      <c r="AM208" s="350"/>
    </row>
    <row r="209" spans="1:39" ht="15.5">
      <c r="B209" s="296" t="s">
        <v>146</v>
      </c>
      <c r="C209" s="306"/>
      <c r="D209" s="281"/>
      <c r="E209" s="281"/>
      <c r="F209" s="281"/>
      <c r="G209" s="281"/>
      <c r="H209" s="281"/>
      <c r="I209" s="281"/>
      <c r="J209" s="281"/>
      <c r="K209" s="281"/>
      <c r="L209" s="281"/>
      <c r="M209" s="281"/>
      <c r="N209" s="281"/>
      <c r="O209" s="359"/>
      <c r="P209" s="281"/>
      <c r="Q209" s="281"/>
      <c r="R209" s="281"/>
      <c r="S209" s="306"/>
      <c r="T209" s="311"/>
      <c r="U209" s="311"/>
      <c r="V209" s="281"/>
      <c r="W209" s="281"/>
      <c r="X209" s="311"/>
      <c r="Y209" s="293">
        <f>SUMPRODUCT(F38:F193,Y38:Y193)</f>
        <v>138023</v>
      </c>
      <c r="Z209" s="293">
        <f>SUMPRODUCT(F38:F193,Z38:Z193)</f>
        <v>80677.838100000008</v>
      </c>
      <c r="AA209" s="293">
        <f>IF(AA36="kw",SUMPRODUCT(N38:N193,Q38:Q193,AA38:AA193),SUMPRODUCT(F38:F193,AA38:AA193))</f>
        <v>246.78719999999998</v>
      </c>
      <c r="AB209" s="293">
        <f>IF(AB36="kw",SUMPRODUCT(N38:N193,Q38:Q193,AB38:AB193),SUMPRODUCT(F38:F193,AB38:AB193))</f>
        <v>1039.3344</v>
      </c>
      <c r="AC209" s="293">
        <f>IF(AC36="kw",SUMPRODUCT(N38:N193,Q38:Q193,AC38:AC193),SUMPRODUCT(F38:F193,AC38:AC193))</f>
        <v>0</v>
      </c>
      <c r="AD209" s="293">
        <f>IF(AD36="kw",SUMPRODUCT(N38:N193,Q38:Q193,AD38:AD193),SUMPRODUCT(F38:F193,AD38:AD193))</f>
        <v>0</v>
      </c>
      <c r="AE209" s="293">
        <f>IF(AE36="kw",SUMPRODUCT(N38:N193,Q38:Q193,AE38:AE193),SUMPRODUCT(F38:F193,AE38:AE193))</f>
        <v>0</v>
      </c>
      <c r="AF209" s="293">
        <f>IF(AF36="kw",SUMPRODUCT(N38:N193,Q38:Q193,AF38:AF193),SUMPRODUCT(F38:F193,AF38:AF193))</f>
        <v>0</v>
      </c>
      <c r="AG209" s="293">
        <f>IF(AG36="kw",SUMPRODUCT(N38:N193,Q38:Q193,AG38:AG193),SUMPRODUCT(F38:F193,AG38:AG193))</f>
        <v>0</v>
      </c>
      <c r="AH209" s="293">
        <f>IF(AH36="kw",SUMPRODUCT(N38:N193,Q38:Q193,AH38:AH193),SUMPRODUCT(F38:F193,AH38:AH193))</f>
        <v>0</v>
      </c>
      <c r="AI209" s="293">
        <f>IF(AI36="kw",SUMPRODUCT(N38:N193,Q38:Q193,AI38:AI193),SUMPRODUCT(F38:F193,AI38:AI193))</f>
        <v>0</v>
      </c>
      <c r="AJ209" s="293">
        <f>IF(AJ36="kw",SUMPRODUCT(N38:N193,Q38:Q193,AJ38:AJ193),SUMPRODUCT(F38:F193,AJ38:AJ193))</f>
        <v>0</v>
      </c>
      <c r="AK209" s="293">
        <f>IF(AK36="kw",SUMPRODUCT(N38:N193,Q38:Q193,AK38:AK193),SUMPRODUCT(F38:F193,AK38:AK193))</f>
        <v>0</v>
      </c>
      <c r="AL209" s="293">
        <f>IF(AL36="kw",SUMPRODUCT(N38:N193,Q38:Q193,AL38:AL193),SUMPRODUCT(F38:F193,AL38:AL193))</f>
        <v>0</v>
      </c>
      <c r="AM209" s="339"/>
    </row>
    <row r="210" spans="1:39" ht="15.5">
      <c r="B210" s="296" t="s">
        <v>147</v>
      </c>
      <c r="C210" s="306"/>
      <c r="D210" s="281"/>
      <c r="E210" s="281"/>
      <c r="F210" s="281"/>
      <c r="G210" s="281"/>
      <c r="H210" s="281"/>
      <c r="I210" s="281"/>
      <c r="J210" s="281"/>
      <c r="K210" s="281"/>
      <c r="L210" s="281"/>
      <c r="M210" s="281"/>
      <c r="N210" s="281"/>
      <c r="O210" s="359"/>
      <c r="P210" s="281"/>
      <c r="Q210" s="281"/>
      <c r="R210" s="281"/>
      <c r="S210" s="306"/>
      <c r="T210" s="311"/>
      <c r="U210" s="311"/>
      <c r="V210" s="281"/>
      <c r="W210" s="281"/>
      <c r="X210" s="311"/>
      <c r="Y210" s="293">
        <f>SUMPRODUCT(G38:G193,Y38:Y193)</f>
        <v>137610</v>
      </c>
      <c r="Z210" s="293">
        <f>SUMPRODUCT(G38:G193,Z38:Z193)</f>
        <v>82454.838100000008</v>
      </c>
      <c r="AA210" s="293">
        <f>IF(AA36="kw",SUMPRODUCT(N38:N193,R38:R193,AA38:AA193),SUMPRODUCT(G38:G193,AA38:AA193))</f>
        <v>246.78719999999998</v>
      </c>
      <c r="AB210" s="293">
        <f>IF(AB36="kw",SUMPRODUCT(N38:N193,R38:R193,AB38:AB193),SUMPRODUCT(G38:G193,AB38:AB193))</f>
        <v>1039.3344</v>
      </c>
      <c r="AC210" s="293">
        <f>IF(AC36="kw",SUMPRODUCT(N38:N193,R38:R193,AC38:AC193),SUMPRODUCT(G38:G193,AC38:AC193))</f>
        <v>0</v>
      </c>
      <c r="AD210" s="293">
        <f>IF(AD36="kw",SUMPRODUCT(N38:N193,R38:R193,AD38:AD193),SUMPRODUCT(G38:G193,AD38:AD193))</f>
        <v>0</v>
      </c>
      <c r="AE210" s="293">
        <f>IF(AE36="kw",SUMPRODUCT(N38:N193,R38:R193,AE38:AE193),SUMPRODUCT(G38:G193,AE38:AE193))</f>
        <v>0</v>
      </c>
      <c r="AF210" s="293">
        <f>IF(AF36="kw",SUMPRODUCT(N38:N193,R38:R193,AF38:AF193),SUMPRODUCT(G38:G193,AF38:AF193))</f>
        <v>0</v>
      </c>
      <c r="AG210" s="293">
        <f>IF(AG36="kw",SUMPRODUCT(N38:N193,R38:R193,AG38:AG193),SUMPRODUCT(G38:G193,AG38:AG193))</f>
        <v>0</v>
      </c>
      <c r="AH210" s="293">
        <f>IF(AH36="kw",SUMPRODUCT(N38:N193,R38:R193,AH38:AH193),SUMPRODUCT(G38:G193,AH38:AH193))</f>
        <v>0</v>
      </c>
      <c r="AI210" s="293">
        <f>IF(AI36="kw",SUMPRODUCT(N38:N193,R38:R193,AI38:AI193),SUMPRODUCT(G38:G193,AI38:AI193))</f>
        <v>0</v>
      </c>
      <c r="AJ210" s="293">
        <f>IF(AJ36="kw",SUMPRODUCT(N38:N193,R38:R193,AJ38:AJ193),SUMPRODUCT(G38:G193,AJ38:AJ193))</f>
        <v>0</v>
      </c>
      <c r="AK210" s="293">
        <f>IF(AK36="kw",SUMPRODUCT(N38:N193,R38:R193,AK38:AK193),SUMPRODUCT(G38:G193,AK38:AK193))</f>
        <v>0</v>
      </c>
      <c r="AL210" s="293">
        <f>IF(AL36="kw",SUMPRODUCT(N38:N193,R38:R193,AL38:AL193),SUMPRODUCT(G38:G193,AL38:AL193))</f>
        <v>0</v>
      </c>
      <c r="AM210" s="339"/>
    </row>
    <row r="211" spans="1:39" ht="15.5">
      <c r="B211" s="296" t="s">
        <v>148</v>
      </c>
      <c r="C211" s="306"/>
      <c r="D211" s="281"/>
      <c r="E211" s="281"/>
      <c r="F211" s="281"/>
      <c r="G211" s="281"/>
      <c r="H211" s="281"/>
      <c r="I211" s="281"/>
      <c r="J211" s="281"/>
      <c r="K211" s="281"/>
      <c r="L211" s="281"/>
      <c r="M211" s="281"/>
      <c r="N211" s="281"/>
      <c r="O211" s="359"/>
      <c r="P211" s="281"/>
      <c r="Q211" s="281"/>
      <c r="R211" s="281"/>
      <c r="S211" s="306"/>
      <c r="T211" s="311"/>
      <c r="U211" s="311"/>
      <c r="V211" s="281"/>
      <c r="W211" s="281"/>
      <c r="X211" s="311"/>
      <c r="Y211" s="293">
        <f>SUMPRODUCT(H38:H193,Y38:Y193)</f>
        <v>137610</v>
      </c>
      <c r="Z211" s="293">
        <f>SUMPRODUCT(H38:H193,Z38:Z193)</f>
        <v>82454.838100000008</v>
      </c>
      <c r="AA211" s="293">
        <f>IF(AA36="kw",SUMPRODUCT(N38:N193,S38:S193,AA38:AA193),SUMPRODUCT(H38:H193,AA38:AA193))</f>
        <v>246.78719999999998</v>
      </c>
      <c r="AB211" s="293">
        <f>IF(AB36="kw",SUMPRODUCT(N38:N193,S38:S193,AB38:AB193),SUMPRODUCT(H38:H193,AB38:AB193))</f>
        <v>1039.3344</v>
      </c>
      <c r="AC211" s="293">
        <f>IF(AC36="kw",SUMPRODUCT(N38:N193,S38:S193,AC38:AC193),SUMPRODUCT(H38:H193,AC38:AC193))</f>
        <v>0</v>
      </c>
      <c r="AD211" s="293">
        <f>IF(AD36="kw",SUMPRODUCT(N38:N193,S38:S193,AD38:AD193),SUMPRODUCT(H38:H193,AD38:AD193))</f>
        <v>0</v>
      </c>
      <c r="AE211" s="293">
        <f>IF(AE36="kw",SUMPRODUCT(N38:N193,S38:S193,AE38:AE193),SUMPRODUCT(H38:H193,AE38:AE193))</f>
        <v>0</v>
      </c>
      <c r="AF211" s="293">
        <f>IF(AF36="kw",SUMPRODUCT(N38:N193,S38:S193,AF38:AF193),SUMPRODUCT(H38:H193,AF38:AF193))</f>
        <v>0</v>
      </c>
      <c r="AG211" s="293">
        <f>IF(AG36="kw",SUMPRODUCT(N38:N193,S38:S193,AG38:AG193),SUMPRODUCT(H38:H193,AG38:AG193))</f>
        <v>0</v>
      </c>
      <c r="AH211" s="293">
        <f>IF(AH36="kw",SUMPRODUCT(N38:N193,S38:S193,AH38:AH193),SUMPRODUCT(H38:H193,AH38:AH193))</f>
        <v>0</v>
      </c>
      <c r="AI211" s="293">
        <f>IF(AI36="kw",SUMPRODUCT(N38:N193,S38:S193,AI38:AI193),SUMPRODUCT(H38:H193,AI38:AI193))</f>
        <v>0</v>
      </c>
      <c r="AJ211" s="293">
        <f>IF(AJ36="kw",SUMPRODUCT(N38:N193,S38:S193,AJ38:AJ193),SUMPRODUCT(H38:H193,AJ38:AJ193))</f>
        <v>0</v>
      </c>
      <c r="AK211" s="293">
        <f>IF(AK36="kw",SUMPRODUCT(N38:N193,S38:S193,AK38:AK193),SUMPRODUCT(H38:H193,AK38:AK193))</f>
        <v>0</v>
      </c>
      <c r="AL211" s="293">
        <f>IF(AL36="kw",SUMPRODUCT(N38:N193,S38:S193,AL38:AL193),SUMPRODUCT(H38:H193,AL38:AL193))</f>
        <v>0</v>
      </c>
      <c r="AM211" s="339"/>
    </row>
    <row r="212" spans="1:39" ht="15.5">
      <c r="B212" s="439" t="s">
        <v>149</v>
      </c>
      <c r="C212" s="366"/>
      <c r="D212" s="386"/>
      <c r="E212" s="386"/>
      <c r="F212" s="386"/>
      <c r="G212" s="386"/>
      <c r="H212" s="386"/>
      <c r="I212" s="386"/>
      <c r="J212" s="386"/>
      <c r="K212" s="386"/>
      <c r="L212" s="386"/>
      <c r="M212" s="386"/>
      <c r="N212" s="386"/>
      <c r="O212" s="385"/>
      <c r="P212" s="386"/>
      <c r="Q212" s="386"/>
      <c r="R212" s="386"/>
      <c r="S212" s="366"/>
      <c r="T212" s="387"/>
      <c r="U212" s="387"/>
      <c r="V212" s="386"/>
      <c r="W212" s="386"/>
      <c r="X212" s="387"/>
      <c r="Y212" s="328">
        <f>SUMPRODUCT(I38:I193,Y38:Y193)</f>
        <v>137610</v>
      </c>
      <c r="Z212" s="328">
        <f>SUMPRODUCT(I38:I193,Z38:Z193)</f>
        <v>82454.838100000008</v>
      </c>
      <c r="AA212" s="328">
        <f>IF(AA36="kw",SUMPRODUCT(N38:N193,T38:T193,AA38:AA193),SUMPRODUCT(I38:I193,AA38:AA193))</f>
        <v>246.78719999999998</v>
      </c>
      <c r="AB212" s="328">
        <f>IF(AB36="kw",SUMPRODUCT(N38:N193,T38:T193,AB38:AB193),SUMPRODUCT(I38:I193,AB38:AB193))</f>
        <v>1039.3344</v>
      </c>
      <c r="AC212" s="328">
        <f>IF(AC36="kw",SUMPRODUCT(N38:N193,T38:T193,AC38:AC193),SUMPRODUCT(I38:I193,AC38:AC193))</f>
        <v>0</v>
      </c>
      <c r="AD212" s="328">
        <f>IF(AD36="kw",SUMPRODUCT(N38:N193,T38:T193,AD38:AD193),SUMPRODUCT(I38:I193,AD38:AD193))</f>
        <v>0</v>
      </c>
      <c r="AE212" s="328">
        <f>IF(AE36="kw",SUMPRODUCT(N38:N193,T38:T193,AE38:AE193),SUMPRODUCT(I38:I193,AE38:AE193))</f>
        <v>0</v>
      </c>
      <c r="AF212" s="328">
        <f>IF(AF36="kw",SUMPRODUCT(N38:N193,T38:T193,AF38:AF193),SUMPRODUCT(I38:I193,AF38:AF193))</f>
        <v>0</v>
      </c>
      <c r="AG212" s="328">
        <f>IF(AG36="kw",SUMPRODUCT(N38:N193,T38:T193,AG38:AG193),SUMPRODUCT(I38:I193,AG38:AG193))</f>
        <v>0</v>
      </c>
      <c r="AH212" s="328">
        <f>IF(AH36="kw",SUMPRODUCT(N38:N193,T38:T193,AH38:AH193),SUMPRODUCT(I38:I193,AH38:AH193))</f>
        <v>0</v>
      </c>
      <c r="AI212" s="328">
        <f>IF(AI36="kw",SUMPRODUCT(N38:N193,T38:T193,AI38:AI193),SUMPRODUCT(I38:I193,AI38:AI193))</f>
        <v>0</v>
      </c>
      <c r="AJ212" s="328">
        <f>IF(AJ36="kw",SUMPRODUCT(N38:N193,T38:T193,AJ38:AJ193),SUMPRODUCT(I38:I193,AJ38:AJ193))</f>
        <v>0</v>
      </c>
      <c r="AK212" s="328">
        <f>IF(AK36="kw",SUMPRODUCT(N38:N193,T38:T193,AK38:AK193),SUMPRODUCT(I38:I193,AK38:AK193))</f>
        <v>0</v>
      </c>
      <c r="AL212" s="328">
        <f>IF(AL36="kw",SUMPRODUCT(N38:N193,T38:T193,AL38:AL193),SUMPRODUCT(I38:I193,AL38:AL193))</f>
        <v>0</v>
      </c>
      <c r="AM212" s="388"/>
    </row>
    <row r="213" spans="1:39" ht="20.25" customHeight="1">
      <c r="B213" s="370" t="s">
        <v>585</v>
      </c>
      <c r="C213" s="389"/>
      <c r="D213" s="390"/>
      <c r="E213" s="390"/>
      <c r="F213" s="390"/>
      <c r="G213" s="390"/>
      <c r="H213" s="390"/>
      <c r="I213" s="390"/>
      <c r="J213" s="390"/>
      <c r="K213" s="390"/>
      <c r="L213" s="390"/>
      <c r="M213" s="390"/>
      <c r="N213" s="390"/>
      <c r="O213" s="390"/>
      <c r="P213" s="390"/>
      <c r="Q213" s="390"/>
      <c r="R213" s="390"/>
      <c r="S213" s="373"/>
      <c r="T213" s="374"/>
      <c r="U213" s="390"/>
      <c r="V213" s="390"/>
      <c r="W213" s="390"/>
      <c r="X213" s="390"/>
      <c r="Y213" s="411"/>
      <c r="Z213" s="411"/>
      <c r="AA213" s="411"/>
      <c r="AB213" s="411"/>
      <c r="AC213" s="411"/>
      <c r="AD213" s="411"/>
      <c r="AE213" s="411"/>
      <c r="AF213" s="411"/>
      <c r="AG213" s="411"/>
      <c r="AH213" s="411"/>
      <c r="AI213" s="411"/>
      <c r="AJ213" s="411"/>
      <c r="AK213" s="411"/>
      <c r="AL213" s="411"/>
      <c r="AM213" s="391"/>
    </row>
    <row r="214" spans="1:39" ht="15.5">
      <c r="B214" s="440"/>
    </row>
    <row r="215" spans="1:39" ht="15.5">
      <c r="B215" s="440"/>
    </row>
    <row r="216" spans="1:39" ht="15.5">
      <c r="B216" s="282" t="s">
        <v>271</v>
      </c>
      <c r="C216" s="283"/>
      <c r="D216" s="590" t="s">
        <v>524</v>
      </c>
      <c r="E216" s="255"/>
      <c r="F216" s="590"/>
      <c r="G216" s="255"/>
      <c r="H216" s="255"/>
      <c r="I216" s="255"/>
      <c r="J216" s="255"/>
      <c r="K216" s="255"/>
      <c r="L216" s="255"/>
      <c r="M216" s="255"/>
      <c r="N216" s="255"/>
      <c r="O216" s="283"/>
      <c r="P216" s="255"/>
      <c r="Q216" s="255"/>
      <c r="R216" s="255"/>
      <c r="S216" s="255"/>
      <c r="T216" s="255"/>
      <c r="U216" s="255"/>
      <c r="V216" s="255"/>
      <c r="W216" s="255"/>
      <c r="X216" s="255"/>
      <c r="Y216" s="272"/>
      <c r="Z216" s="269"/>
      <c r="AA216" s="269"/>
      <c r="AB216" s="269"/>
      <c r="AC216" s="269"/>
      <c r="AD216" s="269"/>
      <c r="AE216" s="269"/>
      <c r="AF216" s="269"/>
      <c r="AG216" s="269"/>
      <c r="AH216" s="269"/>
      <c r="AI216" s="269"/>
      <c r="AJ216" s="269"/>
      <c r="AK216" s="269"/>
      <c r="AL216" s="269"/>
      <c r="AM216" s="284"/>
    </row>
    <row r="217" spans="1:39" ht="34.5" customHeight="1">
      <c r="B217" s="939" t="s">
        <v>209</v>
      </c>
      <c r="C217" s="941" t="s">
        <v>33</v>
      </c>
      <c r="D217" s="286" t="s">
        <v>420</v>
      </c>
      <c r="E217" s="943" t="s">
        <v>207</v>
      </c>
      <c r="F217" s="944"/>
      <c r="G217" s="944"/>
      <c r="H217" s="944"/>
      <c r="I217" s="944"/>
      <c r="J217" s="944"/>
      <c r="K217" s="944"/>
      <c r="L217" s="944"/>
      <c r="M217" s="945"/>
      <c r="N217" s="949" t="s">
        <v>211</v>
      </c>
      <c r="O217" s="286" t="s">
        <v>421</v>
      </c>
      <c r="P217" s="943" t="s">
        <v>210</v>
      </c>
      <c r="Q217" s="944"/>
      <c r="R217" s="944"/>
      <c r="S217" s="944"/>
      <c r="T217" s="944"/>
      <c r="U217" s="944"/>
      <c r="V217" s="944"/>
      <c r="W217" s="944"/>
      <c r="X217" s="945"/>
      <c r="Y217" s="946" t="s">
        <v>241</v>
      </c>
      <c r="Z217" s="947"/>
      <c r="AA217" s="947"/>
      <c r="AB217" s="947"/>
      <c r="AC217" s="947"/>
      <c r="AD217" s="947"/>
      <c r="AE217" s="947"/>
      <c r="AF217" s="947"/>
      <c r="AG217" s="947"/>
      <c r="AH217" s="947"/>
      <c r="AI217" s="947"/>
      <c r="AJ217" s="947"/>
      <c r="AK217" s="947"/>
      <c r="AL217" s="947"/>
      <c r="AM217" s="948"/>
    </row>
    <row r="218" spans="1:39" ht="60.75" customHeight="1">
      <c r="B218" s="940"/>
      <c r="C218" s="942"/>
      <c r="D218" s="287">
        <v>2016</v>
      </c>
      <c r="E218" s="287">
        <v>2017</v>
      </c>
      <c r="F218" s="287">
        <v>2018</v>
      </c>
      <c r="G218" s="287">
        <v>2019</v>
      </c>
      <c r="H218" s="287">
        <v>2020</v>
      </c>
      <c r="I218" s="287">
        <v>2021</v>
      </c>
      <c r="J218" s="287">
        <v>2022</v>
      </c>
      <c r="K218" s="287">
        <v>2023</v>
      </c>
      <c r="L218" s="287">
        <v>2024</v>
      </c>
      <c r="M218" s="287">
        <v>2025</v>
      </c>
      <c r="N218" s="950"/>
      <c r="O218" s="287">
        <v>2016</v>
      </c>
      <c r="P218" s="287">
        <v>2017</v>
      </c>
      <c r="Q218" s="287">
        <v>2018</v>
      </c>
      <c r="R218" s="287">
        <v>2019</v>
      </c>
      <c r="S218" s="287">
        <v>2020</v>
      </c>
      <c r="T218" s="287">
        <v>2021</v>
      </c>
      <c r="U218" s="287">
        <v>2022</v>
      </c>
      <c r="V218" s="287">
        <v>2023</v>
      </c>
      <c r="W218" s="287">
        <v>2024</v>
      </c>
      <c r="X218" s="287">
        <v>2025</v>
      </c>
      <c r="Y218" s="287" t="str">
        <f>'1.  LRAMVA Summary'!D50</f>
        <v>Residential</v>
      </c>
      <c r="Z218" s="287" t="str">
        <f>'1.  LRAMVA Summary'!E50</f>
        <v>GS&lt;50 kW</v>
      </c>
      <c r="AA218" s="287" t="str">
        <f>'1.  LRAMVA Summary'!F50</f>
        <v>GS 50-999 kW</v>
      </c>
      <c r="AB218" s="287" t="str">
        <f>'1.  LRAMVA Summary'!G50</f>
        <v>GS 1000-4999kW</v>
      </c>
      <c r="AC218" s="287" t="str">
        <f>'1.  LRAMVA Summary'!H50</f>
        <v>Unmetered Scattered Load</v>
      </c>
      <c r="AD218" s="287" t="str">
        <f>'1.  LRAMVA Summary'!I50</f>
        <v>Sentinel Lights</v>
      </c>
      <c r="AE218" s="287" t="str">
        <f>'1.  LRAMVA Summary'!J50</f>
        <v>Street Lighting</v>
      </c>
      <c r="AF218" s="287" t="str">
        <f>'1.  LRAMVA Summary'!K50</f>
        <v/>
      </c>
      <c r="AG218" s="287" t="str">
        <f>'1.  LRAMVA Summary'!L50</f>
        <v/>
      </c>
      <c r="AH218" s="287" t="str">
        <f>'1.  LRAMVA Summary'!M50</f>
        <v/>
      </c>
      <c r="AI218" s="287" t="str">
        <f>'1.  LRAMVA Summary'!N50</f>
        <v/>
      </c>
      <c r="AJ218" s="287" t="str">
        <f>'1.  LRAMVA Summary'!O50</f>
        <v/>
      </c>
      <c r="AK218" s="287" t="str">
        <f>'1.  LRAMVA Summary'!P50</f>
        <v/>
      </c>
      <c r="AL218" s="287" t="str">
        <f>'1.  LRAMVA Summary'!Q50</f>
        <v/>
      </c>
      <c r="AM218" s="289" t="str">
        <f>'1.  LRAMVA Summary'!R50</f>
        <v>Total</v>
      </c>
    </row>
    <row r="219" spans="1:39" ht="15.75" customHeight="1">
      <c r="B219" s="520" t="s">
        <v>502</v>
      </c>
      <c r="C219" s="291"/>
      <c r="D219" s="291"/>
      <c r="E219" s="291"/>
      <c r="F219" s="291"/>
      <c r="G219" s="291"/>
      <c r="H219" s="291"/>
      <c r="I219" s="291"/>
      <c r="J219" s="291"/>
      <c r="K219" s="291"/>
      <c r="L219" s="291"/>
      <c r="M219" s="291"/>
      <c r="N219" s="292"/>
      <c r="O219" s="291"/>
      <c r="P219" s="291"/>
      <c r="Q219" s="291"/>
      <c r="R219" s="291"/>
      <c r="S219" s="291"/>
      <c r="T219" s="291"/>
      <c r="U219" s="291"/>
      <c r="V219" s="291"/>
      <c r="W219" s="291"/>
      <c r="X219" s="291"/>
      <c r="Y219" s="293" t="str">
        <f>'1.  LRAMVA Summary'!D51</f>
        <v>kWh</v>
      </c>
      <c r="Z219" s="293" t="str">
        <f>'1.  LRAMVA Summary'!E51</f>
        <v>kWh</v>
      </c>
      <c r="AA219" s="293" t="str">
        <f>'1.  LRAMVA Summary'!F51</f>
        <v>kW</v>
      </c>
      <c r="AB219" s="293" t="str">
        <f>'1.  LRAMVA Summary'!G51</f>
        <v>kW</v>
      </c>
      <c r="AC219" s="293" t="str">
        <f>'1.  LRAMVA Summary'!H51</f>
        <v>kWh</v>
      </c>
      <c r="AD219" s="293" t="str">
        <f>'1.  LRAMVA Summary'!I51</f>
        <v>kW</v>
      </c>
      <c r="AE219" s="293" t="str">
        <f>'1.  LRAMVA Summary'!J51</f>
        <v>kW</v>
      </c>
      <c r="AF219" s="293">
        <f>'1.  LRAMVA Summary'!K51</f>
        <v>0</v>
      </c>
      <c r="AG219" s="293">
        <f>'1.  LRAMVA Summary'!L51</f>
        <v>0</v>
      </c>
      <c r="AH219" s="293">
        <f>'1.  LRAMVA Summary'!M51</f>
        <v>0</v>
      </c>
      <c r="AI219" s="293">
        <f>'1.  LRAMVA Summary'!N51</f>
        <v>0</v>
      </c>
      <c r="AJ219" s="293">
        <f>'1.  LRAMVA Summary'!O51</f>
        <v>0</v>
      </c>
      <c r="AK219" s="293">
        <f>'1.  LRAMVA Summary'!P51</f>
        <v>0</v>
      </c>
      <c r="AL219" s="293">
        <f>'1.  LRAMVA Summary'!Q51</f>
        <v>0</v>
      </c>
      <c r="AM219" s="294"/>
    </row>
    <row r="220" spans="1:39" ht="15.5" outlineLevel="1">
      <c r="B220" s="290" t="s">
        <v>495</v>
      </c>
      <c r="C220" s="291"/>
      <c r="D220" s="291"/>
      <c r="E220" s="291"/>
      <c r="F220" s="291"/>
      <c r="G220" s="291"/>
      <c r="H220" s="291"/>
      <c r="I220" s="291"/>
      <c r="J220" s="291"/>
      <c r="K220" s="291"/>
      <c r="L220" s="291"/>
      <c r="M220" s="291"/>
      <c r="N220" s="292"/>
      <c r="O220" s="291"/>
      <c r="P220" s="291"/>
      <c r="Q220" s="291"/>
      <c r="R220" s="291"/>
      <c r="S220" s="291"/>
      <c r="T220" s="291"/>
      <c r="U220" s="291"/>
      <c r="V220" s="291"/>
      <c r="W220" s="291"/>
      <c r="X220" s="291"/>
      <c r="Y220" s="293"/>
      <c r="Z220" s="293"/>
      <c r="AA220" s="293"/>
      <c r="AB220" s="293"/>
      <c r="AC220" s="293"/>
      <c r="AD220" s="293"/>
      <c r="AE220" s="293"/>
      <c r="AF220" s="293"/>
      <c r="AG220" s="293"/>
      <c r="AH220" s="293"/>
      <c r="AI220" s="293"/>
      <c r="AJ220" s="293"/>
      <c r="AK220" s="293"/>
      <c r="AL220" s="293"/>
      <c r="AM220" s="294"/>
    </row>
    <row r="221" spans="1:39" ht="15.5" outlineLevel="1">
      <c r="A221" s="524">
        <v>1</v>
      </c>
      <c r="B221" s="522" t="s">
        <v>95</v>
      </c>
      <c r="C221" s="293" t="s">
        <v>25</v>
      </c>
      <c r="D221" s="297"/>
      <c r="E221" s="297"/>
      <c r="F221" s="297"/>
      <c r="G221" s="297"/>
      <c r="H221" s="297"/>
      <c r="I221" s="297"/>
      <c r="J221" s="297"/>
      <c r="K221" s="297"/>
      <c r="L221" s="297"/>
      <c r="M221" s="297"/>
      <c r="N221" s="293"/>
      <c r="O221" s="297"/>
      <c r="P221" s="297"/>
      <c r="Q221" s="297"/>
      <c r="R221" s="297"/>
      <c r="S221" s="297"/>
      <c r="T221" s="297"/>
      <c r="U221" s="297"/>
      <c r="V221" s="297"/>
      <c r="W221" s="297"/>
      <c r="X221" s="297"/>
      <c r="Y221" s="412"/>
      <c r="Z221" s="412"/>
      <c r="AA221" s="412"/>
      <c r="AB221" s="412"/>
      <c r="AC221" s="412"/>
      <c r="AD221" s="412"/>
      <c r="AE221" s="412"/>
      <c r="AF221" s="412"/>
      <c r="AG221" s="412"/>
      <c r="AH221" s="412"/>
      <c r="AI221" s="412"/>
      <c r="AJ221" s="412"/>
      <c r="AK221" s="412"/>
      <c r="AL221" s="412"/>
      <c r="AM221" s="298">
        <f>SUM(Y221:AL221)</f>
        <v>0</v>
      </c>
    </row>
    <row r="222" spans="1:39" ht="15.5" outlineLevel="1">
      <c r="B222" s="296" t="s">
        <v>287</v>
      </c>
      <c r="C222" s="293" t="s">
        <v>164</v>
      </c>
      <c r="D222" s="297"/>
      <c r="E222" s="297"/>
      <c r="F222" s="297"/>
      <c r="G222" s="297"/>
      <c r="H222" s="297"/>
      <c r="I222" s="297"/>
      <c r="J222" s="297"/>
      <c r="K222" s="297"/>
      <c r="L222" s="297"/>
      <c r="M222" s="297"/>
      <c r="N222" s="470"/>
      <c r="O222" s="297"/>
      <c r="P222" s="297"/>
      <c r="Q222" s="297"/>
      <c r="R222" s="297"/>
      <c r="S222" s="297"/>
      <c r="T222" s="297"/>
      <c r="U222" s="297"/>
      <c r="V222" s="297"/>
      <c r="W222" s="297"/>
      <c r="X222" s="297"/>
      <c r="Y222" s="413">
        <f t="shared" ref="Y222:AL222" si="55">Y221</f>
        <v>0</v>
      </c>
      <c r="Z222" s="413">
        <f t="shared" si="55"/>
        <v>0</v>
      </c>
      <c r="AA222" s="413">
        <f t="shared" si="55"/>
        <v>0</v>
      </c>
      <c r="AB222" s="413">
        <f t="shared" si="55"/>
        <v>0</v>
      </c>
      <c r="AC222" s="413">
        <f t="shared" si="55"/>
        <v>0</v>
      </c>
      <c r="AD222" s="413">
        <f t="shared" si="55"/>
        <v>0</v>
      </c>
      <c r="AE222" s="413">
        <f t="shared" si="55"/>
        <v>0</v>
      </c>
      <c r="AF222" s="413">
        <f t="shared" si="55"/>
        <v>0</v>
      </c>
      <c r="AG222" s="413">
        <f t="shared" si="55"/>
        <v>0</v>
      </c>
      <c r="AH222" s="413">
        <f t="shared" si="55"/>
        <v>0</v>
      </c>
      <c r="AI222" s="413">
        <f t="shared" si="55"/>
        <v>0</v>
      </c>
      <c r="AJ222" s="413">
        <f t="shared" si="55"/>
        <v>0</v>
      </c>
      <c r="AK222" s="413">
        <f t="shared" si="55"/>
        <v>0</v>
      </c>
      <c r="AL222" s="413">
        <f t="shared" si="55"/>
        <v>0</v>
      </c>
      <c r="AM222" s="299"/>
    </row>
    <row r="223" spans="1:39" ht="15.5" outlineLevel="1">
      <c r="B223" s="300"/>
      <c r="C223" s="301"/>
      <c r="D223" s="301"/>
      <c r="E223" s="301"/>
      <c r="F223" s="301"/>
      <c r="G223" s="301"/>
      <c r="H223" s="301"/>
      <c r="I223" s="301"/>
      <c r="J223" s="301"/>
      <c r="K223" s="301"/>
      <c r="L223" s="301"/>
      <c r="M223" s="301"/>
      <c r="N223" s="302"/>
      <c r="O223" s="301"/>
      <c r="P223" s="301"/>
      <c r="Q223" s="301"/>
      <c r="R223" s="301"/>
      <c r="S223" s="301"/>
      <c r="T223" s="301"/>
      <c r="U223" s="301"/>
      <c r="V223" s="301"/>
      <c r="W223" s="301"/>
      <c r="X223" s="301"/>
      <c r="Y223" s="414"/>
      <c r="Z223" s="415"/>
      <c r="AA223" s="415"/>
      <c r="AB223" s="415"/>
      <c r="AC223" s="415"/>
      <c r="AD223" s="415"/>
      <c r="AE223" s="415"/>
      <c r="AF223" s="415"/>
      <c r="AG223" s="415"/>
      <c r="AH223" s="415"/>
      <c r="AI223" s="415"/>
      <c r="AJ223" s="415"/>
      <c r="AK223" s="415"/>
      <c r="AL223" s="415"/>
      <c r="AM223" s="304"/>
    </row>
    <row r="224" spans="1:39" ht="15.5" outlineLevel="1">
      <c r="A224" s="524">
        <v>2</v>
      </c>
      <c r="B224" s="522" t="s">
        <v>96</v>
      </c>
      <c r="C224" s="293" t="s">
        <v>25</v>
      </c>
      <c r="D224" s="297"/>
      <c r="E224" s="297"/>
      <c r="F224" s="297"/>
      <c r="G224" s="297"/>
      <c r="H224" s="297"/>
      <c r="I224" s="297"/>
      <c r="J224" s="297"/>
      <c r="K224" s="297"/>
      <c r="L224" s="297"/>
      <c r="M224" s="297"/>
      <c r="N224" s="293"/>
      <c r="O224" s="297"/>
      <c r="P224" s="297"/>
      <c r="Q224" s="297"/>
      <c r="R224" s="297"/>
      <c r="S224" s="297"/>
      <c r="T224" s="297"/>
      <c r="U224" s="297"/>
      <c r="V224" s="297"/>
      <c r="W224" s="297"/>
      <c r="X224" s="297"/>
      <c r="Y224" s="412"/>
      <c r="Z224" s="412"/>
      <c r="AA224" s="412"/>
      <c r="AB224" s="412"/>
      <c r="AC224" s="412"/>
      <c r="AD224" s="412"/>
      <c r="AE224" s="412"/>
      <c r="AF224" s="412"/>
      <c r="AG224" s="412"/>
      <c r="AH224" s="412"/>
      <c r="AI224" s="412"/>
      <c r="AJ224" s="412"/>
      <c r="AK224" s="412"/>
      <c r="AL224" s="412"/>
      <c r="AM224" s="298">
        <f>SUM(Y224:AL224)</f>
        <v>0</v>
      </c>
    </row>
    <row r="225" spans="1:39" ht="15.5" outlineLevel="1">
      <c r="B225" s="296" t="s">
        <v>287</v>
      </c>
      <c r="C225" s="293" t="s">
        <v>164</v>
      </c>
      <c r="D225" s="297"/>
      <c r="E225" s="297"/>
      <c r="F225" s="297"/>
      <c r="G225" s="297"/>
      <c r="H225" s="297"/>
      <c r="I225" s="297"/>
      <c r="J225" s="297"/>
      <c r="K225" s="297"/>
      <c r="L225" s="297"/>
      <c r="M225" s="297"/>
      <c r="N225" s="470"/>
      <c r="O225" s="297"/>
      <c r="P225" s="297"/>
      <c r="Q225" s="297"/>
      <c r="R225" s="297"/>
      <c r="S225" s="297"/>
      <c r="T225" s="297"/>
      <c r="U225" s="297"/>
      <c r="V225" s="297"/>
      <c r="W225" s="297"/>
      <c r="X225" s="297"/>
      <c r="Y225" s="413">
        <f t="shared" ref="Y225:AL225" si="56">Y224</f>
        <v>0</v>
      </c>
      <c r="Z225" s="413">
        <f t="shared" si="56"/>
        <v>0</v>
      </c>
      <c r="AA225" s="413">
        <f t="shared" si="56"/>
        <v>0</v>
      </c>
      <c r="AB225" s="413">
        <f t="shared" si="56"/>
        <v>0</v>
      </c>
      <c r="AC225" s="413">
        <f t="shared" si="56"/>
        <v>0</v>
      </c>
      <c r="AD225" s="413">
        <f t="shared" si="56"/>
        <v>0</v>
      </c>
      <c r="AE225" s="413">
        <f t="shared" si="56"/>
        <v>0</v>
      </c>
      <c r="AF225" s="413">
        <f t="shared" si="56"/>
        <v>0</v>
      </c>
      <c r="AG225" s="413">
        <f t="shared" si="56"/>
        <v>0</v>
      </c>
      <c r="AH225" s="413">
        <f t="shared" si="56"/>
        <v>0</v>
      </c>
      <c r="AI225" s="413">
        <f t="shared" si="56"/>
        <v>0</v>
      </c>
      <c r="AJ225" s="413">
        <f t="shared" si="56"/>
        <v>0</v>
      </c>
      <c r="AK225" s="413">
        <f t="shared" si="56"/>
        <v>0</v>
      </c>
      <c r="AL225" s="413">
        <f t="shared" si="56"/>
        <v>0</v>
      </c>
      <c r="AM225" s="299"/>
    </row>
    <row r="226" spans="1:39" ht="15.5" outlineLevel="1">
      <c r="B226" s="300"/>
      <c r="C226" s="301"/>
      <c r="D226" s="306"/>
      <c r="E226" s="306"/>
      <c r="F226" s="306"/>
      <c r="G226" s="306"/>
      <c r="H226" s="306"/>
      <c r="I226" s="306"/>
      <c r="J226" s="306"/>
      <c r="K226" s="306"/>
      <c r="L226" s="306"/>
      <c r="M226" s="306"/>
      <c r="N226" s="302"/>
      <c r="O226" s="306"/>
      <c r="P226" s="306"/>
      <c r="Q226" s="306"/>
      <c r="R226" s="306"/>
      <c r="S226" s="306"/>
      <c r="T226" s="306"/>
      <c r="U226" s="306"/>
      <c r="V226" s="306"/>
      <c r="W226" s="306"/>
      <c r="X226" s="306"/>
      <c r="Y226" s="414"/>
      <c r="Z226" s="415"/>
      <c r="AA226" s="415"/>
      <c r="AB226" s="415"/>
      <c r="AC226" s="415"/>
      <c r="AD226" s="415"/>
      <c r="AE226" s="415"/>
      <c r="AF226" s="415"/>
      <c r="AG226" s="415"/>
      <c r="AH226" s="415"/>
      <c r="AI226" s="415"/>
      <c r="AJ226" s="415"/>
      <c r="AK226" s="415"/>
      <c r="AL226" s="415"/>
      <c r="AM226" s="304"/>
    </row>
    <row r="227" spans="1:39" ht="15.5" outlineLevel="1">
      <c r="A227" s="524">
        <v>3</v>
      </c>
      <c r="B227" s="522" t="s">
        <v>97</v>
      </c>
      <c r="C227" s="293" t="s">
        <v>25</v>
      </c>
      <c r="D227" s="297"/>
      <c r="E227" s="297"/>
      <c r="F227" s="297"/>
      <c r="G227" s="297"/>
      <c r="H227" s="297"/>
      <c r="I227" s="297"/>
      <c r="J227" s="297"/>
      <c r="K227" s="297"/>
      <c r="L227" s="297"/>
      <c r="M227" s="297"/>
      <c r="N227" s="293"/>
      <c r="O227" s="297"/>
      <c r="P227" s="297"/>
      <c r="Q227" s="297"/>
      <c r="R227" s="297"/>
      <c r="S227" s="297"/>
      <c r="T227" s="297"/>
      <c r="U227" s="297"/>
      <c r="V227" s="297"/>
      <c r="W227" s="297"/>
      <c r="X227" s="297"/>
      <c r="Y227" s="412"/>
      <c r="Z227" s="412"/>
      <c r="AA227" s="412"/>
      <c r="AB227" s="412"/>
      <c r="AC227" s="412"/>
      <c r="AD227" s="412"/>
      <c r="AE227" s="412"/>
      <c r="AF227" s="412"/>
      <c r="AG227" s="412"/>
      <c r="AH227" s="412"/>
      <c r="AI227" s="412"/>
      <c r="AJ227" s="412"/>
      <c r="AK227" s="412"/>
      <c r="AL227" s="412"/>
      <c r="AM227" s="298">
        <f>SUM(Y227:AL227)</f>
        <v>0</v>
      </c>
    </row>
    <row r="228" spans="1:39" ht="15.5" outlineLevel="1">
      <c r="B228" s="296" t="s">
        <v>287</v>
      </c>
      <c r="C228" s="293" t="s">
        <v>164</v>
      </c>
      <c r="D228" s="297"/>
      <c r="E228" s="297"/>
      <c r="F228" s="297"/>
      <c r="G228" s="297"/>
      <c r="H228" s="297"/>
      <c r="I228" s="297"/>
      <c r="J228" s="297"/>
      <c r="K228" s="297"/>
      <c r="L228" s="297"/>
      <c r="M228" s="297"/>
      <c r="N228" s="470"/>
      <c r="O228" s="297"/>
      <c r="P228" s="297"/>
      <c r="Q228" s="297"/>
      <c r="R228" s="297"/>
      <c r="S228" s="297"/>
      <c r="T228" s="297"/>
      <c r="U228" s="297"/>
      <c r="V228" s="297"/>
      <c r="W228" s="297"/>
      <c r="X228" s="297"/>
      <c r="Y228" s="413">
        <f t="shared" ref="Y228:AL228" si="57">Y227</f>
        <v>0</v>
      </c>
      <c r="Z228" s="413">
        <f t="shared" si="57"/>
        <v>0</v>
      </c>
      <c r="AA228" s="413">
        <f t="shared" si="57"/>
        <v>0</v>
      </c>
      <c r="AB228" s="413">
        <f t="shared" si="57"/>
        <v>0</v>
      </c>
      <c r="AC228" s="413">
        <f t="shared" si="57"/>
        <v>0</v>
      </c>
      <c r="AD228" s="413">
        <f t="shared" si="57"/>
        <v>0</v>
      </c>
      <c r="AE228" s="413">
        <f t="shared" si="57"/>
        <v>0</v>
      </c>
      <c r="AF228" s="413">
        <f t="shared" si="57"/>
        <v>0</v>
      </c>
      <c r="AG228" s="413">
        <f t="shared" si="57"/>
        <v>0</v>
      </c>
      <c r="AH228" s="413">
        <f t="shared" si="57"/>
        <v>0</v>
      </c>
      <c r="AI228" s="413">
        <f t="shared" si="57"/>
        <v>0</v>
      </c>
      <c r="AJ228" s="413">
        <f t="shared" si="57"/>
        <v>0</v>
      </c>
      <c r="AK228" s="413">
        <f t="shared" si="57"/>
        <v>0</v>
      </c>
      <c r="AL228" s="413">
        <f t="shared" si="57"/>
        <v>0</v>
      </c>
      <c r="AM228" s="299"/>
    </row>
    <row r="229" spans="1:39" ht="15.5" outlineLevel="1">
      <c r="B229" s="296"/>
      <c r="C229" s="307"/>
      <c r="D229" s="293"/>
      <c r="E229" s="293"/>
      <c r="F229" s="293"/>
      <c r="G229" s="293"/>
      <c r="H229" s="293"/>
      <c r="I229" s="293"/>
      <c r="J229" s="293"/>
      <c r="K229" s="293"/>
      <c r="L229" s="293"/>
      <c r="M229" s="293"/>
      <c r="N229" s="293"/>
      <c r="O229" s="293"/>
      <c r="P229" s="293"/>
      <c r="Q229" s="293"/>
      <c r="R229" s="293"/>
      <c r="S229" s="293"/>
      <c r="T229" s="293"/>
      <c r="U229" s="293"/>
      <c r="V229" s="293"/>
      <c r="W229" s="293"/>
      <c r="X229" s="293"/>
      <c r="Y229" s="414"/>
      <c r="Z229" s="414"/>
      <c r="AA229" s="414"/>
      <c r="AB229" s="414"/>
      <c r="AC229" s="414"/>
      <c r="AD229" s="414"/>
      <c r="AE229" s="414"/>
      <c r="AF229" s="414"/>
      <c r="AG229" s="414"/>
      <c r="AH229" s="414"/>
      <c r="AI229" s="414"/>
      <c r="AJ229" s="414"/>
      <c r="AK229" s="414"/>
      <c r="AL229" s="414"/>
      <c r="AM229" s="308"/>
    </row>
    <row r="230" spans="1:39" ht="15.5" outlineLevel="1">
      <c r="A230" s="524">
        <v>4</v>
      </c>
      <c r="B230" s="522" t="s">
        <v>98</v>
      </c>
      <c r="C230" s="293" t="s">
        <v>25</v>
      </c>
      <c r="D230" s="297"/>
      <c r="E230" s="297"/>
      <c r="F230" s="297"/>
      <c r="G230" s="297"/>
      <c r="H230" s="297"/>
      <c r="I230" s="297"/>
      <c r="J230" s="297"/>
      <c r="K230" s="297"/>
      <c r="L230" s="297"/>
      <c r="M230" s="297"/>
      <c r="N230" s="293"/>
      <c r="O230" s="297"/>
      <c r="P230" s="297"/>
      <c r="Q230" s="297"/>
      <c r="R230" s="297"/>
      <c r="S230" s="297"/>
      <c r="T230" s="297"/>
      <c r="U230" s="297"/>
      <c r="V230" s="297"/>
      <c r="W230" s="297"/>
      <c r="X230" s="297"/>
      <c r="Y230" s="412"/>
      <c r="Z230" s="412"/>
      <c r="AA230" s="412"/>
      <c r="AB230" s="412"/>
      <c r="AC230" s="412"/>
      <c r="AD230" s="412"/>
      <c r="AE230" s="412"/>
      <c r="AF230" s="412"/>
      <c r="AG230" s="412"/>
      <c r="AH230" s="412"/>
      <c r="AI230" s="412"/>
      <c r="AJ230" s="412"/>
      <c r="AK230" s="412"/>
      <c r="AL230" s="412"/>
      <c r="AM230" s="298">
        <f>SUM(Y230:AL230)</f>
        <v>0</v>
      </c>
    </row>
    <row r="231" spans="1:39" ht="15.5" outlineLevel="1">
      <c r="B231" s="296" t="s">
        <v>287</v>
      </c>
      <c r="C231" s="293" t="s">
        <v>164</v>
      </c>
      <c r="D231" s="297"/>
      <c r="E231" s="297"/>
      <c r="F231" s="297"/>
      <c r="G231" s="297"/>
      <c r="H231" s="297"/>
      <c r="I231" s="297"/>
      <c r="J231" s="297"/>
      <c r="K231" s="297"/>
      <c r="L231" s="297"/>
      <c r="M231" s="297"/>
      <c r="N231" s="470"/>
      <c r="O231" s="297"/>
      <c r="P231" s="297"/>
      <c r="Q231" s="297"/>
      <c r="R231" s="297"/>
      <c r="S231" s="297"/>
      <c r="T231" s="297"/>
      <c r="U231" s="297"/>
      <c r="V231" s="297"/>
      <c r="W231" s="297"/>
      <c r="X231" s="297"/>
      <c r="Y231" s="413">
        <f t="shared" ref="Y231:AL231" si="58">Y230</f>
        <v>0</v>
      </c>
      <c r="Z231" s="413">
        <f t="shared" si="58"/>
        <v>0</v>
      </c>
      <c r="AA231" s="413">
        <f t="shared" si="58"/>
        <v>0</v>
      </c>
      <c r="AB231" s="413">
        <f t="shared" si="58"/>
        <v>0</v>
      </c>
      <c r="AC231" s="413">
        <f t="shared" si="58"/>
        <v>0</v>
      </c>
      <c r="AD231" s="413">
        <f t="shared" si="58"/>
        <v>0</v>
      </c>
      <c r="AE231" s="413">
        <f t="shared" si="58"/>
        <v>0</v>
      </c>
      <c r="AF231" s="413">
        <f t="shared" si="58"/>
        <v>0</v>
      </c>
      <c r="AG231" s="413">
        <f t="shared" si="58"/>
        <v>0</v>
      </c>
      <c r="AH231" s="413">
        <f t="shared" si="58"/>
        <v>0</v>
      </c>
      <c r="AI231" s="413">
        <f t="shared" si="58"/>
        <v>0</v>
      </c>
      <c r="AJ231" s="413">
        <f t="shared" si="58"/>
        <v>0</v>
      </c>
      <c r="AK231" s="413">
        <f t="shared" si="58"/>
        <v>0</v>
      </c>
      <c r="AL231" s="413">
        <f t="shared" si="58"/>
        <v>0</v>
      </c>
      <c r="AM231" s="299"/>
    </row>
    <row r="232" spans="1:39" ht="15.5" outlineLevel="1">
      <c r="B232" s="296"/>
      <c r="C232" s="307"/>
      <c r="D232" s="306"/>
      <c r="E232" s="306"/>
      <c r="F232" s="306"/>
      <c r="G232" s="306"/>
      <c r="H232" s="306"/>
      <c r="I232" s="306"/>
      <c r="J232" s="306"/>
      <c r="K232" s="306"/>
      <c r="L232" s="306"/>
      <c r="M232" s="306"/>
      <c r="N232" s="293"/>
      <c r="O232" s="306"/>
      <c r="P232" s="306"/>
      <c r="Q232" s="306"/>
      <c r="R232" s="306"/>
      <c r="S232" s="306"/>
      <c r="T232" s="306"/>
      <c r="U232" s="306"/>
      <c r="V232" s="306"/>
      <c r="W232" s="306"/>
      <c r="X232" s="306"/>
      <c r="Y232" s="414"/>
      <c r="Z232" s="414"/>
      <c r="AA232" s="414"/>
      <c r="AB232" s="414"/>
      <c r="AC232" s="414"/>
      <c r="AD232" s="414"/>
      <c r="AE232" s="414"/>
      <c r="AF232" s="414"/>
      <c r="AG232" s="414"/>
      <c r="AH232" s="414"/>
      <c r="AI232" s="414"/>
      <c r="AJ232" s="414"/>
      <c r="AK232" s="414"/>
      <c r="AL232" s="414"/>
      <c r="AM232" s="308"/>
    </row>
    <row r="233" spans="1:39" ht="31" outlineLevel="1">
      <c r="A233" s="524">
        <v>5</v>
      </c>
      <c r="B233" s="522" t="s">
        <v>99</v>
      </c>
      <c r="C233" s="293" t="s">
        <v>25</v>
      </c>
      <c r="D233" s="297"/>
      <c r="E233" s="297"/>
      <c r="F233" s="297"/>
      <c r="G233" s="297"/>
      <c r="H233" s="297"/>
      <c r="I233" s="297"/>
      <c r="J233" s="297"/>
      <c r="K233" s="297"/>
      <c r="L233" s="297"/>
      <c r="M233" s="297"/>
      <c r="N233" s="293"/>
      <c r="O233" s="297"/>
      <c r="P233" s="297"/>
      <c r="Q233" s="297"/>
      <c r="R233" s="297"/>
      <c r="S233" s="297"/>
      <c r="T233" s="297"/>
      <c r="U233" s="297"/>
      <c r="V233" s="297"/>
      <c r="W233" s="297"/>
      <c r="X233" s="297"/>
      <c r="Y233" s="412"/>
      <c r="Z233" s="412"/>
      <c r="AA233" s="412"/>
      <c r="AB233" s="412"/>
      <c r="AC233" s="412"/>
      <c r="AD233" s="412"/>
      <c r="AE233" s="412"/>
      <c r="AF233" s="412"/>
      <c r="AG233" s="412"/>
      <c r="AH233" s="412"/>
      <c r="AI233" s="412"/>
      <c r="AJ233" s="412"/>
      <c r="AK233" s="412"/>
      <c r="AL233" s="412"/>
      <c r="AM233" s="298">
        <f>SUM(Y233:AL233)</f>
        <v>0</v>
      </c>
    </row>
    <row r="234" spans="1:39" ht="15.5" outlineLevel="1">
      <c r="B234" s="296" t="s">
        <v>287</v>
      </c>
      <c r="C234" s="293" t="s">
        <v>164</v>
      </c>
      <c r="D234" s="297"/>
      <c r="E234" s="297"/>
      <c r="F234" s="297"/>
      <c r="G234" s="297"/>
      <c r="H234" s="297"/>
      <c r="I234" s="297"/>
      <c r="J234" s="297"/>
      <c r="K234" s="297"/>
      <c r="L234" s="297"/>
      <c r="M234" s="297"/>
      <c r="N234" s="470"/>
      <c r="O234" s="297"/>
      <c r="P234" s="297"/>
      <c r="Q234" s="297"/>
      <c r="R234" s="297"/>
      <c r="S234" s="297"/>
      <c r="T234" s="297"/>
      <c r="U234" s="297"/>
      <c r="V234" s="297"/>
      <c r="W234" s="297"/>
      <c r="X234" s="297"/>
      <c r="Y234" s="413">
        <f t="shared" ref="Y234:AL234" si="59">Y233</f>
        <v>0</v>
      </c>
      <c r="Z234" s="413">
        <f t="shared" si="59"/>
        <v>0</v>
      </c>
      <c r="AA234" s="413">
        <f t="shared" si="59"/>
        <v>0</v>
      </c>
      <c r="AB234" s="413">
        <f t="shared" si="59"/>
        <v>0</v>
      </c>
      <c r="AC234" s="413">
        <f t="shared" si="59"/>
        <v>0</v>
      </c>
      <c r="AD234" s="413">
        <f t="shared" si="59"/>
        <v>0</v>
      </c>
      <c r="AE234" s="413">
        <f t="shared" si="59"/>
        <v>0</v>
      </c>
      <c r="AF234" s="413">
        <f t="shared" si="59"/>
        <v>0</v>
      </c>
      <c r="AG234" s="413">
        <f t="shared" si="59"/>
        <v>0</v>
      </c>
      <c r="AH234" s="413">
        <f t="shared" si="59"/>
        <v>0</v>
      </c>
      <c r="AI234" s="413">
        <f t="shared" si="59"/>
        <v>0</v>
      </c>
      <c r="AJ234" s="413">
        <f t="shared" si="59"/>
        <v>0</v>
      </c>
      <c r="AK234" s="413">
        <f t="shared" si="59"/>
        <v>0</v>
      </c>
      <c r="AL234" s="413">
        <f t="shared" si="59"/>
        <v>0</v>
      </c>
      <c r="AM234" s="299"/>
    </row>
    <row r="235" spans="1:39" ht="15.5" outlineLevel="1">
      <c r="B235" s="296"/>
      <c r="C235" s="293"/>
      <c r="D235" s="293"/>
      <c r="E235" s="293"/>
      <c r="F235" s="293"/>
      <c r="G235" s="293"/>
      <c r="H235" s="293"/>
      <c r="I235" s="293"/>
      <c r="J235" s="293"/>
      <c r="K235" s="293"/>
      <c r="L235" s="293"/>
      <c r="M235" s="293"/>
      <c r="N235" s="293"/>
      <c r="O235" s="293"/>
      <c r="P235" s="293"/>
      <c r="Q235" s="293"/>
      <c r="R235" s="293"/>
      <c r="S235" s="293"/>
      <c r="T235" s="293"/>
      <c r="U235" s="293"/>
      <c r="V235" s="293"/>
      <c r="W235" s="293"/>
      <c r="X235" s="293"/>
      <c r="Y235" s="424"/>
      <c r="Z235" s="425"/>
      <c r="AA235" s="425"/>
      <c r="AB235" s="425"/>
      <c r="AC235" s="425"/>
      <c r="AD235" s="425"/>
      <c r="AE235" s="425"/>
      <c r="AF235" s="425"/>
      <c r="AG235" s="425"/>
      <c r="AH235" s="425"/>
      <c r="AI235" s="425"/>
      <c r="AJ235" s="425"/>
      <c r="AK235" s="425"/>
      <c r="AL235" s="425"/>
      <c r="AM235" s="299"/>
    </row>
    <row r="236" spans="1:39" ht="15.5" outlineLevel="1">
      <c r="B236" s="321" t="s">
        <v>496</v>
      </c>
      <c r="C236" s="291"/>
      <c r="D236" s="291"/>
      <c r="E236" s="291"/>
      <c r="F236" s="291"/>
      <c r="G236" s="291"/>
      <c r="H236" s="291"/>
      <c r="I236" s="291"/>
      <c r="J236" s="291"/>
      <c r="K236" s="291"/>
      <c r="L236" s="291"/>
      <c r="M236" s="291"/>
      <c r="N236" s="292"/>
      <c r="O236" s="291"/>
      <c r="P236" s="291"/>
      <c r="Q236" s="291"/>
      <c r="R236" s="291"/>
      <c r="S236" s="291"/>
      <c r="T236" s="291"/>
      <c r="U236" s="291"/>
      <c r="V236" s="291"/>
      <c r="W236" s="291"/>
      <c r="X236" s="291"/>
      <c r="Y236" s="416"/>
      <c r="Z236" s="416"/>
      <c r="AA236" s="416"/>
      <c r="AB236" s="416"/>
      <c r="AC236" s="416"/>
      <c r="AD236" s="416"/>
      <c r="AE236" s="416"/>
      <c r="AF236" s="416"/>
      <c r="AG236" s="416"/>
      <c r="AH236" s="416"/>
      <c r="AI236" s="416"/>
      <c r="AJ236" s="416"/>
      <c r="AK236" s="416"/>
      <c r="AL236" s="416"/>
      <c r="AM236" s="294"/>
    </row>
    <row r="237" spans="1:39" ht="15.5" outlineLevel="1">
      <c r="A237" s="524">
        <v>6</v>
      </c>
      <c r="B237" s="522" t="s">
        <v>100</v>
      </c>
      <c r="C237" s="293" t="s">
        <v>25</v>
      </c>
      <c r="D237" s="297"/>
      <c r="E237" s="297"/>
      <c r="F237" s="297"/>
      <c r="G237" s="297"/>
      <c r="H237" s="297"/>
      <c r="I237" s="297"/>
      <c r="J237" s="297"/>
      <c r="K237" s="297"/>
      <c r="L237" s="297"/>
      <c r="M237" s="297"/>
      <c r="N237" s="297">
        <v>12</v>
      </c>
      <c r="O237" s="297"/>
      <c r="P237" s="297"/>
      <c r="Q237" s="297"/>
      <c r="R237" s="297"/>
      <c r="S237" s="297"/>
      <c r="T237" s="297"/>
      <c r="U237" s="297"/>
      <c r="V237" s="297"/>
      <c r="W237" s="297"/>
      <c r="X237" s="297"/>
      <c r="Y237" s="417"/>
      <c r="Z237" s="412"/>
      <c r="AA237" s="412"/>
      <c r="AB237" s="412"/>
      <c r="AC237" s="412"/>
      <c r="AD237" s="412"/>
      <c r="AE237" s="412"/>
      <c r="AF237" s="417"/>
      <c r="AG237" s="417"/>
      <c r="AH237" s="417"/>
      <c r="AI237" s="417"/>
      <c r="AJ237" s="417"/>
      <c r="AK237" s="417"/>
      <c r="AL237" s="417"/>
      <c r="AM237" s="298">
        <f>SUM(Y237:AL237)</f>
        <v>0</v>
      </c>
    </row>
    <row r="238" spans="1:39" ht="15.5" outlineLevel="1">
      <c r="B238" s="296" t="s">
        <v>287</v>
      </c>
      <c r="C238" s="293" t="s">
        <v>164</v>
      </c>
      <c r="D238" s="297"/>
      <c r="E238" s="297"/>
      <c r="F238" s="297"/>
      <c r="G238" s="297"/>
      <c r="H238" s="297"/>
      <c r="I238" s="297"/>
      <c r="J238" s="297"/>
      <c r="K238" s="297"/>
      <c r="L238" s="297"/>
      <c r="M238" s="297"/>
      <c r="N238" s="297">
        <f>N237</f>
        <v>12</v>
      </c>
      <c r="O238" s="297"/>
      <c r="P238" s="297"/>
      <c r="Q238" s="297"/>
      <c r="R238" s="297"/>
      <c r="S238" s="297"/>
      <c r="T238" s="297"/>
      <c r="U238" s="297"/>
      <c r="V238" s="297"/>
      <c r="W238" s="297"/>
      <c r="X238" s="297"/>
      <c r="Y238" s="413">
        <f t="shared" ref="Y238:AL238" si="60">Y237</f>
        <v>0</v>
      </c>
      <c r="Z238" s="413">
        <f t="shared" si="60"/>
        <v>0</v>
      </c>
      <c r="AA238" s="413">
        <f t="shared" si="60"/>
        <v>0</v>
      </c>
      <c r="AB238" s="413">
        <f t="shared" si="60"/>
        <v>0</v>
      </c>
      <c r="AC238" s="413">
        <f t="shared" si="60"/>
        <v>0</v>
      </c>
      <c r="AD238" s="413">
        <f t="shared" si="60"/>
        <v>0</v>
      </c>
      <c r="AE238" s="413">
        <f t="shared" si="60"/>
        <v>0</v>
      </c>
      <c r="AF238" s="413">
        <f t="shared" si="60"/>
        <v>0</v>
      </c>
      <c r="AG238" s="413">
        <f t="shared" si="60"/>
        <v>0</v>
      </c>
      <c r="AH238" s="413">
        <f t="shared" si="60"/>
        <v>0</v>
      </c>
      <c r="AI238" s="413">
        <f t="shared" si="60"/>
        <v>0</v>
      </c>
      <c r="AJ238" s="413">
        <f t="shared" si="60"/>
        <v>0</v>
      </c>
      <c r="AK238" s="413">
        <f t="shared" si="60"/>
        <v>0</v>
      </c>
      <c r="AL238" s="413">
        <f t="shared" si="60"/>
        <v>0</v>
      </c>
      <c r="AM238" s="313"/>
    </row>
    <row r="239" spans="1:39" ht="15.5" outlineLevel="1">
      <c r="B239" s="312"/>
      <c r="C239" s="314"/>
      <c r="D239" s="293"/>
      <c r="E239" s="293"/>
      <c r="F239" s="293"/>
      <c r="G239" s="293"/>
      <c r="H239" s="293"/>
      <c r="I239" s="293"/>
      <c r="J239" s="293"/>
      <c r="K239" s="293"/>
      <c r="L239" s="293"/>
      <c r="M239" s="293"/>
      <c r="N239" s="293"/>
      <c r="O239" s="293"/>
      <c r="P239" s="293"/>
      <c r="Q239" s="293"/>
      <c r="R239" s="293"/>
      <c r="S239" s="293"/>
      <c r="T239" s="293"/>
      <c r="U239" s="293"/>
      <c r="V239" s="293"/>
      <c r="W239" s="293"/>
      <c r="X239" s="293"/>
      <c r="Y239" s="418"/>
      <c r="Z239" s="418"/>
      <c r="AA239" s="418"/>
      <c r="AB239" s="418"/>
      <c r="AC239" s="418"/>
      <c r="AD239" s="418"/>
      <c r="AE239" s="418"/>
      <c r="AF239" s="418"/>
      <c r="AG239" s="418"/>
      <c r="AH239" s="418"/>
      <c r="AI239" s="418"/>
      <c r="AJ239" s="418"/>
      <c r="AK239" s="418"/>
      <c r="AL239" s="418"/>
      <c r="AM239" s="315"/>
    </row>
    <row r="240" spans="1:39" ht="31" outlineLevel="1">
      <c r="A240" s="524">
        <v>7</v>
      </c>
      <c r="B240" s="522" t="s">
        <v>101</v>
      </c>
      <c r="C240" s="293" t="s">
        <v>25</v>
      </c>
      <c r="D240" s="297"/>
      <c r="E240" s="297"/>
      <c r="F240" s="297"/>
      <c r="G240" s="297"/>
      <c r="H240" s="297"/>
      <c r="I240" s="297"/>
      <c r="J240" s="297"/>
      <c r="K240" s="297"/>
      <c r="L240" s="297"/>
      <c r="M240" s="297"/>
      <c r="N240" s="297">
        <v>12</v>
      </c>
      <c r="O240" s="297"/>
      <c r="P240" s="297"/>
      <c r="Q240" s="297"/>
      <c r="R240" s="297"/>
      <c r="S240" s="297"/>
      <c r="T240" s="297"/>
      <c r="U240" s="297"/>
      <c r="V240" s="297"/>
      <c r="W240" s="297"/>
      <c r="X240" s="297"/>
      <c r="Y240" s="417"/>
      <c r="Z240" s="412"/>
      <c r="AA240" s="412"/>
      <c r="AB240" s="412"/>
      <c r="AC240" s="412"/>
      <c r="AD240" s="412"/>
      <c r="AE240" s="412"/>
      <c r="AF240" s="417"/>
      <c r="AG240" s="417"/>
      <c r="AH240" s="417"/>
      <c r="AI240" s="417"/>
      <c r="AJ240" s="417"/>
      <c r="AK240" s="417"/>
      <c r="AL240" s="417"/>
      <c r="AM240" s="298">
        <f>SUM(Y240:AL240)</f>
        <v>0</v>
      </c>
    </row>
    <row r="241" spans="1:39" ht="15.5" outlineLevel="1">
      <c r="B241" s="296" t="s">
        <v>287</v>
      </c>
      <c r="C241" s="293" t="s">
        <v>164</v>
      </c>
      <c r="D241" s="297"/>
      <c r="E241" s="297"/>
      <c r="F241" s="297"/>
      <c r="G241" s="297"/>
      <c r="H241" s="297"/>
      <c r="I241" s="297"/>
      <c r="J241" s="297"/>
      <c r="K241" s="297"/>
      <c r="L241" s="297"/>
      <c r="M241" s="297"/>
      <c r="N241" s="297">
        <f>N240</f>
        <v>12</v>
      </c>
      <c r="O241" s="297"/>
      <c r="P241" s="297"/>
      <c r="Q241" s="297"/>
      <c r="R241" s="297"/>
      <c r="S241" s="297"/>
      <c r="T241" s="297"/>
      <c r="U241" s="297"/>
      <c r="V241" s="297"/>
      <c r="W241" s="297"/>
      <c r="X241" s="297"/>
      <c r="Y241" s="413">
        <f t="shared" ref="Y241:AL241" si="61">Y240</f>
        <v>0</v>
      </c>
      <c r="Z241" s="413">
        <f t="shared" si="61"/>
        <v>0</v>
      </c>
      <c r="AA241" s="413">
        <f t="shared" si="61"/>
        <v>0</v>
      </c>
      <c r="AB241" s="413">
        <f t="shared" si="61"/>
        <v>0</v>
      </c>
      <c r="AC241" s="413">
        <f t="shared" si="61"/>
        <v>0</v>
      </c>
      <c r="AD241" s="413">
        <f t="shared" si="61"/>
        <v>0</v>
      </c>
      <c r="AE241" s="413">
        <f t="shared" si="61"/>
        <v>0</v>
      </c>
      <c r="AF241" s="413">
        <f t="shared" si="61"/>
        <v>0</v>
      </c>
      <c r="AG241" s="413">
        <f t="shared" si="61"/>
        <v>0</v>
      </c>
      <c r="AH241" s="413">
        <f t="shared" si="61"/>
        <v>0</v>
      </c>
      <c r="AI241" s="413">
        <f t="shared" si="61"/>
        <v>0</v>
      </c>
      <c r="AJ241" s="413">
        <f t="shared" si="61"/>
        <v>0</v>
      </c>
      <c r="AK241" s="413">
        <f t="shared" si="61"/>
        <v>0</v>
      </c>
      <c r="AL241" s="413">
        <f t="shared" si="61"/>
        <v>0</v>
      </c>
      <c r="AM241" s="313"/>
    </row>
    <row r="242" spans="1:39" ht="15.5" outlineLevel="1">
      <c r="B242" s="316"/>
      <c r="C242" s="314"/>
      <c r="D242" s="293"/>
      <c r="E242" s="293"/>
      <c r="F242" s="293"/>
      <c r="G242" s="293"/>
      <c r="H242" s="293"/>
      <c r="I242" s="293"/>
      <c r="J242" s="293"/>
      <c r="K242" s="293"/>
      <c r="L242" s="293"/>
      <c r="M242" s="293"/>
      <c r="N242" s="293"/>
      <c r="O242" s="293"/>
      <c r="P242" s="293"/>
      <c r="Q242" s="293"/>
      <c r="R242" s="293"/>
      <c r="S242" s="293"/>
      <c r="T242" s="293"/>
      <c r="U242" s="293"/>
      <c r="V242" s="293"/>
      <c r="W242" s="293"/>
      <c r="X242" s="293"/>
      <c r="Y242" s="418"/>
      <c r="Z242" s="419"/>
      <c r="AA242" s="418"/>
      <c r="AB242" s="418"/>
      <c r="AC242" s="418"/>
      <c r="AD242" s="418"/>
      <c r="AE242" s="418"/>
      <c r="AF242" s="418"/>
      <c r="AG242" s="418"/>
      <c r="AH242" s="418"/>
      <c r="AI242" s="418"/>
      <c r="AJ242" s="418"/>
      <c r="AK242" s="418"/>
      <c r="AL242" s="418"/>
      <c r="AM242" s="315"/>
    </row>
    <row r="243" spans="1:39" ht="31" outlineLevel="1">
      <c r="A243" s="524">
        <v>8</v>
      </c>
      <c r="B243" s="522" t="s">
        <v>102</v>
      </c>
      <c r="C243" s="293" t="s">
        <v>25</v>
      </c>
      <c r="D243" s="297"/>
      <c r="E243" s="297"/>
      <c r="F243" s="297"/>
      <c r="G243" s="297"/>
      <c r="H243" s="297"/>
      <c r="I243" s="297"/>
      <c r="J243" s="297"/>
      <c r="K243" s="297"/>
      <c r="L243" s="297"/>
      <c r="M243" s="297"/>
      <c r="N243" s="297">
        <v>12</v>
      </c>
      <c r="O243" s="297"/>
      <c r="P243" s="297"/>
      <c r="Q243" s="297"/>
      <c r="R243" s="297"/>
      <c r="S243" s="297"/>
      <c r="T243" s="297"/>
      <c r="U243" s="297"/>
      <c r="V243" s="297"/>
      <c r="W243" s="297"/>
      <c r="X243" s="297"/>
      <c r="Y243" s="417"/>
      <c r="Z243" s="412"/>
      <c r="AA243" s="412"/>
      <c r="AB243" s="412"/>
      <c r="AC243" s="412"/>
      <c r="AD243" s="412"/>
      <c r="AE243" s="412"/>
      <c r="AF243" s="417"/>
      <c r="AG243" s="417"/>
      <c r="AH243" s="417"/>
      <c r="AI243" s="417"/>
      <c r="AJ243" s="417"/>
      <c r="AK243" s="417"/>
      <c r="AL243" s="417"/>
      <c r="AM243" s="298">
        <f>SUM(Y243:AL243)</f>
        <v>0</v>
      </c>
    </row>
    <row r="244" spans="1:39" ht="15.5" outlineLevel="1">
      <c r="B244" s="296" t="s">
        <v>287</v>
      </c>
      <c r="C244" s="293" t="s">
        <v>164</v>
      </c>
      <c r="D244" s="297"/>
      <c r="E244" s="297"/>
      <c r="F244" s="297"/>
      <c r="G244" s="297"/>
      <c r="H244" s="297"/>
      <c r="I244" s="297"/>
      <c r="J244" s="297"/>
      <c r="K244" s="297"/>
      <c r="L244" s="297"/>
      <c r="M244" s="297"/>
      <c r="N244" s="297">
        <f>N243</f>
        <v>12</v>
      </c>
      <c r="O244" s="297"/>
      <c r="P244" s="297"/>
      <c r="Q244" s="297"/>
      <c r="R244" s="297"/>
      <c r="S244" s="297"/>
      <c r="T244" s="297"/>
      <c r="U244" s="297"/>
      <c r="V244" s="297"/>
      <c r="W244" s="297"/>
      <c r="X244" s="297"/>
      <c r="Y244" s="413">
        <f t="shared" ref="Y244:AL244" si="62">Y243</f>
        <v>0</v>
      </c>
      <c r="Z244" s="413">
        <f t="shared" si="62"/>
        <v>0</v>
      </c>
      <c r="AA244" s="413">
        <f t="shared" si="62"/>
        <v>0</v>
      </c>
      <c r="AB244" s="413">
        <f t="shared" si="62"/>
        <v>0</v>
      </c>
      <c r="AC244" s="413">
        <f t="shared" si="62"/>
        <v>0</v>
      </c>
      <c r="AD244" s="413">
        <f t="shared" si="62"/>
        <v>0</v>
      </c>
      <c r="AE244" s="413">
        <f t="shared" si="62"/>
        <v>0</v>
      </c>
      <c r="AF244" s="413">
        <f t="shared" si="62"/>
        <v>0</v>
      </c>
      <c r="AG244" s="413">
        <f t="shared" si="62"/>
        <v>0</v>
      </c>
      <c r="AH244" s="413">
        <f t="shared" si="62"/>
        <v>0</v>
      </c>
      <c r="AI244" s="413">
        <f t="shared" si="62"/>
        <v>0</v>
      </c>
      <c r="AJ244" s="413">
        <f t="shared" si="62"/>
        <v>0</v>
      </c>
      <c r="AK244" s="413">
        <f t="shared" si="62"/>
        <v>0</v>
      </c>
      <c r="AL244" s="413">
        <f t="shared" si="62"/>
        <v>0</v>
      </c>
      <c r="AM244" s="313"/>
    </row>
    <row r="245" spans="1:39" ht="15.5" outlineLevel="1">
      <c r="B245" s="316"/>
      <c r="C245" s="314"/>
      <c r="D245" s="318"/>
      <c r="E245" s="318"/>
      <c r="F245" s="318"/>
      <c r="G245" s="318"/>
      <c r="H245" s="318"/>
      <c r="I245" s="318"/>
      <c r="J245" s="318"/>
      <c r="K245" s="318"/>
      <c r="L245" s="318"/>
      <c r="M245" s="318"/>
      <c r="N245" s="293"/>
      <c r="O245" s="318"/>
      <c r="P245" s="318"/>
      <c r="Q245" s="318"/>
      <c r="R245" s="318"/>
      <c r="S245" s="318"/>
      <c r="T245" s="318"/>
      <c r="U245" s="318"/>
      <c r="V245" s="318"/>
      <c r="W245" s="318"/>
      <c r="X245" s="318"/>
      <c r="Y245" s="418"/>
      <c r="Z245" s="419"/>
      <c r="AA245" s="418"/>
      <c r="AB245" s="418"/>
      <c r="AC245" s="418"/>
      <c r="AD245" s="418"/>
      <c r="AE245" s="418"/>
      <c r="AF245" s="418"/>
      <c r="AG245" s="418"/>
      <c r="AH245" s="418"/>
      <c r="AI245" s="418"/>
      <c r="AJ245" s="418"/>
      <c r="AK245" s="418"/>
      <c r="AL245" s="418"/>
      <c r="AM245" s="315"/>
    </row>
    <row r="246" spans="1:39" ht="31" outlineLevel="1">
      <c r="A246" s="524">
        <v>9</v>
      </c>
      <c r="B246" s="522" t="s">
        <v>103</v>
      </c>
      <c r="C246" s="293" t="s">
        <v>25</v>
      </c>
      <c r="D246" s="297"/>
      <c r="E246" s="297"/>
      <c r="F246" s="297"/>
      <c r="G246" s="297"/>
      <c r="H246" s="297"/>
      <c r="I246" s="297"/>
      <c r="J246" s="297"/>
      <c r="K246" s="297"/>
      <c r="L246" s="297"/>
      <c r="M246" s="297"/>
      <c r="N246" s="297">
        <v>12</v>
      </c>
      <c r="O246" s="297"/>
      <c r="P246" s="297"/>
      <c r="Q246" s="297"/>
      <c r="R246" s="297"/>
      <c r="S246" s="297"/>
      <c r="T246" s="297"/>
      <c r="U246" s="297"/>
      <c r="V246" s="297"/>
      <c r="W246" s="297"/>
      <c r="X246" s="297"/>
      <c r="Y246" s="417"/>
      <c r="Z246" s="412"/>
      <c r="AA246" s="412"/>
      <c r="AB246" s="412"/>
      <c r="AC246" s="412"/>
      <c r="AD246" s="412"/>
      <c r="AE246" s="412"/>
      <c r="AF246" s="417"/>
      <c r="AG246" s="417"/>
      <c r="AH246" s="417"/>
      <c r="AI246" s="417"/>
      <c r="AJ246" s="417"/>
      <c r="AK246" s="417"/>
      <c r="AL246" s="417"/>
      <c r="AM246" s="298">
        <f>SUM(Y246:AL246)</f>
        <v>0</v>
      </c>
    </row>
    <row r="247" spans="1:39" ht="15.5" outlineLevel="1">
      <c r="B247" s="296" t="s">
        <v>287</v>
      </c>
      <c r="C247" s="293" t="s">
        <v>164</v>
      </c>
      <c r="D247" s="297"/>
      <c r="E247" s="297"/>
      <c r="F247" s="297"/>
      <c r="G247" s="297"/>
      <c r="H247" s="297"/>
      <c r="I247" s="297"/>
      <c r="J247" s="297"/>
      <c r="K247" s="297"/>
      <c r="L247" s="297"/>
      <c r="M247" s="297"/>
      <c r="N247" s="297">
        <f>N246</f>
        <v>12</v>
      </c>
      <c r="O247" s="297"/>
      <c r="P247" s="297"/>
      <c r="Q247" s="297"/>
      <c r="R247" s="297"/>
      <c r="S247" s="297"/>
      <c r="T247" s="297"/>
      <c r="U247" s="297"/>
      <c r="V247" s="297"/>
      <c r="W247" s="297"/>
      <c r="X247" s="297"/>
      <c r="Y247" s="413">
        <f t="shared" ref="Y247:AL247" si="63">Y246</f>
        <v>0</v>
      </c>
      <c r="Z247" s="413">
        <f t="shared" si="63"/>
        <v>0</v>
      </c>
      <c r="AA247" s="413">
        <f t="shared" si="63"/>
        <v>0</v>
      </c>
      <c r="AB247" s="413">
        <f t="shared" si="63"/>
        <v>0</v>
      </c>
      <c r="AC247" s="413">
        <f t="shared" si="63"/>
        <v>0</v>
      </c>
      <c r="AD247" s="413">
        <f t="shared" si="63"/>
        <v>0</v>
      </c>
      <c r="AE247" s="413">
        <f t="shared" si="63"/>
        <v>0</v>
      </c>
      <c r="AF247" s="413">
        <f t="shared" si="63"/>
        <v>0</v>
      </c>
      <c r="AG247" s="413">
        <f t="shared" si="63"/>
        <v>0</v>
      </c>
      <c r="AH247" s="413">
        <f t="shared" si="63"/>
        <v>0</v>
      </c>
      <c r="AI247" s="413">
        <f t="shared" si="63"/>
        <v>0</v>
      </c>
      <c r="AJ247" s="413">
        <f t="shared" si="63"/>
        <v>0</v>
      </c>
      <c r="AK247" s="413">
        <f t="shared" si="63"/>
        <v>0</v>
      </c>
      <c r="AL247" s="413">
        <f t="shared" si="63"/>
        <v>0</v>
      </c>
      <c r="AM247" s="313"/>
    </row>
    <row r="248" spans="1:39" ht="15.5" outlineLevel="1">
      <c r="B248" s="316"/>
      <c r="C248" s="314"/>
      <c r="D248" s="318"/>
      <c r="E248" s="318"/>
      <c r="F248" s="318"/>
      <c r="G248" s="318"/>
      <c r="H248" s="318"/>
      <c r="I248" s="318"/>
      <c r="J248" s="318"/>
      <c r="K248" s="318"/>
      <c r="L248" s="318"/>
      <c r="M248" s="318"/>
      <c r="N248" s="293"/>
      <c r="O248" s="318"/>
      <c r="P248" s="318"/>
      <c r="Q248" s="318"/>
      <c r="R248" s="318"/>
      <c r="S248" s="318"/>
      <c r="T248" s="318"/>
      <c r="U248" s="318"/>
      <c r="V248" s="318"/>
      <c r="W248" s="318"/>
      <c r="X248" s="318"/>
      <c r="Y248" s="418"/>
      <c r="Z248" s="418"/>
      <c r="AA248" s="418"/>
      <c r="AB248" s="418"/>
      <c r="AC248" s="418"/>
      <c r="AD248" s="418"/>
      <c r="AE248" s="418"/>
      <c r="AF248" s="418"/>
      <c r="AG248" s="418"/>
      <c r="AH248" s="418"/>
      <c r="AI248" s="418"/>
      <c r="AJ248" s="418"/>
      <c r="AK248" s="418"/>
      <c r="AL248" s="418"/>
      <c r="AM248" s="315"/>
    </row>
    <row r="249" spans="1:39" ht="31" outlineLevel="1">
      <c r="A249" s="524">
        <v>10</v>
      </c>
      <c r="B249" s="522" t="s">
        <v>104</v>
      </c>
      <c r="C249" s="293" t="s">
        <v>25</v>
      </c>
      <c r="D249" s="297"/>
      <c r="E249" s="297"/>
      <c r="F249" s="297"/>
      <c r="G249" s="297"/>
      <c r="H249" s="297"/>
      <c r="I249" s="297"/>
      <c r="J249" s="297"/>
      <c r="K249" s="297"/>
      <c r="L249" s="297"/>
      <c r="M249" s="297"/>
      <c r="N249" s="297">
        <v>3</v>
      </c>
      <c r="O249" s="297"/>
      <c r="P249" s="297"/>
      <c r="Q249" s="297"/>
      <c r="R249" s="297"/>
      <c r="S249" s="297"/>
      <c r="T249" s="297"/>
      <c r="U249" s="297"/>
      <c r="V249" s="297"/>
      <c r="W249" s="297"/>
      <c r="X249" s="297"/>
      <c r="Y249" s="417"/>
      <c r="Z249" s="412"/>
      <c r="AA249" s="412"/>
      <c r="AB249" s="412"/>
      <c r="AC249" s="412"/>
      <c r="AD249" s="412"/>
      <c r="AE249" s="412"/>
      <c r="AF249" s="417"/>
      <c r="AG249" s="417"/>
      <c r="AH249" s="417"/>
      <c r="AI249" s="417"/>
      <c r="AJ249" s="417"/>
      <c r="AK249" s="417"/>
      <c r="AL249" s="417"/>
      <c r="AM249" s="298">
        <f>SUM(Y249:AL249)</f>
        <v>0</v>
      </c>
    </row>
    <row r="250" spans="1:39" ht="15.5" outlineLevel="1">
      <c r="B250" s="296" t="s">
        <v>287</v>
      </c>
      <c r="C250" s="293" t="s">
        <v>164</v>
      </c>
      <c r="D250" s="297"/>
      <c r="E250" s="297"/>
      <c r="F250" s="297"/>
      <c r="G250" s="297"/>
      <c r="H250" s="297"/>
      <c r="I250" s="297"/>
      <c r="J250" s="297"/>
      <c r="K250" s="297"/>
      <c r="L250" s="297"/>
      <c r="M250" s="297"/>
      <c r="N250" s="297">
        <f>N249</f>
        <v>3</v>
      </c>
      <c r="O250" s="297"/>
      <c r="P250" s="297"/>
      <c r="Q250" s="297"/>
      <c r="R250" s="297"/>
      <c r="S250" s="297"/>
      <c r="T250" s="297"/>
      <c r="U250" s="297"/>
      <c r="V250" s="297"/>
      <c r="W250" s="297"/>
      <c r="X250" s="297"/>
      <c r="Y250" s="413">
        <f t="shared" ref="Y250:AL250" si="64">Y249</f>
        <v>0</v>
      </c>
      <c r="Z250" s="413">
        <f t="shared" si="64"/>
        <v>0</v>
      </c>
      <c r="AA250" s="413">
        <f t="shared" si="64"/>
        <v>0</v>
      </c>
      <c r="AB250" s="413">
        <f t="shared" si="64"/>
        <v>0</v>
      </c>
      <c r="AC250" s="413">
        <f t="shared" si="64"/>
        <v>0</v>
      </c>
      <c r="AD250" s="413">
        <f t="shared" si="64"/>
        <v>0</v>
      </c>
      <c r="AE250" s="413">
        <f t="shared" si="64"/>
        <v>0</v>
      </c>
      <c r="AF250" s="413">
        <f t="shared" si="64"/>
        <v>0</v>
      </c>
      <c r="AG250" s="413">
        <f t="shared" si="64"/>
        <v>0</v>
      </c>
      <c r="AH250" s="413">
        <f t="shared" si="64"/>
        <v>0</v>
      </c>
      <c r="AI250" s="413">
        <f t="shared" si="64"/>
        <v>0</v>
      </c>
      <c r="AJ250" s="413">
        <f t="shared" si="64"/>
        <v>0</v>
      </c>
      <c r="AK250" s="413">
        <f t="shared" si="64"/>
        <v>0</v>
      </c>
      <c r="AL250" s="413">
        <f t="shared" si="64"/>
        <v>0</v>
      </c>
      <c r="AM250" s="313"/>
    </row>
    <row r="251" spans="1:39" ht="15.5" outlineLevel="1">
      <c r="B251" s="316"/>
      <c r="C251" s="314"/>
      <c r="D251" s="318"/>
      <c r="E251" s="318"/>
      <c r="F251" s="318"/>
      <c r="G251" s="318"/>
      <c r="H251" s="318"/>
      <c r="I251" s="318"/>
      <c r="J251" s="318"/>
      <c r="K251" s="318"/>
      <c r="L251" s="318"/>
      <c r="M251" s="318"/>
      <c r="N251" s="293"/>
      <c r="O251" s="318"/>
      <c r="P251" s="318"/>
      <c r="Q251" s="318"/>
      <c r="R251" s="318"/>
      <c r="S251" s="318"/>
      <c r="T251" s="318"/>
      <c r="U251" s="318"/>
      <c r="V251" s="318"/>
      <c r="W251" s="318"/>
      <c r="X251" s="318"/>
      <c r="Y251" s="418"/>
      <c r="Z251" s="419"/>
      <c r="AA251" s="418"/>
      <c r="AB251" s="418"/>
      <c r="AC251" s="418"/>
      <c r="AD251" s="418"/>
      <c r="AE251" s="418"/>
      <c r="AF251" s="418"/>
      <c r="AG251" s="418"/>
      <c r="AH251" s="418"/>
      <c r="AI251" s="418"/>
      <c r="AJ251" s="418"/>
      <c r="AK251" s="418"/>
      <c r="AL251" s="418"/>
      <c r="AM251" s="315"/>
    </row>
    <row r="252" spans="1:39" ht="15.5" outlineLevel="1">
      <c r="B252" s="290" t="s">
        <v>10</v>
      </c>
      <c r="C252" s="291"/>
      <c r="D252" s="291"/>
      <c r="E252" s="291"/>
      <c r="F252" s="291"/>
      <c r="G252" s="291"/>
      <c r="H252" s="291"/>
      <c r="I252" s="291"/>
      <c r="J252" s="291"/>
      <c r="K252" s="291"/>
      <c r="L252" s="291"/>
      <c r="M252" s="291"/>
      <c r="N252" s="292"/>
      <c r="O252" s="291"/>
      <c r="P252" s="291"/>
      <c r="Q252" s="291"/>
      <c r="R252" s="291"/>
      <c r="S252" s="291"/>
      <c r="T252" s="291"/>
      <c r="U252" s="291"/>
      <c r="V252" s="291"/>
      <c r="W252" s="291"/>
      <c r="X252" s="291"/>
      <c r="Y252" s="416"/>
      <c r="Z252" s="416"/>
      <c r="AA252" s="416"/>
      <c r="AB252" s="416"/>
      <c r="AC252" s="416"/>
      <c r="AD252" s="416"/>
      <c r="AE252" s="416"/>
      <c r="AF252" s="416"/>
      <c r="AG252" s="416"/>
      <c r="AH252" s="416"/>
      <c r="AI252" s="416"/>
      <c r="AJ252" s="416"/>
      <c r="AK252" s="416"/>
      <c r="AL252" s="416"/>
      <c r="AM252" s="294"/>
    </row>
    <row r="253" spans="1:39" ht="31" outlineLevel="1">
      <c r="A253" s="524">
        <v>11</v>
      </c>
      <c r="B253" s="522" t="s">
        <v>105</v>
      </c>
      <c r="C253" s="293" t="s">
        <v>25</v>
      </c>
      <c r="D253" s="297"/>
      <c r="E253" s="297"/>
      <c r="F253" s="297"/>
      <c r="G253" s="297"/>
      <c r="H253" s="297"/>
      <c r="I253" s="297"/>
      <c r="J253" s="297"/>
      <c r="K253" s="297"/>
      <c r="L253" s="297"/>
      <c r="M253" s="297"/>
      <c r="N253" s="297">
        <v>12</v>
      </c>
      <c r="O253" s="297"/>
      <c r="P253" s="297"/>
      <c r="Q253" s="297"/>
      <c r="R253" s="297"/>
      <c r="S253" s="297"/>
      <c r="T253" s="297"/>
      <c r="U253" s="297"/>
      <c r="V253" s="297"/>
      <c r="W253" s="297"/>
      <c r="X253" s="297"/>
      <c r="Y253" s="428"/>
      <c r="Z253" s="412"/>
      <c r="AA253" s="412"/>
      <c r="AB253" s="412"/>
      <c r="AC253" s="412"/>
      <c r="AD253" s="412"/>
      <c r="AE253" s="412"/>
      <c r="AF253" s="417"/>
      <c r="AG253" s="417"/>
      <c r="AH253" s="417"/>
      <c r="AI253" s="417"/>
      <c r="AJ253" s="417"/>
      <c r="AK253" s="417"/>
      <c r="AL253" s="417"/>
      <c r="AM253" s="298">
        <f>SUM(Y253:AL253)</f>
        <v>0</v>
      </c>
    </row>
    <row r="254" spans="1:39" ht="15.5" outlineLevel="1">
      <c r="B254" s="296" t="s">
        <v>287</v>
      </c>
      <c r="C254" s="293" t="s">
        <v>164</v>
      </c>
      <c r="D254" s="297"/>
      <c r="E254" s="297"/>
      <c r="F254" s="297"/>
      <c r="G254" s="297"/>
      <c r="H254" s="297"/>
      <c r="I254" s="297"/>
      <c r="J254" s="297"/>
      <c r="K254" s="297"/>
      <c r="L254" s="297"/>
      <c r="M254" s="297"/>
      <c r="N254" s="297">
        <f>N253</f>
        <v>12</v>
      </c>
      <c r="O254" s="297"/>
      <c r="P254" s="297"/>
      <c r="Q254" s="297"/>
      <c r="R254" s="297"/>
      <c r="S254" s="297"/>
      <c r="T254" s="297"/>
      <c r="U254" s="297"/>
      <c r="V254" s="297"/>
      <c r="W254" s="297"/>
      <c r="X254" s="297"/>
      <c r="Y254" s="413">
        <f t="shared" ref="Y254:AL254" si="65">Y253</f>
        <v>0</v>
      </c>
      <c r="Z254" s="413">
        <f t="shared" si="65"/>
        <v>0</v>
      </c>
      <c r="AA254" s="413">
        <f t="shared" si="65"/>
        <v>0</v>
      </c>
      <c r="AB254" s="413">
        <f t="shared" si="65"/>
        <v>0</v>
      </c>
      <c r="AC254" s="413">
        <f t="shared" si="65"/>
        <v>0</v>
      </c>
      <c r="AD254" s="413">
        <f t="shared" si="65"/>
        <v>0</v>
      </c>
      <c r="AE254" s="413">
        <f t="shared" si="65"/>
        <v>0</v>
      </c>
      <c r="AF254" s="413">
        <f t="shared" si="65"/>
        <v>0</v>
      </c>
      <c r="AG254" s="413">
        <f t="shared" si="65"/>
        <v>0</v>
      </c>
      <c r="AH254" s="413">
        <f t="shared" si="65"/>
        <v>0</v>
      </c>
      <c r="AI254" s="413">
        <f t="shared" si="65"/>
        <v>0</v>
      </c>
      <c r="AJ254" s="413">
        <f t="shared" si="65"/>
        <v>0</v>
      </c>
      <c r="AK254" s="413">
        <f t="shared" si="65"/>
        <v>0</v>
      </c>
      <c r="AL254" s="413">
        <f t="shared" si="65"/>
        <v>0</v>
      </c>
      <c r="AM254" s="299"/>
    </row>
    <row r="255" spans="1:39" ht="15.5" outlineLevel="1">
      <c r="B255" s="317"/>
      <c r="C255" s="307"/>
      <c r="D255" s="293"/>
      <c r="E255" s="293"/>
      <c r="F255" s="293"/>
      <c r="G255" s="293"/>
      <c r="H255" s="293"/>
      <c r="I255" s="293"/>
      <c r="J255" s="293"/>
      <c r="K255" s="293"/>
      <c r="L255" s="293"/>
      <c r="M255" s="293"/>
      <c r="N255" s="293"/>
      <c r="O255" s="293"/>
      <c r="P255" s="293"/>
      <c r="Q255" s="293"/>
      <c r="R255" s="293"/>
      <c r="S255" s="293"/>
      <c r="T255" s="293"/>
      <c r="U255" s="293"/>
      <c r="V255" s="293"/>
      <c r="W255" s="293"/>
      <c r="X255" s="293"/>
      <c r="Y255" s="414"/>
      <c r="Z255" s="423"/>
      <c r="AA255" s="423"/>
      <c r="AB255" s="423"/>
      <c r="AC255" s="423"/>
      <c r="AD255" s="423"/>
      <c r="AE255" s="423"/>
      <c r="AF255" s="423"/>
      <c r="AG255" s="423"/>
      <c r="AH255" s="423"/>
      <c r="AI255" s="423"/>
      <c r="AJ255" s="423"/>
      <c r="AK255" s="423"/>
      <c r="AL255" s="423"/>
      <c r="AM255" s="308"/>
    </row>
    <row r="256" spans="1:39" ht="31" outlineLevel="1">
      <c r="A256" s="524">
        <v>12</v>
      </c>
      <c r="B256" s="522" t="s">
        <v>106</v>
      </c>
      <c r="C256" s="293" t="s">
        <v>25</v>
      </c>
      <c r="D256" s="297"/>
      <c r="E256" s="297"/>
      <c r="F256" s="297"/>
      <c r="G256" s="297"/>
      <c r="H256" s="297"/>
      <c r="I256" s="297"/>
      <c r="J256" s="297"/>
      <c r="K256" s="297"/>
      <c r="L256" s="297"/>
      <c r="M256" s="297"/>
      <c r="N256" s="297">
        <v>12</v>
      </c>
      <c r="O256" s="297"/>
      <c r="P256" s="297"/>
      <c r="Q256" s="297"/>
      <c r="R256" s="297"/>
      <c r="S256" s="297"/>
      <c r="T256" s="297"/>
      <c r="U256" s="297"/>
      <c r="V256" s="297"/>
      <c r="W256" s="297"/>
      <c r="X256" s="297"/>
      <c r="Y256" s="412"/>
      <c r="Z256" s="412"/>
      <c r="AA256" s="412"/>
      <c r="AB256" s="412"/>
      <c r="AC256" s="412"/>
      <c r="AD256" s="412"/>
      <c r="AE256" s="412"/>
      <c r="AF256" s="417"/>
      <c r="AG256" s="417"/>
      <c r="AH256" s="417"/>
      <c r="AI256" s="417"/>
      <c r="AJ256" s="417"/>
      <c r="AK256" s="417"/>
      <c r="AL256" s="417"/>
      <c r="AM256" s="298">
        <f>SUM(Y256:AL256)</f>
        <v>0</v>
      </c>
    </row>
    <row r="257" spans="1:40" ht="15.5" outlineLevel="1">
      <c r="B257" s="296" t="s">
        <v>287</v>
      </c>
      <c r="C257" s="293" t="s">
        <v>164</v>
      </c>
      <c r="D257" s="297"/>
      <c r="E257" s="297"/>
      <c r="F257" s="297"/>
      <c r="G257" s="297"/>
      <c r="H257" s="297"/>
      <c r="I257" s="297"/>
      <c r="J257" s="297"/>
      <c r="K257" s="297"/>
      <c r="L257" s="297"/>
      <c r="M257" s="297"/>
      <c r="N257" s="297">
        <f>N256</f>
        <v>12</v>
      </c>
      <c r="O257" s="297"/>
      <c r="P257" s="297"/>
      <c r="Q257" s="297"/>
      <c r="R257" s="297"/>
      <c r="S257" s="297"/>
      <c r="T257" s="297"/>
      <c r="U257" s="297"/>
      <c r="V257" s="297"/>
      <c r="W257" s="297"/>
      <c r="X257" s="297"/>
      <c r="Y257" s="413">
        <f t="shared" ref="Y257:AL257" si="66">Y256</f>
        <v>0</v>
      </c>
      <c r="Z257" s="413">
        <f t="shared" si="66"/>
        <v>0</v>
      </c>
      <c r="AA257" s="413">
        <f t="shared" si="66"/>
        <v>0</v>
      </c>
      <c r="AB257" s="413">
        <f t="shared" si="66"/>
        <v>0</v>
      </c>
      <c r="AC257" s="413">
        <f t="shared" si="66"/>
        <v>0</v>
      </c>
      <c r="AD257" s="413">
        <f t="shared" si="66"/>
        <v>0</v>
      </c>
      <c r="AE257" s="413">
        <f t="shared" si="66"/>
        <v>0</v>
      </c>
      <c r="AF257" s="413">
        <f t="shared" si="66"/>
        <v>0</v>
      </c>
      <c r="AG257" s="413">
        <f t="shared" si="66"/>
        <v>0</v>
      </c>
      <c r="AH257" s="413">
        <f t="shared" si="66"/>
        <v>0</v>
      </c>
      <c r="AI257" s="413">
        <f t="shared" si="66"/>
        <v>0</v>
      </c>
      <c r="AJ257" s="413">
        <f t="shared" si="66"/>
        <v>0</v>
      </c>
      <c r="AK257" s="413">
        <f t="shared" si="66"/>
        <v>0</v>
      </c>
      <c r="AL257" s="413">
        <f t="shared" si="66"/>
        <v>0</v>
      </c>
      <c r="AM257" s="299"/>
    </row>
    <row r="258" spans="1:40" ht="15.5" outlineLevel="1">
      <c r="B258" s="317"/>
      <c r="C258" s="307"/>
      <c r="D258" s="293"/>
      <c r="E258" s="293"/>
      <c r="F258" s="293"/>
      <c r="G258" s="293"/>
      <c r="H258" s="293"/>
      <c r="I258" s="293"/>
      <c r="J258" s="293"/>
      <c r="K258" s="293"/>
      <c r="L258" s="293"/>
      <c r="M258" s="293"/>
      <c r="N258" s="293"/>
      <c r="O258" s="293"/>
      <c r="P258" s="293"/>
      <c r="Q258" s="293"/>
      <c r="R258" s="293"/>
      <c r="S258" s="293"/>
      <c r="T258" s="293"/>
      <c r="U258" s="293"/>
      <c r="V258" s="293"/>
      <c r="W258" s="293"/>
      <c r="X258" s="293"/>
      <c r="Y258" s="424"/>
      <c r="Z258" s="424"/>
      <c r="AA258" s="414"/>
      <c r="AB258" s="414"/>
      <c r="AC258" s="414"/>
      <c r="AD258" s="414"/>
      <c r="AE258" s="414"/>
      <c r="AF258" s="414"/>
      <c r="AG258" s="414"/>
      <c r="AH258" s="414"/>
      <c r="AI258" s="414"/>
      <c r="AJ258" s="414"/>
      <c r="AK258" s="414"/>
      <c r="AL258" s="414"/>
      <c r="AM258" s="308"/>
    </row>
    <row r="259" spans="1:40" ht="31" outlineLevel="1">
      <c r="A259" s="524">
        <v>13</v>
      </c>
      <c r="B259" s="522" t="s">
        <v>107</v>
      </c>
      <c r="C259" s="293" t="s">
        <v>25</v>
      </c>
      <c r="D259" s="297"/>
      <c r="E259" s="297"/>
      <c r="F259" s="297"/>
      <c r="G259" s="297"/>
      <c r="H259" s="297"/>
      <c r="I259" s="297"/>
      <c r="J259" s="297"/>
      <c r="K259" s="297"/>
      <c r="L259" s="297"/>
      <c r="M259" s="297"/>
      <c r="N259" s="297">
        <v>12</v>
      </c>
      <c r="O259" s="297"/>
      <c r="P259" s="297"/>
      <c r="Q259" s="297"/>
      <c r="R259" s="297"/>
      <c r="S259" s="297"/>
      <c r="T259" s="297"/>
      <c r="U259" s="297"/>
      <c r="V259" s="297"/>
      <c r="W259" s="297"/>
      <c r="X259" s="297"/>
      <c r="Y259" s="412"/>
      <c r="Z259" s="412"/>
      <c r="AA259" s="412"/>
      <c r="AB259" s="412"/>
      <c r="AC259" s="412"/>
      <c r="AD259" s="412"/>
      <c r="AE259" s="412"/>
      <c r="AF259" s="417"/>
      <c r="AG259" s="417"/>
      <c r="AH259" s="417"/>
      <c r="AI259" s="417"/>
      <c r="AJ259" s="417"/>
      <c r="AK259" s="417"/>
      <c r="AL259" s="417"/>
      <c r="AM259" s="298">
        <f>SUM(Y259:AL259)</f>
        <v>0</v>
      </c>
    </row>
    <row r="260" spans="1:40" ht="15.5" outlineLevel="1">
      <c r="B260" s="296" t="s">
        <v>287</v>
      </c>
      <c r="C260" s="293" t="s">
        <v>164</v>
      </c>
      <c r="D260" s="297"/>
      <c r="E260" s="297"/>
      <c r="F260" s="297"/>
      <c r="G260" s="297"/>
      <c r="H260" s="297"/>
      <c r="I260" s="297"/>
      <c r="J260" s="297"/>
      <c r="K260" s="297"/>
      <c r="L260" s="297"/>
      <c r="M260" s="297"/>
      <c r="N260" s="297">
        <f>N259</f>
        <v>12</v>
      </c>
      <c r="O260" s="297"/>
      <c r="P260" s="297"/>
      <c r="Q260" s="297"/>
      <c r="R260" s="297"/>
      <c r="S260" s="297"/>
      <c r="T260" s="297"/>
      <c r="U260" s="297"/>
      <c r="V260" s="297"/>
      <c r="W260" s="297"/>
      <c r="X260" s="297"/>
      <c r="Y260" s="413">
        <f t="shared" ref="Y260:AL260" si="67">Y259</f>
        <v>0</v>
      </c>
      <c r="Z260" s="413">
        <f t="shared" si="67"/>
        <v>0</v>
      </c>
      <c r="AA260" s="413">
        <f t="shared" si="67"/>
        <v>0</v>
      </c>
      <c r="AB260" s="413">
        <f t="shared" si="67"/>
        <v>0</v>
      </c>
      <c r="AC260" s="413">
        <f t="shared" si="67"/>
        <v>0</v>
      </c>
      <c r="AD260" s="413">
        <f t="shared" si="67"/>
        <v>0</v>
      </c>
      <c r="AE260" s="413">
        <f t="shared" si="67"/>
        <v>0</v>
      </c>
      <c r="AF260" s="413">
        <f t="shared" si="67"/>
        <v>0</v>
      </c>
      <c r="AG260" s="413">
        <f t="shared" si="67"/>
        <v>0</v>
      </c>
      <c r="AH260" s="413">
        <f t="shared" si="67"/>
        <v>0</v>
      </c>
      <c r="AI260" s="413">
        <f t="shared" si="67"/>
        <v>0</v>
      </c>
      <c r="AJ260" s="413">
        <f t="shared" si="67"/>
        <v>0</v>
      </c>
      <c r="AK260" s="413">
        <f t="shared" si="67"/>
        <v>0</v>
      </c>
      <c r="AL260" s="413">
        <f t="shared" si="67"/>
        <v>0</v>
      </c>
      <c r="AM260" s="308"/>
    </row>
    <row r="261" spans="1:40" ht="15.5" outlineLevel="1">
      <c r="B261" s="317"/>
      <c r="C261" s="307"/>
      <c r="D261" s="293"/>
      <c r="E261" s="293"/>
      <c r="F261" s="293"/>
      <c r="G261" s="293"/>
      <c r="H261" s="293"/>
      <c r="I261" s="293"/>
      <c r="J261" s="293"/>
      <c r="K261" s="293"/>
      <c r="L261" s="293"/>
      <c r="M261" s="293"/>
      <c r="N261" s="293"/>
      <c r="O261" s="293"/>
      <c r="P261" s="293"/>
      <c r="Q261" s="293"/>
      <c r="R261" s="293"/>
      <c r="S261" s="293"/>
      <c r="T261" s="293"/>
      <c r="U261" s="293"/>
      <c r="V261" s="293"/>
      <c r="W261" s="293"/>
      <c r="X261" s="293"/>
      <c r="Y261" s="414"/>
      <c r="Z261" s="414"/>
      <c r="AA261" s="414"/>
      <c r="AB261" s="414"/>
      <c r="AC261" s="414"/>
      <c r="AD261" s="414"/>
      <c r="AE261" s="414"/>
      <c r="AF261" s="414"/>
      <c r="AG261" s="414"/>
      <c r="AH261" s="414"/>
      <c r="AI261" s="414"/>
      <c r="AJ261" s="414"/>
      <c r="AK261" s="414"/>
      <c r="AL261" s="414"/>
      <c r="AM261" s="308"/>
    </row>
    <row r="262" spans="1:40" ht="15.5" outlineLevel="1">
      <c r="B262" s="290" t="s">
        <v>108</v>
      </c>
      <c r="C262" s="291"/>
      <c r="D262" s="292"/>
      <c r="E262" s="292"/>
      <c r="F262" s="292"/>
      <c r="G262" s="292"/>
      <c r="H262" s="292"/>
      <c r="I262" s="292"/>
      <c r="J262" s="292"/>
      <c r="K262" s="292"/>
      <c r="L262" s="292"/>
      <c r="M262" s="292"/>
      <c r="N262" s="292"/>
      <c r="O262" s="292"/>
      <c r="P262" s="291"/>
      <c r="Q262" s="291"/>
      <c r="R262" s="291"/>
      <c r="S262" s="291"/>
      <c r="T262" s="291"/>
      <c r="U262" s="291"/>
      <c r="V262" s="291"/>
      <c r="W262" s="291"/>
      <c r="X262" s="291"/>
      <c r="Y262" s="416"/>
      <c r="Z262" s="416"/>
      <c r="AA262" s="416"/>
      <c r="AB262" s="416"/>
      <c r="AC262" s="416"/>
      <c r="AD262" s="416"/>
      <c r="AE262" s="416"/>
      <c r="AF262" s="416"/>
      <c r="AG262" s="416"/>
      <c r="AH262" s="416"/>
      <c r="AI262" s="416"/>
      <c r="AJ262" s="416"/>
      <c r="AK262" s="416"/>
      <c r="AL262" s="416"/>
      <c r="AM262" s="294"/>
    </row>
    <row r="263" spans="1:40" ht="15.5" outlineLevel="1">
      <c r="A263" s="524">
        <v>14</v>
      </c>
      <c r="B263" s="317" t="s">
        <v>109</v>
      </c>
      <c r="C263" s="293" t="s">
        <v>25</v>
      </c>
      <c r="D263" s="297"/>
      <c r="E263" s="297"/>
      <c r="F263" s="297"/>
      <c r="G263" s="297"/>
      <c r="H263" s="297"/>
      <c r="I263" s="297"/>
      <c r="J263" s="297"/>
      <c r="K263" s="297"/>
      <c r="L263" s="297"/>
      <c r="M263" s="297"/>
      <c r="N263" s="297">
        <v>12</v>
      </c>
      <c r="O263" s="297"/>
      <c r="P263" s="297"/>
      <c r="Q263" s="297"/>
      <c r="R263" s="297"/>
      <c r="S263" s="297"/>
      <c r="T263" s="297"/>
      <c r="U263" s="297"/>
      <c r="V263" s="297"/>
      <c r="W263" s="297"/>
      <c r="X263" s="297"/>
      <c r="Y263" s="412"/>
      <c r="Z263" s="412"/>
      <c r="AA263" s="412"/>
      <c r="AB263" s="412"/>
      <c r="AC263" s="412"/>
      <c r="AD263" s="412"/>
      <c r="AE263" s="412"/>
      <c r="AF263" s="412"/>
      <c r="AG263" s="412"/>
      <c r="AH263" s="412"/>
      <c r="AI263" s="412"/>
      <c r="AJ263" s="412"/>
      <c r="AK263" s="412"/>
      <c r="AL263" s="412"/>
      <c r="AM263" s="298">
        <f>SUM(Y263:AL263)</f>
        <v>0</v>
      </c>
    </row>
    <row r="264" spans="1:40" ht="15.5" outlineLevel="1">
      <c r="B264" s="296" t="s">
        <v>287</v>
      </c>
      <c r="C264" s="293" t="s">
        <v>164</v>
      </c>
      <c r="D264" s="297"/>
      <c r="E264" s="297"/>
      <c r="F264" s="297"/>
      <c r="G264" s="297"/>
      <c r="H264" s="297"/>
      <c r="I264" s="297"/>
      <c r="J264" s="297"/>
      <c r="K264" s="297"/>
      <c r="L264" s="297"/>
      <c r="M264" s="297"/>
      <c r="N264" s="297">
        <f>N263</f>
        <v>12</v>
      </c>
      <c r="O264" s="297"/>
      <c r="P264" s="297"/>
      <c r="Q264" s="297"/>
      <c r="R264" s="297"/>
      <c r="S264" s="297"/>
      <c r="T264" s="297"/>
      <c r="U264" s="297"/>
      <c r="V264" s="297"/>
      <c r="W264" s="297"/>
      <c r="X264" s="297"/>
      <c r="Y264" s="413">
        <f t="shared" ref="Y264:AL264" si="68">Y263</f>
        <v>0</v>
      </c>
      <c r="Z264" s="413">
        <f t="shared" si="68"/>
        <v>0</v>
      </c>
      <c r="AA264" s="413">
        <f t="shared" si="68"/>
        <v>0</v>
      </c>
      <c r="AB264" s="413">
        <f t="shared" si="68"/>
        <v>0</v>
      </c>
      <c r="AC264" s="413">
        <f t="shared" si="68"/>
        <v>0</v>
      </c>
      <c r="AD264" s="413">
        <f t="shared" si="68"/>
        <v>0</v>
      </c>
      <c r="AE264" s="413">
        <f t="shared" si="68"/>
        <v>0</v>
      </c>
      <c r="AF264" s="413">
        <f t="shared" si="68"/>
        <v>0</v>
      </c>
      <c r="AG264" s="413">
        <f t="shared" si="68"/>
        <v>0</v>
      </c>
      <c r="AH264" s="413">
        <f t="shared" si="68"/>
        <v>0</v>
      </c>
      <c r="AI264" s="413">
        <f t="shared" si="68"/>
        <v>0</v>
      </c>
      <c r="AJ264" s="413">
        <f t="shared" si="68"/>
        <v>0</v>
      </c>
      <c r="AK264" s="413">
        <f t="shared" si="68"/>
        <v>0</v>
      </c>
      <c r="AL264" s="413">
        <f t="shared" si="68"/>
        <v>0</v>
      </c>
      <c r="AM264" s="299"/>
    </row>
    <row r="265" spans="1:40" ht="15.5" outlineLevel="1">
      <c r="A265" s="525"/>
      <c r="B265" s="317"/>
      <c r="C265" s="307"/>
      <c r="D265" s="293"/>
      <c r="E265" s="293"/>
      <c r="F265" s="293"/>
      <c r="G265" s="293"/>
      <c r="H265" s="293"/>
      <c r="I265" s="293"/>
      <c r="J265" s="293"/>
      <c r="K265" s="293"/>
      <c r="L265" s="293"/>
      <c r="M265" s="293"/>
      <c r="N265" s="470"/>
      <c r="O265" s="293"/>
      <c r="P265" s="293"/>
      <c r="Q265" s="293"/>
      <c r="R265" s="293"/>
      <c r="S265" s="293"/>
      <c r="T265" s="293"/>
      <c r="U265" s="293"/>
      <c r="V265" s="293"/>
      <c r="W265" s="293"/>
      <c r="X265" s="293"/>
      <c r="Y265" s="414"/>
      <c r="Z265" s="414"/>
      <c r="AA265" s="414"/>
      <c r="AB265" s="414"/>
      <c r="AC265" s="414"/>
      <c r="AD265" s="414"/>
      <c r="AE265" s="414"/>
      <c r="AF265" s="414"/>
      <c r="AG265" s="414"/>
      <c r="AH265" s="414"/>
      <c r="AI265" s="414"/>
      <c r="AJ265" s="414"/>
      <c r="AK265" s="414"/>
      <c r="AL265" s="414"/>
      <c r="AM265" s="303"/>
      <c r="AN265" s="630"/>
    </row>
    <row r="266" spans="1:40" s="311" customFormat="1" ht="15.5" outlineLevel="1">
      <c r="A266" s="525"/>
      <c r="B266" s="290" t="s">
        <v>488</v>
      </c>
      <c r="C266" s="293"/>
      <c r="D266" s="293"/>
      <c r="E266" s="293"/>
      <c r="F266" s="293"/>
      <c r="G266" s="293"/>
      <c r="H266" s="293"/>
      <c r="I266" s="293"/>
      <c r="J266" s="293"/>
      <c r="K266" s="293"/>
      <c r="L266" s="293"/>
      <c r="M266" s="293"/>
      <c r="N266" s="293"/>
      <c r="O266" s="293"/>
      <c r="P266" s="293"/>
      <c r="Q266" s="293"/>
      <c r="R266" s="293"/>
      <c r="S266" s="293"/>
      <c r="T266" s="293"/>
      <c r="U266" s="293"/>
      <c r="V266" s="293"/>
      <c r="W266" s="293"/>
      <c r="X266" s="293"/>
      <c r="Y266" s="414"/>
      <c r="Z266" s="414"/>
      <c r="AA266" s="414"/>
      <c r="AB266" s="414"/>
      <c r="AC266" s="414"/>
      <c r="AD266" s="414"/>
      <c r="AE266" s="418"/>
      <c r="AF266" s="418"/>
      <c r="AG266" s="418"/>
      <c r="AH266" s="418"/>
      <c r="AI266" s="418"/>
      <c r="AJ266" s="418"/>
      <c r="AK266" s="418"/>
      <c r="AL266" s="418"/>
      <c r="AM266" s="519"/>
      <c r="AN266" s="631"/>
    </row>
    <row r="267" spans="1:40" ht="15.5" outlineLevel="1">
      <c r="A267" s="524">
        <v>15</v>
      </c>
      <c r="B267" s="296" t="s">
        <v>493</v>
      </c>
      <c r="C267" s="293" t="s">
        <v>25</v>
      </c>
      <c r="D267" s="297"/>
      <c r="E267" s="297"/>
      <c r="F267" s="297"/>
      <c r="G267" s="297"/>
      <c r="H267" s="297"/>
      <c r="I267" s="297"/>
      <c r="J267" s="297"/>
      <c r="K267" s="297"/>
      <c r="L267" s="297"/>
      <c r="M267" s="297"/>
      <c r="N267" s="297">
        <v>0</v>
      </c>
      <c r="O267" s="297"/>
      <c r="P267" s="297"/>
      <c r="Q267" s="297"/>
      <c r="R267" s="297"/>
      <c r="S267" s="297"/>
      <c r="T267" s="297"/>
      <c r="U267" s="297"/>
      <c r="V267" s="297"/>
      <c r="W267" s="297"/>
      <c r="X267" s="297"/>
      <c r="Y267" s="412"/>
      <c r="Z267" s="412"/>
      <c r="AA267" s="412"/>
      <c r="AB267" s="412"/>
      <c r="AC267" s="412"/>
      <c r="AD267" s="412"/>
      <c r="AE267" s="412"/>
      <c r="AF267" s="412"/>
      <c r="AG267" s="412"/>
      <c r="AH267" s="412"/>
      <c r="AI267" s="412"/>
      <c r="AJ267" s="412"/>
      <c r="AK267" s="412"/>
      <c r="AL267" s="412"/>
      <c r="AM267" s="298">
        <f>SUM(Y267:AL267)</f>
        <v>0</v>
      </c>
    </row>
    <row r="268" spans="1:40" ht="15.5" outlineLevel="1">
      <c r="B268" s="296" t="s">
        <v>287</v>
      </c>
      <c r="C268" s="293" t="s">
        <v>164</v>
      </c>
      <c r="D268" s="297"/>
      <c r="E268" s="297"/>
      <c r="F268" s="297"/>
      <c r="G268" s="297"/>
      <c r="H268" s="297"/>
      <c r="I268" s="297"/>
      <c r="J268" s="297"/>
      <c r="K268" s="297"/>
      <c r="L268" s="297"/>
      <c r="M268" s="297"/>
      <c r="N268" s="297">
        <f>N267</f>
        <v>0</v>
      </c>
      <c r="O268" s="297"/>
      <c r="P268" s="297"/>
      <c r="Q268" s="297"/>
      <c r="R268" s="297"/>
      <c r="S268" s="297"/>
      <c r="T268" s="297"/>
      <c r="U268" s="297"/>
      <c r="V268" s="297"/>
      <c r="W268" s="297"/>
      <c r="X268" s="297"/>
      <c r="Y268" s="413">
        <f>Y267</f>
        <v>0</v>
      </c>
      <c r="Z268" s="413">
        <f t="shared" ref="Z268:AL268" si="69">Z267</f>
        <v>0</v>
      </c>
      <c r="AA268" s="413">
        <f t="shared" si="69"/>
        <v>0</v>
      </c>
      <c r="AB268" s="413">
        <f t="shared" si="69"/>
        <v>0</v>
      </c>
      <c r="AC268" s="413">
        <f t="shared" si="69"/>
        <v>0</v>
      </c>
      <c r="AD268" s="413">
        <f t="shared" si="69"/>
        <v>0</v>
      </c>
      <c r="AE268" s="413">
        <f t="shared" si="69"/>
        <v>0</v>
      </c>
      <c r="AF268" s="413">
        <f t="shared" si="69"/>
        <v>0</v>
      </c>
      <c r="AG268" s="413">
        <f t="shared" si="69"/>
        <v>0</v>
      </c>
      <c r="AH268" s="413">
        <f t="shared" si="69"/>
        <v>0</v>
      </c>
      <c r="AI268" s="413">
        <f t="shared" si="69"/>
        <v>0</v>
      </c>
      <c r="AJ268" s="413">
        <f t="shared" si="69"/>
        <v>0</v>
      </c>
      <c r="AK268" s="413">
        <f t="shared" si="69"/>
        <v>0</v>
      </c>
      <c r="AL268" s="413">
        <f t="shared" si="69"/>
        <v>0</v>
      </c>
      <c r="AM268" s="299"/>
    </row>
    <row r="269" spans="1:40" ht="15.5" outlineLevel="1">
      <c r="B269" s="317"/>
      <c r="C269" s="307"/>
      <c r="D269" s="293"/>
      <c r="E269" s="293"/>
      <c r="F269" s="293"/>
      <c r="G269" s="293"/>
      <c r="H269" s="293"/>
      <c r="I269" s="293"/>
      <c r="J269" s="293"/>
      <c r="K269" s="293"/>
      <c r="L269" s="293"/>
      <c r="M269" s="293"/>
      <c r="N269" s="293"/>
      <c r="O269" s="293"/>
      <c r="P269" s="293"/>
      <c r="Q269" s="293"/>
      <c r="R269" s="293"/>
      <c r="S269" s="293"/>
      <c r="T269" s="293"/>
      <c r="U269" s="293"/>
      <c r="V269" s="293"/>
      <c r="W269" s="293"/>
      <c r="X269" s="293"/>
      <c r="Y269" s="414"/>
      <c r="Z269" s="414"/>
      <c r="AA269" s="414"/>
      <c r="AB269" s="414"/>
      <c r="AC269" s="414"/>
      <c r="AD269" s="414"/>
      <c r="AE269" s="414"/>
      <c r="AF269" s="414"/>
      <c r="AG269" s="414"/>
      <c r="AH269" s="414"/>
      <c r="AI269" s="414"/>
      <c r="AJ269" s="414"/>
      <c r="AK269" s="414"/>
      <c r="AL269" s="414"/>
      <c r="AM269" s="308"/>
    </row>
    <row r="270" spans="1:40" s="285" customFormat="1" ht="15.5" outlineLevel="1">
      <c r="A270" s="524">
        <v>16</v>
      </c>
      <c r="B270" s="326" t="s">
        <v>489</v>
      </c>
      <c r="C270" s="293" t="s">
        <v>25</v>
      </c>
      <c r="D270" s="297"/>
      <c r="E270" s="297"/>
      <c r="F270" s="297"/>
      <c r="G270" s="297"/>
      <c r="H270" s="297"/>
      <c r="I270" s="297"/>
      <c r="J270" s="297"/>
      <c r="K270" s="297"/>
      <c r="L270" s="297"/>
      <c r="M270" s="297"/>
      <c r="N270" s="297">
        <v>0</v>
      </c>
      <c r="O270" s="297"/>
      <c r="P270" s="297"/>
      <c r="Q270" s="297"/>
      <c r="R270" s="297"/>
      <c r="S270" s="297"/>
      <c r="T270" s="297"/>
      <c r="U270" s="297"/>
      <c r="V270" s="297"/>
      <c r="W270" s="297"/>
      <c r="X270" s="297"/>
      <c r="Y270" s="412"/>
      <c r="Z270" s="412"/>
      <c r="AA270" s="412"/>
      <c r="AB270" s="412"/>
      <c r="AC270" s="412"/>
      <c r="AD270" s="412"/>
      <c r="AE270" s="412"/>
      <c r="AF270" s="412"/>
      <c r="AG270" s="412"/>
      <c r="AH270" s="412"/>
      <c r="AI270" s="412"/>
      <c r="AJ270" s="412"/>
      <c r="AK270" s="412"/>
      <c r="AL270" s="412"/>
      <c r="AM270" s="298">
        <f>SUM(Y270:AL270)</f>
        <v>0</v>
      </c>
    </row>
    <row r="271" spans="1:40" s="285" customFormat="1" ht="15.5" outlineLevel="1">
      <c r="A271" s="524"/>
      <c r="B271" s="326" t="s">
        <v>287</v>
      </c>
      <c r="C271" s="293" t="s">
        <v>164</v>
      </c>
      <c r="D271" s="297"/>
      <c r="E271" s="297"/>
      <c r="F271" s="297"/>
      <c r="G271" s="297"/>
      <c r="H271" s="297"/>
      <c r="I271" s="297"/>
      <c r="J271" s="297"/>
      <c r="K271" s="297"/>
      <c r="L271" s="297"/>
      <c r="M271" s="297"/>
      <c r="N271" s="297">
        <f>N270</f>
        <v>0</v>
      </c>
      <c r="O271" s="297"/>
      <c r="P271" s="297"/>
      <c r="Q271" s="297"/>
      <c r="R271" s="297"/>
      <c r="S271" s="297"/>
      <c r="T271" s="297"/>
      <c r="U271" s="297"/>
      <c r="V271" s="297"/>
      <c r="W271" s="297"/>
      <c r="X271" s="297"/>
      <c r="Y271" s="413">
        <f>Y270</f>
        <v>0</v>
      </c>
      <c r="Z271" s="413">
        <f t="shared" ref="Z271:AL271" si="70">Z270</f>
        <v>0</v>
      </c>
      <c r="AA271" s="413">
        <f t="shared" si="70"/>
        <v>0</v>
      </c>
      <c r="AB271" s="413">
        <f t="shared" si="70"/>
        <v>0</v>
      </c>
      <c r="AC271" s="413">
        <f t="shared" si="70"/>
        <v>0</v>
      </c>
      <c r="AD271" s="413">
        <f t="shared" si="70"/>
        <v>0</v>
      </c>
      <c r="AE271" s="413">
        <f t="shared" si="70"/>
        <v>0</v>
      </c>
      <c r="AF271" s="413">
        <f t="shared" si="70"/>
        <v>0</v>
      </c>
      <c r="AG271" s="413">
        <f t="shared" si="70"/>
        <v>0</v>
      </c>
      <c r="AH271" s="413">
        <f t="shared" si="70"/>
        <v>0</v>
      </c>
      <c r="AI271" s="413">
        <f t="shared" si="70"/>
        <v>0</v>
      </c>
      <c r="AJ271" s="413">
        <f t="shared" si="70"/>
        <v>0</v>
      </c>
      <c r="AK271" s="413">
        <f t="shared" si="70"/>
        <v>0</v>
      </c>
      <c r="AL271" s="413">
        <f t="shared" si="70"/>
        <v>0</v>
      </c>
      <c r="AM271" s="299"/>
    </row>
    <row r="272" spans="1:40" s="285" customFormat="1" ht="15.5" outlineLevel="1">
      <c r="A272" s="524"/>
      <c r="B272" s="326"/>
      <c r="C272" s="293"/>
      <c r="D272" s="293"/>
      <c r="E272" s="293"/>
      <c r="F272" s="293"/>
      <c r="G272" s="293"/>
      <c r="H272" s="293"/>
      <c r="I272" s="293"/>
      <c r="J272" s="293"/>
      <c r="K272" s="293"/>
      <c r="L272" s="293"/>
      <c r="M272" s="293"/>
      <c r="N272" s="293"/>
      <c r="O272" s="293"/>
      <c r="P272" s="293"/>
      <c r="Q272" s="293"/>
      <c r="R272" s="293"/>
      <c r="S272" s="293"/>
      <c r="T272" s="293"/>
      <c r="U272" s="293"/>
      <c r="V272" s="293"/>
      <c r="W272" s="293"/>
      <c r="X272" s="293"/>
      <c r="Y272" s="414"/>
      <c r="Z272" s="414"/>
      <c r="AA272" s="414"/>
      <c r="AB272" s="414"/>
      <c r="AC272" s="414"/>
      <c r="AD272" s="414"/>
      <c r="AE272" s="418"/>
      <c r="AF272" s="418"/>
      <c r="AG272" s="418"/>
      <c r="AH272" s="418"/>
      <c r="AI272" s="418"/>
      <c r="AJ272" s="418"/>
      <c r="AK272" s="418"/>
      <c r="AL272" s="418"/>
      <c r="AM272" s="315"/>
    </row>
    <row r="273" spans="1:39" ht="15.5" outlineLevel="1">
      <c r="B273" s="521" t="s">
        <v>494</v>
      </c>
      <c r="C273" s="322"/>
      <c r="D273" s="292"/>
      <c r="E273" s="291"/>
      <c r="F273" s="291"/>
      <c r="G273" s="291"/>
      <c r="H273" s="291"/>
      <c r="I273" s="291"/>
      <c r="J273" s="291"/>
      <c r="K273" s="291"/>
      <c r="L273" s="291"/>
      <c r="M273" s="291"/>
      <c r="N273" s="292"/>
      <c r="O273" s="291"/>
      <c r="P273" s="291"/>
      <c r="Q273" s="291"/>
      <c r="R273" s="291"/>
      <c r="S273" s="291"/>
      <c r="T273" s="291"/>
      <c r="U273" s="291"/>
      <c r="V273" s="291"/>
      <c r="W273" s="291"/>
      <c r="X273" s="291"/>
      <c r="Y273" s="416"/>
      <c r="Z273" s="416"/>
      <c r="AA273" s="416"/>
      <c r="AB273" s="416"/>
      <c r="AC273" s="416"/>
      <c r="AD273" s="416"/>
      <c r="AE273" s="416"/>
      <c r="AF273" s="416"/>
      <c r="AG273" s="416"/>
      <c r="AH273" s="416"/>
      <c r="AI273" s="416"/>
      <c r="AJ273" s="416"/>
      <c r="AK273" s="416"/>
      <c r="AL273" s="416"/>
      <c r="AM273" s="294"/>
    </row>
    <row r="274" spans="1:39" ht="15.5" outlineLevel="1">
      <c r="A274" s="524">
        <v>17</v>
      </c>
      <c r="B274" s="522" t="s">
        <v>113</v>
      </c>
      <c r="C274" s="293" t="s">
        <v>25</v>
      </c>
      <c r="D274" s="297"/>
      <c r="E274" s="297"/>
      <c r="F274" s="297"/>
      <c r="G274" s="297"/>
      <c r="H274" s="297"/>
      <c r="I274" s="297"/>
      <c r="J274" s="297"/>
      <c r="K274" s="297"/>
      <c r="L274" s="297"/>
      <c r="M274" s="297"/>
      <c r="N274" s="297">
        <v>0</v>
      </c>
      <c r="O274" s="297"/>
      <c r="P274" s="297"/>
      <c r="Q274" s="297"/>
      <c r="R274" s="297"/>
      <c r="S274" s="297"/>
      <c r="T274" s="297"/>
      <c r="U274" s="297"/>
      <c r="V274" s="297"/>
      <c r="W274" s="297"/>
      <c r="X274" s="297"/>
      <c r="Y274" s="428"/>
      <c r="Z274" s="412"/>
      <c r="AA274" s="412"/>
      <c r="AB274" s="412"/>
      <c r="AC274" s="412"/>
      <c r="AD274" s="412"/>
      <c r="AE274" s="412"/>
      <c r="AF274" s="417"/>
      <c r="AG274" s="417"/>
      <c r="AH274" s="417"/>
      <c r="AI274" s="417"/>
      <c r="AJ274" s="417"/>
      <c r="AK274" s="417"/>
      <c r="AL274" s="417"/>
      <c r="AM274" s="298">
        <f>SUM(Y274:AL274)</f>
        <v>0</v>
      </c>
    </row>
    <row r="275" spans="1:39" ht="15.5" outlineLevel="1">
      <c r="B275" s="296" t="s">
        <v>287</v>
      </c>
      <c r="C275" s="293" t="s">
        <v>164</v>
      </c>
      <c r="D275" s="297"/>
      <c r="E275" s="297"/>
      <c r="F275" s="297"/>
      <c r="G275" s="297"/>
      <c r="H275" s="297"/>
      <c r="I275" s="297"/>
      <c r="J275" s="297"/>
      <c r="K275" s="297"/>
      <c r="L275" s="297"/>
      <c r="M275" s="297"/>
      <c r="N275" s="297">
        <f>N274</f>
        <v>0</v>
      </c>
      <c r="O275" s="297"/>
      <c r="P275" s="297"/>
      <c r="Q275" s="297"/>
      <c r="R275" s="297"/>
      <c r="S275" s="297"/>
      <c r="T275" s="297"/>
      <c r="U275" s="297"/>
      <c r="V275" s="297"/>
      <c r="W275" s="297"/>
      <c r="X275" s="297"/>
      <c r="Y275" s="413">
        <f>Y274</f>
        <v>0</v>
      </c>
      <c r="Z275" s="413">
        <f t="shared" ref="Z275:AL275" si="71">Z274</f>
        <v>0</v>
      </c>
      <c r="AA275" s="413">
        <f t="shared" si="71"/>
        <v>0</v>
      </c>
      <c r="AB275" s="413">
        <f t="shared" si="71"/>
        <v>0</v>
      </c>
      <c r="AC275" s="413">
        <f t="shared" si="71"/>
        <v>0</v>
      </c>
      <c r="AD275" s="413">
        <f t="shared" si="71"/>
        <v>0</v>
      </c>
      <c r="AE275" s="413">
        <f t="shared" si="71"/>
        <v>0</v>
      </c>
      <c r="AF275" s="413">
        <f t="shared" si="71"/>
        <v>0</v>
      </c>
      <c r="AG275" s="413">
        <f t="shared" si="71"/>
        <v>0</v>
      </c>
      <c r="AH275" s="413">
        <f t="shared" si="71"/>
        <v>0</v>
      </c>
      <c r="AI275" s="413">
        <f t="shared" si="71"/>
        <v>0</v>
      </c>
      <c r="AJ275" s="413">
        <f t="shared" si="71"/>
        <v>0</v>
      </c>
      <c r="AK275" s="413">
        <f t="shared" si="71"/>
        <v>0</v>
      </c>
      <c r="AL275" s="413">
        <f t="shared" si="71"/>
        <v>0</v>
      </c>
      <c r="AM275" s="308"/>
    </row>
    <row r="276" spans="1:39" ht="15.5" outlineLevel="1">
      <c r="B276" s="296"/>
      <c r="C276" s="293"/>
      <c r="D276" s="293"/>
      <c r="E276" s="293"/>
      <c r="F276" s="293"/>
      <c r="G276" s="293"/>
      <c r="H276" s="293"/>
      <c r="I276" s="293"/>
      <c r="J276" s="293"/>
      <c r="K276" s="293"/>
      <c r="L276" s="293"/>
      <c r="M276" s="293"/>
      <c r="N276" s="293"/>
      <c r="O276" s="293"/>
      <c r="P276" s="293"/>
      <c r="Q276" s="293"/>
      <c r="R276" s="293"/>
      <c r="S276" s="293"/>
      <c r="T276" s="293"/>
      <c r="U276" s="293"/>
      <c r="V276" s="293"/>
      <c r="W276" s="293"/>
      <c r="X276" s="293"/>
      <c r="Y276" s="424"/>
      <c r="Z276" s="427"/>
      <c r="AA276" s="427"/>
      <c r="AB276" s="427"/>
      <c r="AC276" s="427"/>
      <c r="AD276" s="427"/>
      <c r="AE276" s="427"/>
      <c r="AF276" s="427"/>
      <c r="AG276" s="427"/>
      <c r="AH276" s="427"/>
      <c r="AI276" s="427"/>
      <c r="AJ276" s="427"/>
      <c r="AK276" s="427"/>
      <c r="AL276" s="427"/>
      <c r="AM276" s="308"/>
    </row>
    <row r="277" spans="1:39" ht="15.5" outlineLevel="1">
      <c r="A277" s="524">
        <v>18</v>
      </c>
      <c r="B277" s="522" t="s">
        <v>110</v>
      </c>
      <c r="C277" s="293" t="s">
        <v>25</v>
      </c>
      <c r="D277" s="297"/>
      <c r="E277" s="297"/>
      <c r="F277" s="297"/>
      <c r="G277" s="297"/>
      <c r="H277" s="297"/>
      <c r="I277" s="297"/>
      <c r="J277" s="297"/>
      <c r="K277" s="297"/>
      <c r="L277" s="297"/>
      <c r="M277" s="297"/>
      <c r="N277" s="297">
        <v>0</v>
      </c>
      <c r="O277" s="297"/>
      <c r="P277" s="297"/>
      <c r="Q277" s="297"/>
      <c r="R277" s="297"/>
      <c r="S277" s="297"/>
      <c r="T277" s="297"/>
      <c r="U277" s="297"/>
      <c r="V277" s="297"/>
      <c r="W277" s="297"/>
      <c r="X277" s="297"/>
      <c r="Y277" s="428"/>
      <c r="Z277" s="412"/>
      <c r="AA277" s="412"/>
      <c r="AB277" s="412"/>
      <c r="AC277" s="412"/>
      <c r="AD277" s="412"/>
      <c r="AE277" s="412"/>
      <c r="AF277" s="417"/>
      <c r="AG277" s="417"/>
      <c r="AH277" s="417"/>
      <c r="AI277" s="417"/>
      <c r="AJ277" s="417"/>
      <c r="AK277" s="417"/>
      <c r="AL277" s="417"/>
      <c r="AM277" s="298">
        <f>SUM(Y277:AL277)</f>
        <v>0</v>
      </c>
    </row>
    <row r="278" spans="1:39" ht="15.5" outlineLevel="1">
      <c r="B278" s="296" t="s">
        <v>287</v>
      </c>
      <c r="C278" s="293" t="s">
        <v>164</v>
      </c>
      <c r="D278" s="297"/>
      <c r="E278" s="297"/>
      <c r="F278" s="297"/>
      <c r="G278" s="297"/>
      <c r="H278" s="297"/>
      <c r="I278" s="297"/>
      <c r="J278" s="297"/>
      <c r="K278" s="297"/>
      <c r="L278" s="297"/>
      <c r="M278" s="297"/>
      <c r="N278" s="297">
        <f>N277</f>
        <v>0</v>
      </c>
      <c r="O278" s="297"/>
      <c r="P278" s="297"/>
      <c r="Q278" s="297"/>
      <c r="R278" s="297"/>
      <c r="S278" s="297"/>
      <c r="T278" s="297"/>
      <c r="U278" s="297"/>
      <c r="V278" s="297"/>
      <c r="W278" s="297"/>
      <c r="X278" s="297"/>
      <c r="Y278" s="413">
        <f>Y277</f>
        <v>0</v>
      </c>
      <c r="Z278" s="413">
        <f t="shared" ref="Z278:AL278" si="72">Z277</f>
        <v>0</v>
      </c>
      <c r="AA278" s="413">
        <f t="shared" si="72"/>
        <v>0</v>
      </c>
      <c r="AB278" s="413">
        <f t="shared" si="72"/>
        <v>0</v>
      </c>
      <c r="AC278" s="413">
        <f t="shared" si="72"/>
        <v>0</v>
      </c>
      <c r="AD278" s="413">
        <f t="shared" si="72"/>
        <v>0</v>
      </c>
      <c r="AE278" s="413">
        <f t="shared" si="72"/>
        <v>0</v>
      </c>
      <c r="AF278" s="413">
        <f t="shared" si="72"/>
        <v>0</v>
      </c>
      <c r="AG278" s="413">
        <f t="shared" si="72"/>
        <v>0</v>
      </c>
      <c r="AH278" s="413">
        <f t="shared" si="72"/>
        <v>0</v>
      </c>
      <c r="AI278" s="413">
        <f t="shared" si="72"/>
        <v>0</v>
      </c>
      <c r="AJ278" s="413">
        <f t="shared" si="72"/>
        <v>0</v>
      </c>
      <c r="AK278" s="413">
        <f t="shared" si="72"/>
        <v>0</v>
      </c>
      <c r="AL278" s="413">
        <f t="shared" si="72"/>
        <v>0</v>
      </c>
      <c r="AM278" s="308"/>
    </row>
    <row r="279" spans="1:39" ht="15.5" outlineLevel="1">
      <c r="B279" s="324"/>
      <c r="C279" s="293"/>
      <c r="D279" s="293"/>
      <c r="E279" s="293"/>
      <c r="F279" s="293"/>
      <c r="G279" s="293"/>
      <c r="H279" s="293"/>
      <c r="I279" s="293"/>
      <c r="J279" s="293"/>
      <c r="K279" s="293"/>
      <c r="L279" s="293"/>
      <c r="M279" s="293"/>
      <c r="N279" s="293"/>
      <c r="O279" s="293"/>
      <c r="P279" s="293"/>
      <c r="Q279" s="293"/>
      <c r="R279" s="293"/>
      <c r="S279" s="293"/>
      <c r="T279" s="293"/>
      <c r="U279" s="293"/>
      <c r="V279" s="293"/>
      <c r="W279" s="293"/>
      <c r="X279" s="293"/>
      <c r="Y279" s="425"/>
      <c r="Z279" s="426"/>
      <c r="AA279" s="426"/>
      <c r="AB279" s="426"/>
      <c r="AC279" s="426"/>
      <c r="AD279" s="426"/>
      <c r="AE279" s="426"/>
      <c r="AF279" s="426"/>
      <c r="AG279" s="426"/>
      <c r="AH279" s="426"/>
      <c r="AI279" s="426"/>
      <c r="AJ279" s="426"/>
      <c r="AK279" s="426"/>
      <c r="AL279" s="426"/>
      <c r="AM279" s="299"/>
    </row>
    <row r="280" spans="1:39" ht="15.5" outlineLevel="1">
      <c r="A280" s="524">
        <v>19</v>
      </c>
      <c r="B280" s="522" t="s">
        <v>112</v>
      </c>
      <c r="C280" s="293" t="s">
        <v>25</v>
      </c>
      <c r="D280" s="297"/>
      <c r="E280" s="297"/>
      <c r="F280" s="297"/>
      <c r="G280" s="297"/>
      <c r="H280" s="297"/>
      <c r="I280" s="297"/>
      <c r="J280" s="297"/>
      <c r="K280" s="297"/>
      <c r="L280" s="297"/>
      <c r="M280" s="297"/>
      <c r="N280" s="297">
        <v>0</v>
      </c>
      <c r="O280" s="297"/>
      <c r="P280" s="297"/>
      <c r="Q280" s="297"/>
      <c r="R280" s="297"/>
      <c r="S280" s="297"/>
      <c r="T280" s="297"/>
      <c r="U280" s="297"/>
      <c r="V280" s="297"/>
      <c r="W280" s="297"/>
      <c r="X280" s="297"/>
      <c r="Y280" s="428"/>
      <c r="Z280" s="412"/>
      <c r="AA280" s="412"/>
      <c r="AB280" s="412"/>
      <c r="AC280" s="412"/>
      <c r="AD280" s="412"/>
      <c r="AE280" s="412"/>
      <c r="AF280" s="417"/>
      <c r="AG280" s="417"/>
      <c r="AH280" s="417"/>
      <c r="AI280" s="417"/>
      <c r="AJ280" s="417"/>
      <c r="AK280" s="417"/>
      <c r="AL280" s="417"/>
      <c r="AM280" s="298">
        <f>SUM(Y280:AL280)</f>
        <v>0</v>
      </c>
    </row>
    <row r="281" spans="1:39" ht="15.5" outlineLevel="1">
      <c r="B281" s="296" t="s">
        <v>287</v>
      </c>
      <c r="C281" s="293" t="s">
        <v>164</v>
      </c>
      <c r="D281" s="297"/>
      <c r="E281" s="297"/>
      <c r="F281" s="297"/>
      <c r="G281" s="297"/>
      <c r="H281" s="297"/>
      <c r="I281" s="297"/>
      <c r="J281" s="297"/>
      <c r="K281" s="297"/>
      <c r="L281" s="297"/>
      <c r="M281" s="297"/>
      <c r="N281" s="297">
        <f>N280</f>
        <v>0</v>
      </c>
      <c r="O281" s="297"/>
      <c r="P281" s="297"/>
      <c r="Q281" s="297"/>
      <c r="R281" s="297"/>
      <c r="S281" s="297"/>
      <c r="T281" s="297"/>
      <c r="U281" s="297"/>
      <c r="V281" s="297"/>
      <c r="W281" s="297"/>
      <c r="X281" s="297"/>
      <c r="Y281" s="413">
        <f>Y280</f>
        <v>0</v>
      </c>
      <c r="Z281" s="413">
        <f t="shared" ref="Z281:AL281" si="73">Z280</f>
        <v>0</v>
      </c>
      <c r="AA281" s="413">
        <f t="shared" si="73"/>
        <v>0</v>
      </c>
      <c r="AB281" s="413">
        <f t="shared" si="73"/>
        <v>0</v>
      </c>
      <c r="AC281" s="413">
        <f t="shared" si="73"/>
        <v>0</v>
      </c>
      <c r="AD281" s="413">
        <f t="shared" si="73"/>
        <v>0</v>
      </c>
      <c r="AE281" s="413">
        <f t="shared" si="73"/>
        <v>0</v>
      </c>
      <c r="AF281" s="413">
        <f t="shared" si="73"/>
        <v>0</v>
      </c>
      <c r="AG281" s="413">
        <f t="shared" si="73"/>
        <v>0</v>
      </c>
      <c r="AH281" s="413">
        <f t="shared" si="73"/>
        <v>0</v>
      </c>
      <c r="AI281" s="413">
        <f t="shared" si="73"/>
        <v>0</v>
      </c>
      <c r="AJ281" s="413">
        <f t="shared" si="73"/>
        <v>0</v>
      </c>
      <c r="AK281" s="413">
        <f t="shared" si="73"/>
        <v>0</v>
      </c>
      <c r="AL281" s="413">
        <f t="shared" si="73"/>
        <v>0</v>
      </c>
      <c r="AM281" s="299"/>
    </row>
    <row r="282" spans="1:39" ht="15.5" outlineLevel="1">
      <c r="B282" s="324"/>
      <c r="C282" s="293"/>
      <c r="D282" s="293"/>
      <c r="E282" s="293"/>
      <c r="F282" s="293"/>
      <c r="G282" s="293"/>
      <c r="H282" s="293"/>
      <c r="I282" s="293"/>
      <c r="J282" s="293"/>
      <c r="K282" s="293"/>
      <c r="L282" s="293"/>
      <c r="M282" s="293"/>
      <c r="N282" s="293"/>
      <c r="O282" s="293"/>
      <c r="P282" s="293"/>
      <c r="Q282" s="293"/>
      <c r="R282" s="293"/>
      <c r="S282" s="293"/>
      <c r="T282" s="293"/>
      <c r="U282" s="293"/>
      <c r="V282" s="293"/>
      <c r="W282" s="293"/>
      <c r="X282" s="293"/>
      <c r="Y282" s="414"/>
      <c r="Z282" s="414"/>
      <c r="AA282" s="414"/>
      <c r="AB282" s="414"/>
      <c r="AC282" s="414"/>
      <c r="AD282" s="414"/>
      <c r="AE282" s="414"/>
      <c r="AF282" s="414"/>
      <c r="AG282" s="414"/>
      <c r="AH282" s="414"/>
      <c r="AI282" s="414"/>
      <c r="AJ282" s="414"/>
      <c r="AK282" s="414"/>
      <c r="AL282" s="414"/>
      <c r="AM282" s="308"/>
    </row>
    <row r="283" spans="1:39" ht="15.5" outlineLevel="1">
      <c r="A283" s="524">
        <v>20</v>
      </c>
      <c r="B283" s="522" t="s">
        <v>111</v>
      </c>
      <c r="C283" s="293" t="s">
        <v>25</v>
      </c>
      <c r="D283" s="297"/>
      <c r="E283" s="297"/>
      <c r="F283" s="297"/>
      <c r="G283" s="297"/>
      <c r="H283" s="297"/>
      <c r="I283" s="297"/>
      <c r="J283" s="297"/>
      <c r="K283" s="297"/>
      <c r="L283" s="297"/>
      <c r="M283" s="297"/>
      <c r="N283" s="297">
        <v>0</v>
      </c>
      <c r="O283" s="297"/>
      <c r="P283" s="297"/>
      <c r="Q283" s="297"/>
      <c r="R283" s="297"/>
      <c r="S283" s="297"/>
      <c r="T283" s="297"/>
      <c r="U283" s="297"/>
      <c r="V283" s="297"/>
      <c r="W283" s="297"/>
      <c r="X283" s="297"/>
      <c r="Y283" s="428"/>
      <c r="Z283" s="412"/>
      <c r="AA283" s="412"/>
      <c r="AB283" s="412"/>
      <c r="AC283" s="412"/>
      <c r="AD283" s="412"/>
      <c r="AE283" s="412"/>
      <c r="AF283" s="417"/>
      <c r="AG283" s="417"/>
      <c r="AH283" s="417"/>
      <c r="AI283" s="417"/>
      <c r="AJ283" s="417"/>
      <c r="AK283" s="417"/>
      <c r="AL283" s="417"/>
      <c r="AM283" s="298">
        <f>SUM(Y283:AL283)</f>
        <v>0</v>
      </c>
    </row>
    <row r="284" spans="1:39" ht="15.5" outlineLevel="1">
      <c r="B284" s="296" t="s">
        <v>287</v>
      </c>
      <c r="C284" s="293" t="s">
        <v>164</v>
      </c>
      <c r="D284" s="297"/>
      <c r="E284" s="297"/>
      <c r="F284" s="297"/>
      <c r="G284" s="297"/>
      <c r="H284" s="297"/>
      <c r="I284" s="297"/>
      <c r="J284" s="297"/>
      <c r="K284" s="297"/>
      <c r="L284" s="297"/>
      <c r="M284" s="297"/>
      <c r="N284" s="297">
        <f>N283</f>
        <v>0</v>
      </c>
      <c r="O284" s="297"/>
      <c r="P284" s="297"/>
      <c r="Q284" s="297"/>
      <c r="R284" s="297"/>
      <c r="S284" s="297"/>
      <c r="T284" s="297"/>
      <c r="U284" s="297"/>
      <c r="V284" s="297"/>
      <c r="W284" s="297"/>
      <c r="X284" s="297"/>
      <c r="Y284" s="413">
        <f t="shared" ref="Y284:AL284" si="74">Y283</f>
        <v>0</v>
      </c>
      <c r="Z284" s="413">
        <f t="shared" si="74"/>
        <v>0</v>
      </c>
      <c r="AA284" s="413">
        <f t="shared" si="74"/>
        <v>0</v>
      </c>
      <c r="AB284" s="413">
        <f t="shared" si="74"/>
        <v>0</v>
      </c>
      <c r="AC284" s="413">
        <f t="shared" si="74"/>
        <v>0</v>
      </c>
      <c r="AD284" s="413">
        <f t="shared" si="74"/>
        <v>0</v>
      </c>
      <c r="AE284" s="413">
        <f t="shared" si="74"/>
        <v>0</v>
      </c>
      <c r="AF284" s="413">
        <f t="shared" si="74"/>
        <v>0</v>
      </c>
      <c r="AG284" s="413">
        <f t="shared" si="74"/>
        <v>0</v>
      </c>
      <c r="AH284" s="413">
        <f t="shared" si="74"/>
        <v>0</v>
      </c>
      <c r="AI284" s="413">
        <f t="shared" si="74"/>
        <v>0</v>
      </c>
      <c r="AJ284" s="413">
        <f t="shared" si="74"/>
        <v>0</v>
      </c>
      <c r="AK284" s="413">
        <f t="shared" si="74"/>
        <v>0</v>
      </c>
      <c r="AL284" s="413">
        <f t="shared" si="74"/>
        <v>0</v>
      </c>
      <c r="AM284" s="308"/>
    </row>
    <row r="285" spans="1:39" ht="15.5" outlineLevel="1">
      <c r="B285" s="325"/>
      <c r="C285" s="302"/>
      <c r="D285" s="293"/>
      <c r="E285" s="293"/>
      <c r="F285" s="293"/>
      <c r="G285" s="293"/>
      <c r="H285" s="293"/>
      <c r="I285" s="293"/>
      <c r="J285" s="293"/>
      <c r="K285" s="293"/>
      <c r="L285" s="293"/>
      <c r="M285" s="293"/>
      <c r="N285" s="302"/>
      <c r="O285" s="293"/>
      <c r="P285" s="293"/>
      <c r="Q285" s="293"/>
      <c r="R285" s="293"/>
      <c r="S285" s="293"/>
      <c r="T285" s="293"/>
      <c r="U285" s="293"/>
      <c r="V285" s="293"/>
      <c r="W285" s="293"/>
      <c r="X285" s="293"/>
      <c r="Y285" s="414"/>
      <c r="Z285" s="414"/>
      <c r="AA285" s="414"/>
      <c r="AB285" s="414"/>
      <c r="AC285" s="414"/>
      <c r="AD285" s="414"/>
      <c r="AE285" s="414"/>
      <c r="AF285" s="414"/>
      <c r="AG285" s="414"/>
      <c r="AH285" s="414"/>
      <c r="AI285" s="414"/>
      <c r="AJ285" s="414"/>
      <c r="AK285" s="414"/>
      <c r="AL285" s="414"/>
      <c r="AM285" s="308"/>
    </row>
    <row r="286" spans="1:39" ht="15.5" outlineLevel="1">
      <c r="B286" s="520" t="s">
        <v>501</v>
      </c>
      <c r="C286" s="293"/>
      <c r="D286" s="293"/>
      <c r="E286" s="293"/>
      <c r="F286" s="293"/>
      <c r="G286" s="293"/>
      <c r="H286" s="293"/>
      <c r="I286" s="293"/>
      <c r="J286" s="293"/>
      <c r="K286" s="293"/>
      <c r="L286" s="293"/>
      <c r="M286" s="293"/>
      <c r="N286" s="293"/>
      <c r="O286" s="293"/>
      <c r="P286" s="293"/>
      <c r="Q286" s="293"/>
      <c r="R286" s="293"/>
      <c r="S286" s="293"/>
      <c r="T286" s="293"/>
      <c r="U286" s="293"/>
      <c r="V286" s="293"/>
      <c r="W286" s="293"/>
      <c r="X286" s="293"/>
      <c r="Y286" s="424"/>
      <c r="Z286" s="427"/>
      <c r="AA286" s="427"/>
      <c r="AB286" s="427"/>
      <c r="AC286" s="427"/>
      <c r="AD286" s="427"/>
      <c r="AE286" s="427"/>
      <c r="AF286" s="427"/>
      <c r="AG286" s="427"/>
      <c r="AH286" s="427"/>
      <c r="AI286" s="427"/>
      <c r="AJ286" s="427"/>
      <c r="AK286" s="427"/>
      <c r="AL286" s="427"/>
      <c r="AM286" s="308"/>
    </row>
    <row r="287" spans="1:39" ht="15.5" outlineLevel="1">
      <c r="B287" s="290" t="s">
        <v>497</v>
      </c>
      <c r="C287" s="293"/>
      <c r="D287" s="293"/>
      <c r="E287" s="293"/>
      <c r="F287" s="293"/>
      <c r="G287" s="293"/>
      <c r="H287" s="293"/>
      <c r="I287" s="293"/>
      <c r="J287" s="293"/>
      <c r="K287" s="293"/>
      <c r="L287" s="293"/>
      <c r="M287" s="293"/>
      <c r="N287" s="293"/>
      <c r="O287" s="293"/>
      <c r="P287" s="293"/>
      <c r="Q287" s="293"/>
      <c r="R287" s="293"/>
      <c r="S287" s="293"/>
      <c r="T287" s="293"/>
      <c r="U287" s="293"/>
      <c r="V287" s="293"/>
      <c r="W287" s="293"/>
      <c r="X287" s="293"/>
      <c r="Y287" s="424"/>
      <c r="Z287" s="427"/>
      <c r="AA287" s="427"/>
      <c r="AB287" s="427"/>
      <c r="AC287" s="427"/>
      <c r="AD287" s="427"/>
      <c r="AE287" s="427"/>
      <c r="AF287" s="427"/>
      <c r="AG287" s="427"/>
      <c r="AH287" s="427"/>
      <c r="AI287" s="427"/>
      <c r="AJ287" s="427"/>
      <c r="AK287" s="427"/>
      <c r="AL287" s="427"/>
      <c r="AM287" s="308"/>
    </row>
    <row r="288" spans="1:39" ht="15.5" outlineLevel="1">
      <c r="A288" s="524">
        <v>21</v>
      </c>
      <c r="B288" s="522" t="s">
        <v>114</v>
      </c>
      <c r="C288" s="293" t="s">
        <v>25</v>
      </c>
      <c r="D288" s="297">
        <v>241060</v>
      </c>
      <c r="E288" s="297">
        <f>'7.  Persistence Report'!AW51</f>
        <v>241060</v>
      </c>
      <c r="F288" s="297">
        <f>'7.  Persistence Report'!AX51</f>
        <v>241060</v>
      </c>
      <c r="G288" s="297">
        <f>'7.  Persistence Report'!AY51</f>
        <v>241060</v>
      </c>
      <c r="H288" s="297">
        <f>'7.  Persistence Report'!AZ51</f>
        <v>241060</v>
      </c>
      <c r="I288" s="297">
        <f>'7.  Persistence Report'!BA51</f>
        <v>241060</v>
      </c>
      <c r="J288" s="297">
        <f>'7.  Persistence Report'!BB51</f>
        <v>241060</v>
      </c>
      <c r="K288" s="297">
        <f>'7.  Persistence Report'!BC51</f>
        <v>241029</v>
      </c>
      <c r="L288" s="297">
        <f>'7.  Persistence Report'!BD51</f>
        <v>241029</v>
      </c>
      <c r="M288" s="297">
        <f>'7.  Persistence Report'!BE51</f>
        <v>239949</v>
      </c>
      <c r="N288" s="293"/>
      <c r="O288" s="297">
        <f>'7.  Persistence Report'!Q51</f>
        <v>16</v>
      </c>
      <c r="P288" s="297">
        <f>'7.  Persistence Report'!R51</f>
        <v>16</v>
      </c>
      <c r="Q288" s="297">
        <f>'7.  Persistence Report'!S51</f>
        <v>16</v>
      </c>
      <c r="R288" s="297">
        <f>'7.  Persistence Report'!T51</f>
        <v>16</v>
      </c>
      <c r="S288" s="297">
        <f>'7.  Persistence Report'!U51</f>
        <v>16</v>
      </c>
      <c r="T288" s="297">
        <f>'7.  Persistence Report'!V51</f>
        <v>16</v>
      </c>
      <c r="U288" s="297">
        <f>'7.  Persistence Report'!W51</f>
        <v>16</v>
      </c>
      <c r="V288" s="297">
        <f>'7.  Persistence Report'!X51</f>
        <v>16</v>
      </c>
      <c r="W288" s="297">
        <f>'7.  Persistence Report'!Y51</f>
        <v>16</v>
      </c>
      <c r="X288" s="297">
        <f>'7.  Persistence Report'!Z51</f>
        <v>16</v>
      </c>
      <c r="Y288" s="412">
        <v>1</v>
      </c>
      <c r="Z288" s="412"/>
      <c r="AA288" s="412"/>
      <c r="AB288" s="412"/>
      <c r="AC288" s="412"/>
      <c r="AD288" s="412"/>
      <c r="AE288" s="412"/>
      <c r="AF288" s="412"/>
      <c r="AG288" s="412"/>
      <c r="AH288" s="412"/>
      <c r="AI288" s="412"/>
      <c r="AJ288" s="412"/>
      <c r="AK288" s="412"/>
      <c r="AL288" s="412"/>
      <c r="AM288" s="298">
        <f>SUM(Y288:AL288)</f>
        <v>1</v>
      </c>
    </row>
    <row r="289" spans="1:39" ht="15.5" outlineLevel="1">
      <c r="B289" s="296" t="s">
        <v>287</v>
      </c>
      <c r="C289" s="293" t="s">
        <v>164</v>
      </c>
      <c r="D289" s="297">
        <v>26854</v>
      </c>
      <c r="E289" s="297">
        <f>'7.  Persistence Report'!AW58</f>
        <v>26854</v>
      </c>
      <c r="F289" s="297">
        <f>'7.  Persistence Report'!AX58</f>
        <v>26854</v>
      </c>
      <c r="G289" s="297">
        <f>'7.  Persistence Report'!AY58</f>
        <v>26854</v>
      </c>
      <c r="H289" s="297">
        <f>'7.  Persistence Report'!AZ58</f>
        <v>26854</v>
      </c>
      <c r="I289" s="297">
        <f>'7.  Persistence Report'!BA58</f>
        <v>26854</v>
      </c>
      <c r="J289" s="297">
        <f>'7.  Persistence Report'!BB58</f>
        <v>26854</v>
      </c>
      <c r="K289" s="297">
        <f>'7.  Persistence Report'!BC58</f>
        <v>26852</v>
      </c>
      <c r="L289" s="297">
        <f>'7.  Persistence Report'!BD58</f>
        <v>26852</v>
      </c>
      <c r="M289" s="297">
        <f>'7.  Persistence Report'!BE58</f>
        <v>26892</v>
      </c>
      <c r="N289" s="293"/>
      <c r="O289" s="297">
        <f>'7.  Persistence Report'!Q58</f>
        <v>2</v>
      </c>
      <c r="P289" s="297">
        <f>'7.  Persistence Report'!R58</f>
        <v>2</v>
      </c>
      <c r="Q289" s="297">
        <f>'7.  Persistence Report'!S58</f>
        <v>2</v>
      </c>
      <c r="R289" s="297">
        <f>'7.  Persistence Report'!T58</f>
        <v>2</v>
      </c>
      <c r="S289" s="297">
        <f>'7.  Persistence Report'!U58</f>
        <v>2</v>
      </c>
      <c r="T289" s="297">
        <f>'7.  Persistence Report'!V58</f>
        <v>2</v>
      </c>
      <c r="U289" s="297">
        <f>'7.  Persistence Report'!W58</f>
        <v>2</v>
      </c>
      <c r="V289" s="297">
        <f>'7.  Persistence Report'!X58</f>
        <v>2</v>
      </c>
      <c r="W289" s="297">
        <f>'7.  Persistence Report'!Y58</f>
        <v>2</v>
      </c>
      <c r="X289" s="297">
        <f>'7.  Persistence Report'!Z58</f>
        <v>2</v>
      </c>
      <c r="Y289" s="413">
        <f t="shared" ref="Y289:AL289" si="75">Y288</f>
        <v>1</v>
      </c>
      <c r="Z289" s="413">
        <f t="shared" si="75"/>
        <v>0</v>
      </c>
      <c r="AA289" s="413">
        <f t="shared" si="75"/>
        <v>0</v>
      </c>
      <c r="AB289" s="413">
        <f t="shared" si="75"/>
        <v>0</v>
      </c>
      <c r="AC289" s="413">
        <f t="shared" si="75"/>
        <v>0</v>
      </c>
      <c r="AD289" s="413">
        <f t="shared" si="75"/>
        <v>0</v>
      </c>
      <c r="AE289" s="413">
        <f t="shared" si="75"/>
        <v>0</v>
      </c>
      <c r="AF289" s="413">
        <f t="shared" si="75"/>
        <v>0</v>
      </c>
      <c r="AG289" s="413">
        <f t="shared" si="75"/>
        <v>0</v>
      </c>
      <c r="AH289" s="413">
        <f t="shared" si="75"/>
        <v>0</v>
      </c>
      <c r="AI289" s="413">
        <f t="shared" si="75"/>
        <v>0</v>
      </c>
      <c r="AJ289" s="413">
        <f t="shared" si="75"/>
        <v>0</v>
      </c>
      <c r="AK289" s="413">
        <f t="shared" si="75"/>
        <v>0</v>
      </c>
      <c r="AL289" s="413">
        <f t="shared" si="75"/>
        <v>0</v>
      </c>
      <c r="AM289" s="308"/>
    </row>
    <row r="290" spans="1:39" ht="15.5" outlineLevel="1">
      <c r="B290" s="296"/>
      <c r="C290" s="293"/>
      <c r="D290" s="293"/>
      <c r="E290" s="293"/>
      <c r="F290" s="293"/>
      <c r="G290" s="293"/>
      <c r="H290" s="293"/>
      <c r="I290" s="293"/>
      <c r="J290" s="293"/>
      <c r="K290" s="293"/>
      <c r="L290" s="293"/>
      <c r="M290" s="293"/>
      <c r="N290" s="293"/>
      <c r="O290" s="293"/>
      <c r="P290" s="293"/>
      <c r="Q290" s="293"/>
      <c r="R290" s="293"/>
      <c r="S290" s="293"/>
      <c r="T290" s="293"/>
      <c r="U290" s="293"/>
      <c r="V290" s="293"/>
      <c r="W290" s="293"/>
      <c r="X290" s="293"/>
      <c r="Y290" s="424"/>
      <c r="Z290" s="427"/>
      <c r="AA290" s="427"/>
      <c r="AB290" s="427"/>
      <c r="AC290" s="427"/>
      <c r="AD290" s="427"/>
      <c r="AE290" s="427"/>
      <c r="AF290" s="427"/>
      <c r="AG290" s="427"/>
      <c r="AH290" s="427"/>
      <c r="AI290" s="427"/>
      <c r="AJ290" s="427"/>
      <c r="AK290" s="427"/>
      <c r="AL290" s="427"/>
      <c r="AM290" s="308"/>
    </row>
    <row r="291" spans="1:39" ht="31" outlineLevel="1">
      <c r="A291" s="524">
        <v>22</v>
      </c>
      <c r="B291" s="522" t="s">
        <v>115</v>
      </c>
      <c r="C291" s="293" t="s">
        <v>25</v>
      </c>
      <c r="D291" s="297">
        <v>15468</v>
      </c>
      <c r="E291" s="297">
        <f>'7.  Persistence Report'!AW52</f>
        <v>15468</v>
      </c>
      <c r="F291" s="297">
        <f>'7.  Persistence Report'!AX52</f>
        <v>15468</v>
      </c>
      <c r="G291" s="297">
        <f>'7.  Persistence Report'!AY52</f>
        <v>15468</v>
      </c>
      <c r="H291" s="297">
        <f>'7.  Persistence Report'!AZ52</f>
        <v>15468</v>
      </c>
      <c r="I291" s="297">
        <f>'7.  Persistence Report'!BA52</f>
        <v>15468</v>
      </c>
      <c r="J291" s="297">
        <f>'7.  Persistence Report'!BB52</f>
        <v>15468</v>
      </c>
      <c r="K291" s="297">
        <f>'7.  Persistence Report'!BC52</f>
        <v>15468</v>
      </c>
      <c r="L291" s="297">
        <f>'7.  Persistence Report'!BD52</f>
        <v>15468</v>
      </c>
      <c r="M291" s="297">
        <f>'7.  Persistence Report'!BE52</f>
        <v>15468</v>
      </c>
      <c r="N291" s="293"/>
      <c r="O291" s="297">
        <f>'7.  Persistence Report'!Q52</f>
        <v>4</v>
      </c>
      <c r="P291" s="297">
        <f>'7.  Persistence Report'!R52</f>
        <v>4</v>
      </c>
      <c r="Q291" s="297">
        <f>'7.  Persistence Report'!S52</f>
        <v>4</v>
      </c>
      <c r="R291" s="297">
        <f>'7.  Persistence Report'!T52</f>
        <v>4</v>
      </c>
      <c r="S291" s="297">
        <f>'7.  Persistence Report'!U52</f>
        <v>4</v>
      </c>
      <c r="T291" s="297">
        <f>'7.  Persistence Report'!V52</f>
        <v>4</v>
      </c>
      <c r="U291" s="297">
        <f>'7.  Persistence Report'!W52</f>
        <v>4</v>
      </c>
      <c r="V291" s="297">
        <f>'7.  Persistence Report'!X52</f>
        <v>4</v>
      </c>
      <c r="W291" s="297">
        <f>'7.  Persistence Report'!Y52</f>
        <v>4</v>
      </c>
      <c r="X291" s="297">
        <f>'7.  Persistence Report'!Z52</f>
        <v>4</v>
      </c>
      <c r="Y291" s="412">
        <v>1</v>
      </c>
      <c r="Z291" s="412"/>
      <c r="AA291" s="412"/>
      <c r="AB291" s="412"/>
      <c r="AC291" s="412"/>
      <c r="AD291" s="412"/>
      <c r="AE291" s="412"/>
      <c r="AF291" s="412"/>
      <c r="AG291" s="412"/>
      <c r="AH291" s="412"/>
      <c r="AI291" s="412"/>
      <c r="AJ291" s="412"/>
      <c r="AK291" s="412"/>
      <c r="AL291" s="412"/>
      <c r="AM291" s="298">
        <f>SUM(Y291:AL291)</f>
        <v>1</v>
      </c>
    </row>
    <row r="292" spans="1:39" ht="15.5" outlineLevel="1">
      <c r="B292" s="296" t="s">
        <v>287</v>
      </c>
      <c r="C292" s="293" t="s">
        <v>164</v>
      </c>
      <c r="D292" s="297"/>
      <c r="E292" s="297"/>
      <c r="F292" s="297"/>
      <c r="G292" s="297"/>
      <c r="H292" s="297"/>
      <c r="I292" s="297"/>
      <c r="J292" s="297"/>
      <c r="K292" s="297"/>
      <c r="L292" s="297"/>
      <c r="M292" s="297"/>
      <c r="N292" s="293"/>
      <c r="O292" s="297"/>
      <c r="P292" s="297"/>
      <c r="Q292" s="297"/>
      <c r="R292" s="297"/>
      <c r="S292" s="297"/>
      <c r="T292" s="297"/>
      <c r="U292" s="297"/>
      <c r="V292" s="297"/>
      <c r="W292" s="297"/>
      <c r="X292" s="297"/>
      <c r="Y292" s="413">
        <f t="shared" ref="Y292:AL292" si="76">Y291</f>
        <v>1</v>
      </c>
      <c r="Z292" s="413">
        <f t="shared" si="76"/>
        <v>0</v>
      </c>
      <c r="AA292" s="413">
        <f t="shared" si="76"/>
        <v>0</v>
      </c>
      <c r="AB292" s="413">
        <f t="shared" si="76"/>
        <v>0</v>
      </c>
      <c r="AC292" s="413">
        <f t="shared" si="76"/>
        <v>0</v>
      </c>
      <c r="AD292" s="413">
        <f t="shared" si="76"/>
        <v>0</v>
      </c>
      <c r="AE292" s="413">
        <f t="shared" si="76"/>
        <v>0</v>
      </c>
      <c r="AF292" s="413">
        <f t="shared" si="76"/>
        <v>0</v>
      </c>
      <c r="AG292" s="413">
        <f t="shared" si="76"/>
        <v>0</v>
      </c>
      <c r="AH292" s="413">
        <f t="shared" si="76"/>
        <v>0</v>
      </c>
      <c r="AI292" s="413">
        <f t="shared" si="76"/>
        <v>0</v>
      </c>
      <c r="AJ292" s="413">
        <f t="shared" si="76"/>
        <v>0</v>
      </c>
      <c r="AK292" s="413">
        <f t="shared" si="76"/>
        <v>0</v>
      </c>
      <c r="AL292" s="413">
        <f t="shared" si="76"/>
        <v>0</v>
      </c>
      <c r="AM292" s="308"/>
    </row>
    <row r="293" spans="1:39" ht="15.5" outlineLevel="1">
      <c r="B293" s="296"/>
      <c r="C293" s="293"/>
      <c r="D293" s="293"/>
      <c r="E293" s="293"/>
      <c r="F293" s="293"/>
      <c r="G293" s="293"/>
      <c r="H293" s="293"/>
      <c r="I293" s="293"/>
      <c r="J293" s="293"/>
      <c r="K293" s="293"/>
      <c r="L293" s="293"/>
      <c r="M293" s="293"/>
      <c r="N293" s="293"/>
      <c r="O293" s="293"/>
      <c r="P293" s="293"/>
      <c r="Q293" s="293"/>
      <c r="R293" s="293"/>
      <c r="S293" s="293"/>
      <c r="T293" s="293"/>
      <c r="U293" s="293"/>
      <c r="V293" s="293"/>
      <c r="W293" s="293"/>
      <c r="X293" s="293"/>
      <c r="Y293" s="424"/>
      <c r="Z293" s="427"/>
      <c r="AA293" s="427"/>
      <c r="AB293" s="427"/>
      <c r="AC293" s="427"/>
      <c r="AD293" s="427"/>
      <c r="AE293" s="427"/>
      <c r="AF293" s="427"/>
      <c r="AG293" s="427"/>
      <c r="AH293" s="427"/>
      <c r="AI293" s="427"/>
      <c r="AJ293" s="427"/>
      <c r="AK293" s="427"/>
      <c r="AL293" s="427"/>
      <c r="AM293" s="308"/>
    </row>
    <row r="294" spans="1:39" ht="31" outlineLevel="1">
      <c r="A294" s="524">
        <v>23</v>
      </c>
      <c r="B294" s="522" t="s">
        <v>116</v>
      </c>
      <c r="C294" s="293" t="s">
        <v>25</v>
      </c>
      <c r="D294" s="297"/>
      <c r="E294" s="297"/>
      <c r="F294" s="297"/>
      <c r="G294" s="297"/>
      <c r="H294" s="297"/>
      <c r="I294" s="297"/>
      <c r="J294" s="297"/>
      <c r="K294" s="297"/>
      <c r="L294" s="297"/>
      <c r="M294" s="297"/>
      <c r="N294" s="293"/>
      <c r="O294" s="297"/>
      <c r="P294" s="297"/>
      <c r="Q294" s="297"/>
      <c r="R294" s="297"/>
      <c r="S294" s="297"/>
      <c r="T294" s="297"/>
      <c r="U294" s="297"/>
      <c r="V294" s="297"/>
      <c r="W294" s="297"/>
      <c r="X294" s="297"/>
      <c r="Y294" s="412"/>
      <c r="Z294" s="412"/>
      <c r="AA294" s="412"/>
      <c r="AB294" s="412"/>
      <c r="AC294" s="412"/>
      <c r="AD294" s="412"/>
      <c r="AE294" s="412"/>
      <c r="AF294" s="412"/>
      <c r="AG294" s="412"/>
      <c r="AH294" s="412"/>
      <c r="AI294" s="412"/>
      <c r="AJ294" s="412"/>
      <c r="AK294" s="412"/>
      <c r="AL294" s="412"/>
      <c r="AM294" s="298">
        <f>SUM(Y294:AL294)</f>
        <v>0</v>
      </c>
    </row>
    <row r="295" spans="1:39" ht="15.5" outlineLevel="1">
      <c r="B295" s="296" t="s">
        <v>287</v>
      </c>
      <c r="C295" s="293" t="s">
        <v>164</v>
      </c>
      <c r="D295" s="297"/>
      <c r="E295" s="297"/>
      <c r="F295" s="297"/>
      <c r="G295" s="297"/>
      <c r="H295" s="297"/>
      <c r="I295" s="297"/>
      <c r="J295" s="297"/>
      <c r="K295" s="297"/>
      <c r="L295" s="297"/>
      <c r="M295" s="297"/>
      <c r="N295" s="293"/>
      <c r="O295" s="297"/>
      <c r="P295" s="297"/>
      <c r="Q295" s="297"/>
      <c r="R295" s="297"/>
      <c r="S295" s="297"/>
      <c r="T295" s="297"/>
      <c r="U295" s="297"/>
      <c r="V295" s="297"/>
      <c r="W295" s="297"/>
      <c r="X295" s="297"/>
      <c r="Y295" s="413">
        <f t="shared" ref="Y295:AL295" si="77">Y294</f>
        <v>0</v>
      </c>
      <c r="Z295" s="413">
        <f t="shared" si="77"/>
        <v>0</v>
      </c>
      <c r="AA295" s="413">
        <f t="shared" si="77"/>
        <v>0</v>
      </c>
      <c r="AB295" s="413">
        <f t="shared" si="77"/>
        <v>0</v>
      </c>
      <c r="AC295" s="413">
        <f t="shared" si="77"/>
        <v>0</v>
      </c>
      <c r="AD295" s="413">
        <f t="shared" si="77"/>
        <v>0</v>
      </c>
      <c r="AE295" s="413">
        <f t="shared" si="77"/>
        <v>0</v>
      </c>
      <c r="AF295" s="413">
        <f t="shared" si="77"/>
        <v>0</v>
      </c>
      <c r="AG295" s="413">
        <f t="shared" si="77"/>
        <v>0</v>
      </c>
      <c r="AH295" s="413">
        <f t="shared" si="77"/>
        <v>0</v>
      </c>
      <c r="AI295" s="413">
        <f t="shared" si="77"/>
        <v>0</v>
      </c>
      <c r="AJ295" s="413">
        <f t="shared" si="77"/>
        <v>0</v>
      </c>
      <c r="AK295" s="413">
        <f t="shared" si="77"/>
        <v>0</v>
      </c>
      <c r="AL295" s="413">
        <f t="shared" si="77"/>
        <v>0</v>
      </c>
      <c r="AM295" s="308"/>
    </row>
    <row r="296" spans="1:39" ht="15.5" outlineLevel="1">
      <c r="B296" s="324"/>
      <c r="C296" s="293"/>
      <c r="D296" s="293"/>
      <c r="E296" s="293"/>
      <c r="F296" s="293"/>
      <c r="G296" s="293"/>
      <c r="H296" s="293"/>
      <c r="I296" s="293"/>
      <c r="J296" s="293"/>
      <c r="K296" s="293"/>
      <c r="L296" s="293"/>
      <c r="M296" s="293"/>
      <c r="N296" s="293"/>
      <c r="O296" s="293"/>
      <c r="P296" s="293"/>
      <c r="Q296" s="293"/>
      <c r="R296" s="293"/>
      <c r="S296" s="293"/>
      <c r="T296" s="293"/>
      <c r="U296" s="293"/>
      <c r="V296" s="293"/>
      <c r="W296" s="293"/>
      <c r="X296" s="293"/>
      <c r="Y296" s="424"/>
      <c r="Z296" s="427"/>
      <c r="AA296" s="427"/>
      <c r="AB296" s="427"/>
      <c r="AC296" s="427"/>
      <c r="AD296" s="427"/>
      <c r="AE296" s="427"/>
      <c r="AF296" s="427"/>
      <c r="AG296" s="427"/>
      <c r="AH296" s="427"/>
      <c r="AI296" s="427"/>
      <c r="AJ296" s="427"/>
      <c r="AK296" s="427"/>
      <c r="AL296" s="427"/>
      <c r="AM296" s="308"/>
    </row>
    <row r="297" spans="1:39" ht="31" outlineLevel="1">
      <c r="A297" s="524">
        <v>24</v>
      </c>
      <c r="B297" s="522" t="s">
        <v>117</v>
      </c>
      <c r="C297" s="293" t="s">
        <v>25</v>
      </c>
      <c r="D297" s="297">
        <v>43374</v>
      </c>
      <c r="E297" s="297">
        <f>'7.  Persistence Report'!AW53</f>
        <v>43374</v>
      </c>
      <c r="F297" s="297">
        <f>'7.  Persistence Report'!AX53</f>
        <v>43374</v>
      </c>
      <c r="G297" s="297">
        <f>'7.  Persistence Report'!AY53</f>
        <v>43374</v>
      </c>
      <c r="H297" s="297">
        <f>'7.  Persistence Report'!AZ53</f>
        <v>43374</v>
      </c>
      <c r="I297" s="297">
        <f>'7.  Persistence Report'!BA53</f>
        <v>43228</v>
      </c>
      <c r="J297" s="297">
        <f>'7.  Persistence Report'!BB53</f>
        <v>43228</v>
      </c>
      <c r="K297" s="297">
        <f>'7.  Persistence Report'!BC53</f>
        <v>43228</v>
      </c>
      <c r="L297" s="297">
        <f>'7.  Persistence Report'!BD53</f>
        <v>43228</v>
      </c>
      <c r="M297" s="297">
        <f>'7.  Persistence Report'!BE53</f>
        <v>33924</v>
      </c>
      <c r="N297" s="293"/>
      <c r="O297" s="297">
        <f>'7.  Persistence Report'!Q53</f>
        <v>6</v>
      </c>
      <c r="P297" s="297">
        <f>'7.  Persistence Report'!R53</f>
        <v>6</v>
      </c>
      <c r="Q297" s="297">
        <f>'7.  Persistence Report'!S53</f>
        <v>6</v>
      </c>
      <c r="R297" s="297">
        <f>'7.  Persistence Report'!T53</f>
        <v>6</v>
      </c>
      <c r="S297" s="297">
        <f>'7.  Persistence Report'!U53</f>
        <v>6</v>
      </c>
      <c r="T297" s="297">
        <f>'7.  Persistence Report'!V53</f>
        <v>6</v>
      </c>
      <c r="U297" s="297">
        <f>'7.  Persistence Report'!W53</f>
        <v>6</v>
      </c>
      <c r="V297" s="297">
        <f>'7.  Persistence Report'!X53</f>
        <v>6</v>
      </c>
      <c r="W297" s="297">
        <f>'7.  Persistence Report'!Y53</f>
        <v>6</v>
      </c>
      <c r="X297" s="297">
        <f>'7.  Persistence Report'!Z53</f>
        <v>5</v>
      </c>
      <c r="Y297" s="412">
        <v>1</v>
      </c>
      <c r="Z297" s="412"/>
      <c r="AA297" s="412"/>
      <c r="AB297" s="412"/>
      <c r="AC297" s="412"/>
      <c r="AD297" s="412"/>
      <c r="AE297" s="412"/>
      <c r="AF297" s="412"/>
      <c r="AG297" s="412"/>
      <c r="AH297" s="412"/>
      <c r="AI297" s="412"/>
      <c r="AJ297" s="412"/>
      <c r="AK297" s="412"/>
      <c r="AL297" s="412"/>
      <c r="AM297" s="298">
        <f>SUM(Y297:AL297)</f>
        <v>1</v>
      </c>
    </row>
    <row r="298" spans="1:39" ht="15.5" outlineLevel="1">
      <c r="B298" s="296" t="s">
        <v>287</v>
      </c>
      <c r="C298" s="293" t="s">
        <v>164</v>
      </c>
      <c r="D298" s="297"/>
      <c r="E298" s="297"/>
      <c r="F298" s="297"/>
      <c r="G298" s="297"/>
      <c r="H298" s="297"/>
      <c r="I298" s="297"/>
      <c r="J298" s="297"/>
      <c r="K298" s="297"/>
      <c r="L298" s="297"/>
      <c r="M298" s="297"/>
      <c r="N298" s="293"/>
      <c r="O298" s="297"/>
      <c r="P298" s="297"/>
      <c r="Q298" s="297"/>
      <c r="R298" s="297"/>
      <c r="S298" s="297"/>
      <c r="T298" s="297"/>
      <c r="U298" s="297"/>
      <c r="V298" s="297"/>
      <c r="W298" s="297"/>
      <c r="X298" s="297"/>
      <c r="Y298" s="413">
        <f t="shared" ref="Y298:AL298" si="78">Y297</f>
        <v>1</v>
      </c>
      <c r="Z298" s="413">
        <f t="shared" si="78"/>
        <v>0</v>
      </c>
      <c r="AA298" s="413">
        <f t="shared" si="78"/>
        <v>0</v>
      </c>
      <c r="AB298" s="413">
        <f t="shared" si="78"/>
        <v>0</v>
      </c>
      <c r="AC298" s="413">
        <f t="shared" si="78"/>
        <v>0</v>
      </c>
      <c r="AD298" s="413">
        <f t="shared" si="78"/>
        <v>0</v>
      </c>
      <c r="AE298" s="413">
        <f t="shared" si="78"/>
        <v>0</v>
      </c>
      <c r="AF298" s="413">
        <f t="shared" si="78"/>
        <v>0</v>
      </c>
      <c r="AG298" s="413">
        <f t="shared" si="78"/>
        <v>0</v>
      </c>
      <c r="AH298" s="413">
        <f t="shared" si="78"/>
        <v>0</v>
      </c>
      <c r="AI298" s="413">
        <f t="shared" si="78"/>
        <v>0</v>
      </c>
      <c r="AJ298" s="413">
        <f t="shared" si="78"/>
        <v>0</v>
      </c>
      <c r="AK298" s="413">
        <f t="shared" si="78"/>
        <v>0</v>
      </c>
      <c r="AL298" s="413">
        <f t="shared" si="78"/>
        <v>0</v>
      </c>
      <c r="AM298" s="308"/>
    </row>
    <row r="299" spans="1:39" ht="15.5" outlineLevel="1">
      <c r="B299" s="296"/>
      <c r="C299" s="293"/>
      <c r="D299" s="293"/>
      <c r="E299" s="293"/>
      <c r="F299" s="293"/>
      <c r="G299" s="293"/>
      <c r="H299" s="293"/>
      <c r="I299" s="293"/>
      <c r="J299" s="293"/>
      <c r="K299" s="293"/>
      <c r="L299" s="293"/>
      <c r="M299" s="293"/>
      <c r="N299" s="293"/>
      <c r="O299" s="293"/>
      <c r="P299" s="293"/>
      <c r="Q299" s="293"/>
      <c r="R299" s="293"/>
      <c r="S299" s="293"/>
      <c r="T299" s="293"/>
      <c r="U299" s="293"/>
      <c r="V299" s="293"/>
      <c r="W299" s="293"/>
      <c r="X299" s="293"/>
      <c r="Y299" s="414"/>
      <c r="Z299" s="427"/>
      <c r="AA299" s="427"/>
      <c r="AB299" s="427"/>
      <c r="AC299" s="427"/>
      <c r="AD299" s="427"/>
      <c r="AE299" s="427"/>
      <c r="AF299" s="427"/>
      <c r="AG299" s="427"/>
      <c r="AH299" s="427"/>
      <c r="AI299" s="427"/>
      <c r="AJ299" s="427"/>
      <c r="AK299" s="427"/>
      <c r="AL299" s="427"/>
      <c r="AM299" s="308"/>
    </row>
    <row r="300" spans="1:39" ht="15.5" outlineLevel="1">
      <c r="B300" s="290" t="s">
        <v>498</v>
      </c>
      <c r="C300" s="293"/>
      <c r="D300" s="293"/>
      <c r="E300" s="293"/>
      <c r="F300" s="293"/>
      <c r="G300" s="293"/>
      <c r="H300" s="293"/>
      <c r="I300" s="293"/>
      <c r="J300" s="293"/>
      <c r="K300" s="293"/>
      <c r="L300" s="293"/>
      <c r="M300" s="293"/>
      <c r="N300" s="293"/>
      <c r="O300" s="293"/>
      <c r="P300" s="293"/>
      <c r="Q300" s="293"/>
      <c r="R300" s="293"/>
      <c r="S300" s="293"/>
      <c r="T300" s="293"/>
      <c r="U300" s="293"/>
      <c r="V300" s="293"/>
      <c r="W300" s="293"/>
      <c r="X300" s="293"/>
      <c r="Y300" s="414"/>
      <c r="Z300" s="427"/>
      <c r="AA300" s="427"/>
      <c r="AB300" s="427"/>
      <c r="AC300" s="427"/>
      <c r="AD300" s="427"/>
      <c r="AE300" s="427"/>
      <c r="AF300" s="427"/>
      <c r="AG300" s="427"/>
      <c r="AH300" s="427"/>
      <c r="AI300" s="427"/>
      <c r="AJ300" s="427"/>
      <c r="AK300" s="427"/>
      <c r="AL300" s="427"/>
      <c r="AM300" s="308"/>
    </row>
    <row r="301" spans="1:39" ht="15.5" outlineLevel="1">
      <c r="A301" s="524">
        <v>25</v>
      </c>
      <c r="B301" s="522" t="s">
        <v>118</v>
      </c>
      <c r="C301" s="293" t="s">
        <v>25</v>
      </c>
      <c r="D301" s="297"/>
      <c r="E301" s="297"/>
      <c r="F301" s="297"/>
      <c r="G301" s="297"/>
      <c r="H301" s="297"/>
      <c r="I301" s="297"/>
      <c r="J301" s="297"/>
      <c r="K301" s="297"/>
      <c r="L301" s="297"/>
      <c r="M301" s="297"/>
      <c r="N301" s="297">
        <v>12</v>
      </c>
      <c r="O301" s="297"/>
      <c r="P301" s="297"/>
      <c r="Q301" s="297"/>
      <c r="R301" s="297"/>
      <c r="S301" s="297"/>
      <c r="T301" s="297"/>
      <c r="U301" s="297"/>
      <c r="V301" s="297"/>
      <c r="W301" s="297"/>
      <c r="X301" s="297"/>
      <c r="Y301" s="428"/>
      <c r="Z301" s="412"/>
      <c r="AA301" s="412"/>
      <c r="AB301" s="412"/>
      <c r="AC301" s="412"/>
      <c r="AD301" s="412"/>
      <c r="AE301" s="412"/>
      <c r="AF301" s="412"/>
      <c r="AG301" s="417"/>
      <c r="AH301" s="417"/>
      <c r="AI301" s="417"/>
      <c r="AJ301" s="417"/>
      <c r="AK301" s="417"/>
      <c r="AL301" s="417"/>
      <c r="AM301" s="298">
        <f>SUM(Y301:AL301)</f>
        <v>0</v>
      </c>
    </row>
    <row r="302" spans="1:39" ht="15.5" outlineLevel="1">
      <c r="B302" s="296" t="s">
        <v>287</v>
      </c>
      <c r="C302" s="293" t="s">
        <v>164</v>
      </c>
      <c r="D302" s="297"/>
      <c r="E302" s="297"/>
      <c r="F302" s="297"/>
      <c r="G302" s="297"/>
      <c r="H302" s="297"/>
      <c r="I302" s="297"/>
      <c r="J302" s="297"/>
      <c r="K302" s="297"/>
      <c r="L302" s="297"/>
      <c r="M302" s="297"/>
      <c r="N302" s="297">
        <f>N301</f>
        <v>12</v>
      </c>
      <c r="O302" s="297"/>
      <c r="P302" s="297"/>
      <c r="Q302" s="297"/>
      <c r="R302" s="297"/>
      <c r="S302" s="297"/>
      <c r="T302" s="297"/>
      <c r="U302" s="297"/>
      <c r="V302" s="297"/>
      <c r="W302" s="297"/>
      <c r="X302" s="297"/>
      <c r="Y302" s="413">
        <f t="shared" ref="Y302:AL302" si="79">Y301</f>
        <v>0</v>
      </c>
      <c r="Z302" s="413">
        <f t="shared" si="79"/>
        <v>0</v>
      </c>
      <c r="AA302" s="413">
        <f t="shared" si="79"/>
        <v>0</v>
      </c>
      <c r="AB302" s="413">
        <f t="shared" si="79"/>
        <v>0</v>
      </c>
      <c r="AC302" s="413">
        <f t="shared" si="79"/>
        <v>0</v>
      </c>
      <c r="AD302" s="413">
        <f t="shared" si="79"/>
        <v>0</v>
      </c>
      <c r="AE302" s="413">
        <f t="shared" si="79"/>
        <v>0</v>
      </c>
      <c r="AF302" s="413">
        <f t="shared" si="79"/>
        <v>0</v>
      </c>
      <c r="AG302" s="413">
        <f t="shared" si="79"/>
        <v>0</v>
      </c>
      <c r="AH302" s="413">
        <f t="shared" si="79"/>
        <v>0</v>
      </c>
      <c r="AI302" s="413">
        <f t="shared" si="79"/>
        <v>0</v>
      </c>
      <c r="AJ302" s="413">
        <f t="shared" si="79"/>
        <v>0</v>
      </c>
      <c r="AK302" s="413">
        <f t="shared" si="79"/>
        <v>0</v>
      </c>
      <c r="AL302" s="413">
        <f t="shared" si="79"/>
        <v>0</v>
      </c>
      <c r="AM302" s="308"/>
    </row>
    <row r="303" spans="1:39" ht="15.5" outlineLevel="1">
      <c r="B303" s="296"/>
      <c r="C303" s="293"/>
      <c r="D303" s="293"/>
      <c r="E303" s="293"/>
      <c r="F303" s="293"/>
      <c r="G303" s="293"/>
      <c r="H303" s="293"/>
      <c r="I303" s="293"/>
      <c r="J303" s="293"/>
      <c r="K303" s="293"/>
      <c r="L303" s="293"/>
      <c r="M303" s="293"/>
      <c r="N303" s="293"/>
      <c r="O303" s="293"/>
      <c r="P303" s="293"/>
      <c r="Q303" s="293"/>
      <c r="R303" s="293"/>
      <c r="S303" s="293"/>
      <c r="T303" s="293"/>
      <c r="U303" s="293"/>
      <c r="V303" s="293"/>
      <c r="W303" s="293"/>
      <c r="X303" s="293"/>
      <c r="Y303" s="414"/>
      <c r="Z303" s="427"/>
      <c r="AA303" s="427"/>
      <c r="AB303" s="427"/>
      <c r="AC303" s="427"/>
      <c r="AD303" s="427"/>
      <c r="AE303" s="427"/>
      <c r="AF303" s="427"/>
      <c r="AG303" s="427"/>
      <c r="AH303" s="427"/>
      <c r="AI303" s="427"/>
      <c r="AJ303" s="427"/>
      <c r="AK303" s="427"/>
      <c r="AL303" s="427"/>
      <c r="AM303" s="308"/>
    </row>
    <row r="304" spans="1:39" ht="15.5" outlineLevel="1">
      <c r="A304" s="524">
        <v>26</v>
      </c>
      <c r="B304" s="522" t="s">
        <v>119</v>
      </c>
      <c r="C304" s="293" t="s">
        <v>25</v>
      </c>
      <c r="D304" s="297">
        <v>204307</v>
      </c>
      <c r="E304" s="297">
        <f>'7.  Persistence Report'!AW54</f>
        <v>199961</v>
      </c>
      <c r="F304" s="297">
        <f>'7.  Persistence Report'!AX54</f>
        <v>199961</v>
      </c>
      <c r="G304" s="297">
        <f>'7.  Persistence Report'!AY54</f>
        <v>199961</v>
      </c>
      <c r="H304" s="297">
        <f>'7.  Persistence Report'!AZ54</f>
        <v>199961</v>
      </c>
      <c r="I304" s="297">
        <f>'7.  Persistence Report'!BA54</f>
        <v>199961</v>
      </c>
      <c r="J304" s="297">
        <f>'7.  Persistence Report'!BB54</f>
        <v>199961</v>
      </c>
      <c r="K304" s="297">
        <f>'7.  Persistence Report'!BC54</f>
        <v>199961</v>
      </c>
      <c r="L304" s="297">
        <f>'7.  Persistence Report'!BD54</f>
        <v>199961</v>
      </c>
      <c r="M304" s="297">
        <f>'7.  Persistence Report'!BE54</f>
        <v>199961</v>
      </c>
      <c r="N304" s="297">
        <v>12</v>
      </c>
      <c r="O304" s="297">
        <f>'7.  Persistence Report'!Q54</f>
        <v>38</v>
      </c>
      <c r="P304" s="297">
        <f>'7.  Persistence Report'!R54</f>
        <v>37</v>
      </c>
      <c r="Q304" s="297">
        <f>'7.  Persistence Report'!S54</f>
        <v>37</v>
      </c>
      <c r="R304" s="297">
        <f>'7.  Persistence Report'!T54</f>
        <v>37</v>
      </c>
      <c r="S304" s="297">
        <f>'7.  Persistence Report'!U54</f>
        <v>37</v>
      </c>
      <c r="T304" s="297">
        <f>'7.  Persistence Report'!V54</f>
        <v>37</v>
      </c>
      <c r="U304" s="297">
        <f>'7.  Persistence Report'!W54</f>
        <v>37</v>
      </c>
      <c r="V304" s="297">
        <f>'7.  Persistence Report'!X54</f>
        <v>37</v>
      </c>
      <c r="W304" s="297">
        <f>'7.  Persistence Report'!Y54</f>
        <v>37</v>
      </c>
      <c r="X304" s="297">
        <f>'7.  Persistence Report'!Z54</f>
        <v>37</v>
      </c>
      <c r="Y304" s="428"/>
      <c r="Z304" s="412">
        <v>0.27310000000000001</v>
      </c>
      <c r="AA304" s="412">
        <v>8.8200000000000001E-2</v>
      </c>
      <c r="AB304" s="412">
        <v>0.63873000000000002</v>
      </c>
      <c r="AC304" s="412"/>
      <c r="AD304" s="412"/>
      <c r="AE304" s="412"/>
      <c r="AF304" s="412"/>
      <c r="AG304" s="417"/>
      <c r="AH304" s="417"/>
      <c r="AI304" s="417"/>
      <c r="AJ304" s="417"/>
      <c r="AK304" s="417"/>
      <c r="AL304" s="417"/>
      <c r="AM304" s="298">
        <f>SUM(Y304:AL304)</f>
        <v>1.00003</v>
      </c>
    </row>
    <row r="305" spans="1:39" ht="15.5" outlineLevel="1">
      <c r="B305" s="296" t="s">
        <v>287</v>
      </c>
      <c r="C305" s="293" t="s">
        <v>164</v>
      </c>
      <c r="D305" s="297">
        <v>7776</v>
      </c>
      <c r="E305" s="297">
        <v>7776</v>
      </c>
      <c r="F305" s="297">
        <v>7776</v>
      </c>
      <c r="G305" s="297">
        <v>7776</v>
      </c>
      <c r="H305" s="297">
        <v>7776</v>
      </c>
      <c r="I305" s="297">
        <v>7776</v>
      </c>
      <c r="J305" s="297">
        <v>7776</v>
      </c>
      <c r="K305" s="297">
        <v>7776</v>
      </c>
      <c r="L305" s="297">
        <v>7776</v>
      </c>
      <c r="M305" s="297">
        <v>7776</v>
      </c>
      <c r="N305" s="297">
        <f>N304</f>
        <v>12</v>
      </c>
      <c r="O305" s="297">
        <v>2</v>
      </c>
      <c r="P305" s="297">
        <v>3</v>
      </c>
      <c r="Q305" s="297">
        <v>3</v>
      </c>
      <c r="R305" s="297">
        <v>3</v>
      </c>
      <c r="S305" s="297">
        <v>3</v>
      </c>
      <c r="T305" s="297">
        <v>3</v>
      </c>
      <c r="U305" s="297">
        <v>3</v>
      </c>
      <c r="V305" s="297">
        <v>3</v>
      </c>
      <c r="W305" s="297">
        <v>3</v>
      </c>
      <c r="X305" s="297">
        <v>3</v>
      </c>
      <c r="Y305" s="413">
        <f>Y304</f>
        <v>0</v>
      </c>
      <c r="Z305" s="413">
        <f t="shared" ref="Z305:AB305" si="80">Z304</f>
        <v>0.27310000000000001</v>
      </c>
      <c r="AA305" s="413">
        <f t="shared" si="80"/>
        <v>8.8200000000000001E-2</v>
      </c>
      <c r="AB305" s="413">
        <f t="shared" si="80"/>
        <v>0.63873000000000002</v>
      </c>
      <c r="AC305" s="413">
        <f t="shared" ref="Y305:AL306" si="81">AC303</f>
        <v>0</v>
      </c>
      <c r="AD305" s="413">
        <f t="shared" si="81"/>
        <v>0</v>
      </c>
      <c r="AE305" s="413">
        <f t="shared" si="81"/>
        <v>0</v>
      </c>
      <c r="AF305" s="413">
        <f t="shared" si="81"/>
        <v>0</v>
      </c>
      <c r="AG305" s="413">
        <f t="shared" si="81"/>
        <v>0</v>
      </c>
      <c r="AH305" s="413">
        <f t="shared" si="81"/>
        <v>0</v>
      </c>
      <c r="AI305" s="413">
        <f t="shared" si="81"/>
        <v>0</v>
      </c>
      <c r="AJ305" s="413">
        <f t="shared" si="81"/>
        <v>0</v>
      </c>
      <c r="AK305" s="413">
        <f t="shared" si="81"/>
        <v>0</v>
      </c>
      <c r="AL305" s="413">
        <f t="shared" si="81"/>
        <v>0</v>
      </c>
      <c r="AM305" s="308"/>
    </row>
    <row r="306" spans="1:39" ht="15.5" outlineLevel="1">
      <c r="B306" s="808" t="s">
        <v>777</v>
      </c>
      <c r="C306" s="293" t="s">
        <v>776</v>
      </c>
      <c r="D306" s="297">
        <v>13561</v>
      </c>
      <c r="E306" s="297">
        <v>13561</v>
      </c>
      <c r="F306" s="297">
        <v>13561</v>
      </c>
      <c r="G306" s="297">
        <v>13561</v>
      </c>
      <c r="H306" s="297">
        <v>13561</v>
      </c>
      <c r="I306" s="297">
        <v>13561</v>
      </c>
      <c r="J306" s="297">
        <v>13561</v>
      </c>
      <c r="K306" s="297">
        <v>13561</v>
      </c>
      <c r="L306" s="297">
        <v>13561</v>
      </c>
      <c r="M306" s="297">
        <v>13561</v>
      </c>
      <c r="N306" s="297">
        <f>N304</f>
        <v>12</v>
      </c>
      <c r="O306" s="297">
        <f>(O305/D305)*D306</f>
        <v>3.4879115226337452</v>
      </c>
      <c r="P306" s="297">
        <f t="shared" ref="P306:X306" si="82">(P305/E305)*E306</f>
        <v>5.2318672839506171</v>
      </c>
      <c r="Q306" s="297">
        <f t="shared" si="82"/>
        <v>5.2318672839506171</v>
      </c>
      <c r="R306" s="297">
        <f t="shared" si="82"/>
        <v>5.2318672839506171</v>
      </c>
      <c r="S306" s="297">
        <f t="shared" si="82"/>
        <v>5.2318672839506171</v>
      </c>
      <c r="T306" s="297">
        <f t="shared" si="82"/>
        <v>5.2318672839506171</v>
      </c>
      <c r="U306" s="297">
        <f t="shared" si="82"/>
        <v>5.2318672839506171</v>
      </c>
      <c r="V306" s="297">
        <f t="shared" si="82"/>
        <v>5.2318672839506171</v>
      </c>
      <c r="W306" s="297">
        <f t="shared" si="82"/>
        <v>5.2318672839506171</v>
      </c>
      <c r="X306" s="297">
        <f t="shared" si="82"/>
        <v>5.2318672839506171</v>
      </c>
      <c r="Y306" s="413">
        <f t="shared" si="81"/>
        <v>0</v>
      </c>
      <c r="Z306" s="413">
        <f t="shared" si="81"/>
        <v>0.27310000000000001</v>
      </c>
      <c r="AA306" s="413">
        <f t="shared" si="81"/>
        <v>8.8200000000000001E-2</v>
      </c>
      <c r="AB306" s="413">
        <f t="shared" si="81"/>
        <v>0.63873000000000002</v>
      </c>
      <c r="AC306" s="413">
        <f t="shared" si="81"/>
        <v>0</v>
      </c>
      <c r="AD306" s="413">
        <f t="shared" si="81"/>
        <v>0</v>
      </c>
      <c r="AE306" s="413">
        <f t="shared" si="81"/>
        <v>0</v>
      </c>
      <c r="AF306" s="413">
        <f t="shared" si="81"/>
        <v>0</v>
      </c>
      <c r="AG306" s="413">
        <f t="shared" si="81"/>
        <v>0</v>
      </c>
      <c r="AH306" s="413">
        <f t="shared" si="81"/>
        <v>0</v>
      </c>
      <c r="AI306" s="413">
        <f t="shared" si="81"/>
        <v>0</v>
      </c>
      <c r="AJ306" s="413">
        <f t="shared" si="81"/>
        <v>0</v>
      </c>
      <c r="AK306" s="413">
        <f t="shared" si="81"/>
        <v>0</v>
      </c>
      <c r="AL306" s="413">
        <f t="shared" si="81"/>
        <v>0</v>
      </c>
      <c r="AM306" s="308"/>
    </row>
    <row r="307" spans="1:39" ht="15.5" outlineLevel="1">
      <c r="B307" s="296"/>
      <c r="C307" s="293"/>
      <c r="D307" s="293"/>
      <c r="E307" s="293"/>
      <c r="F307" s="293"/>
      <c r="G307" s="293"/>
      <c r="H307" s="293"/>
      <c r="I307" s="293"/>
      <c r="J307" s="293"/>
      <c r="K307" s="293"/>
      <c r="L307" s="293"/>
      <c r="M307" s="293"/>
      <c r="N307" s="293"/>
      <c r="O307" s="293"/>
      <c r="P307" s="293"/>
      <c r="Q307" s="293"/>
      <c r="R307" s="293"/>
      <c r="S307" s="293"/>
      <c r="T307" s="293"/>
      <c r="U307" s="293"/>
      <c r="V307" s="293"/>
      <c r="W307" s="293"/>
      <c r="X307" s="293"/>
      <c r="Y307" s="414"/>
      <c r="Z307" s="427"/>
      <c r="AA307" s="427"/>
      <c r="AB307" s="427"/>
      <c r="AC307" s="427"/>
      <c r="AD307" s="427"/>
      <c r="AE307" s="427"/>
      <c r="AF307" s="427"/>
      <c r="AG307" s="427"/>
      <c r="AH307" s="427"/>
      <c r="AI307" s="427"/>
      <c r="AJ307" s="427"/>
      <c r="AK307" s="427"/>
      <c r="AL307" s="427"/>
      <c r="AM307" s="308"/>
    </row>
    <row r="308" spans="1:39" ht="31" outlineLevel="1">
      <c r="A308" s="524">
        <v>27</v>
      </c>
      <c r="B308" s="807" t="s">
        <v>775</v>
      </c>
      <c r="C308" s="293" t="s">
        <v>25</v>
      </c>
      <c r="D308" s="297">
        <v>19551.018878817602</v>
      </c>
      <c r="E308" s="297">
        <v>19551.018878817602</v>
      </c>
      <c r="F308" s="297">
        <v>19551.018878817602</v>
      </c>
      <c r="G308" s="297">
        <v>19551.018878817602</v>
      </c>
      <c r="H308" s="297">
        <v>19551.018878817602</v>
      </c>
      <c r="I308" s="297">
        <v>19551.018878817602</v>
      </c>
      <c r="J308" s="297">
        <v>19551.018878817602</v>
      </c>
      <c r="K308" s="297">
        <v>19551.018878817602</v>
      </c>
      <c r="L308" s="297">
        <v>19551.018878817602</v>
      </c>
      <c r="M308" s="297">
        <v>19551.018878817602</v>
      </c>
      <c r="N308" s="297">
        <v>12</v>
      </c>
      <c r="O308" s="297">
        <f>(O304/D304)*D308</f>
        <v>3.6363840563224405</v>
      </c>
      <c r="P308" s="297">
        <f t="shared" ref="P308:X308" si="83">(P304/E304)*E308</f>
        <v>3.6176439331482202</v>
      </c>
      <c r="Q308" s="297">
        <f t="shared" si="83"/>
        <v>3.6176439331482202</v>
      </c>
      <c r="R308" s="297">
        <f t="shared" si="83"/>
        <v>3.6176439331482202</v>
      </c>
      <c r="S308" s="297">
        <f t="shared" si="83"/>
        <v>3.6176439331482202</v>
      </c>
      <c r="T308" s="297">
        <f t="shared" si="83"/>
        <v>3.6176439331482202</v>
      </c>
      <c r="U308" s="297">
        <f t="shared" si="83"/>
        <v>3.6176439331482202</v>
      </c>
      <c r="V308" s="297">
        <f t="shared" si="83"/>
        <v>3.6176439331482202</v>
      </c>
      <c r="W308" s="297">
        <f t="shared" si="83"/>
        <v>3.6176439331482202</v>
      </c>
      <c r="X308" s="297">
        <f t="shared" si="83"/>
        <v>3.6176439331482202</v>
      </c>
      <c r="Y308" s="428"/>
      <c r="Z308" s="412">
        <v>0.27310000000000001</v>
      </c>
      <c r="AA308" s="412">
        <v>8.8200000000000001E-2</v>
      </c>
      <c r="AB308" s="412">
        <v>0.63873000000000002</v>
      </c>
      <c r="AC308" s="412"/>
      <c r="AD308" s="412"/>
      <c r="AE308" s="412"/>
      <c r="AF308" s="412"/>
      <c r="AG308" s="417"/>
      <c r="AH308" s="417"/>
      <c r="AI308" s="417"/>
      <c r="AJ308" s="417"/>
      <c r="AK308" s="417"/>
      <c r="AL308" s="417"/>
      <c r="AM308" s="298">
        <f>SUM(Y308:AL308)</f>
        <v>1.00003</v>
      </c>
    </row>
    <row r="309" spans="1:39" ht="15.5" outlineLevel="1">
      <c r="B309" s="296" t="s">
        <v>287</v>
      </c>
      <c r="C309" s="293" t="s">
        <v>164</v>
      </c>
      <c r="D309" s="297"/>
      <c r="E309" s="297"/>
      <c r="F309" s="297"/>
      <c r="G309" s="297"/>
      <c r="H309" s="297"/>
      <c r="I309" s="297"/>
      <c r="J309" s="297"/>
      <c r="K309" s="297"/>
      <c r="L309" s="297"/>
      <c r="M309" s="297"/>
      <c r="N309" s="297">
        <f>N308</f>
        <v>12</v>
      </c>
      <c r="O309" s="297"/>
      <c r="P309" s="297"/>
      <c r="Q309" s="297"/>
      <c r="R309" s="297"/>
      <c r="S309" s="297"/>
      <c r="T309" s="297"/>
      <c r="U309" s="297"/>
      <c r="V309" s="297"/>
      <c r="W309" s="297"/>
      <c r="X309" s="297"/>
      <c r="Y309" s="413">
        <f t="shared" ref="Y309:AL309" si="84">Y308</f>
        <v>0</v>
      </c>
      <c r="Z309" s="413">
        <f t="shared" si="84"/>
        <v>0.27310000000000001</v>
      </c>
      <c r="AA309" s="413">
        <f t="shared" si="84"/>
        <v>8.8200000000000001E-2</v>
      </c>
      <c r="AB309" s="413">
        <f t="shared" si="84"/>
        <v>0.63873000000000002</v>
      </c>
      <c r="AC309" s="413">
        <f t="shared" si="84"/>
        <v>0</v>
      </c>
      <c r="AD309" s="413">
        <f t="shared" si="84"/>
        <v>0</v>
      </c>
      <c r="AE309" s="413">
        <f t="shared" si="84"/>
        <v>0</v>
      </c>
      <c r="AF309" s="413">
        <f t="shared" si="84"/>
        <v>0</v>
      </c>
      <c r="AG309" s="413">
        <f t="shared" si="84"/>
        <v>0</v>
      </c>
      <c r="AH309" s="413">
        <f t="shared" si="84"/>
        <v>0</v>
      </c>
      <c r="AI309" s="413">
        <f t="shared" si="84"/>
        <v>0</v>
      </c>
      <c r="AJ309" s="413">
        <f t="shared" si="84"/>
        <v>0</v>
      </c>
      <c r="AK309" s="413">
        <f t="shared" si="84"/>
        <v>0</v>
      </c>
      <c r="AL309" s="413">
        <f t="shared" si="84"/>
        <v>0</v>
      </c>
      <c r="AM309" s="308"/>
    </row>
    <row r="310" spans="1:39" ht="15.5" outlineLevel="1">
      <c r="B310" s="296"/>
      <c r="C310" s="293"/>
      <c r="D310" s="293"/>
      <c r="E310" s="293"/>
      <c r="F310" s="293"/>
      <c r="G310" s="293"/>
      <c r="H310" s="293"/>
      <c r="I310" s="293"/>
      <c r="J310" s="293"/>
      <c r="K310" s="293"/>
      <c r="L310" s="293"/>
      <c r="M310" s="293"/>
      <c r="N310" s="293"/>
      <c r="O310" s="293"/>
      <c r="P310" s="293"/>
      <c r="Q310" s="293"/>
      <c r="R310" s="293"/>
      <c r="S310" s="293"/>
      <c r="T310" s="293"/>
      <c r="U310" s="293"/>
      <c r="V310" s="293"/>
      <c r="W310" s="293"/>
      <c r="X310" s="293"/>
      <c r="Y310" s="414"/>
      <c r="Z310" s="427"/>
      <c r="AA310" s="427"/>
      <c r="AB310" s="427"/>
      <c r="AC310" s="427"/>
      <c r="AD310" s="427"/>
      <c r="AE310" s="427"/>
      <c r="AF310" s="427"/>
      <c r="AG310" s="427"/>
      <c r="AH310" s="427"/>
      <c r="AI310" s="427"/>
      <c r="AJ310" s="427"/>
      <c r="AK310" s="427"/>
      <c r="AL310" s="427"/>
      <c r="AM310" s="308"/>
    </row>
    <row r="311" spans="1:39" ht="31" outlineLevel="1">
      <c r="A311" s="524">
        <v>28</v>
      </c>
      <c r="B311" s="522" t="s">
        <v>121</v>
      </c>
      <c r="C311" s="293" t="s">
        <v>25</v>
      </c>
      <c r="D311" s="297">
        <v>22607</v>
      </c>
      <c r="E311" s="297">
        <f>'7.  Persistence Report'!AW55</f>
        <v>22607</v>
      </c>
      <c r="F311" s="297">
        <f>'7.  Persistence Report'!AX55</f>
        <v>22607</v>
      </c>
      <c r="G311" s="297">
        <f>'7.  Persistence Report'!AY55</f>
        <v>22607</v>
      </c>
      <c r="H311" s="297">
        <f>'7.  Persistence Report'!AZ55</f>
        <v>22607</v>
      </c>
      <c r="I311" s="297">
        <f>'7.  Persistence Report'!BA55</f>
        <v>22607</v>
      </c>
      <c r="J311" s="297">
        <f>'7.  Persistence Report'!BB55</f>
        <v>22607</v>
      </c>
      <c r="K311" s="297">
        <f>'7.  Persistence Report'!BC55</f>
        <v>22607</v>
      </c>
      <c r="L311" s="297">
        <f>'7.  Persistence Report'!BD55</f>
        <v>22607</v>
      </c>
      <c r="M311" s="297">
        <f>'7.  Persistence Report'!BE55</f>
        <v>22607</v>
      </c>
      <c r="N311" s="297">
        <v>12</v>
      </c>
      <c r="O311" s="297">
        <f>'7.  Persistence Report'!Q55</f>
        <v>6</v>
      </c>
      <c r="P311" s="297">
        <f>'7.  Persistence Report'!R55</f>
        <v>6</v>
      </c>
      <c r="Q311" s="297">
        <f>'7.  Persistence Report'!S55</f>
        <v>6</v>
      </c>
      <c r="R311" s="297">
        <f>'7.  Persistence Report'!T55</f>
        <v>6</v>
      </c>
      <c r="S311" s="297">
        <f>'7.  Persistence Report'!U55</f>
        <v>6</v>
      </c>
      <c r="T311" s="297">
        <f>'7.  Persistence Report'!V55</f>
        <v>6</v>
      </c>
      <c r="U311" s="297">
        <f>'7.  Persistence Report'!W55</f>
        <v>6</v>
      </c>
      <c r="V311" s="297">
        <f>'7.  Persistence Report'!X55</f>
        <v>6</v>
      </c>
      <c r="W311" s="297">
        <f>'7.  Persistence Report'!Y55</f>
        <v>6</v>
      </c>
      <c r="X311" s="297">
        <f>'7.  Persistence Report'!Z55</f>
        <v>6</v>
      </c>
      <c r="Y311" s="428"/>
      <c r="Z311" s="412">
        <v>1</v>
      </c>
      <c r="AA311" s="412"/>
      <c r="AB311" s="412"/>
      <c r="AC311" s="412"/>
      <c r="AD311" s="412"/>
      <c r="AE311" s="412"/>
      <c r="AF311" s="412"/>
      <c r="AG311" s="417"/>
      <c r="AH311" s="417"/>
      <c r="AI311" s="417"/>
      <c r="AJ311" s="417"/>
      <c r="AK311" s="417"/>
      <c r="AL311" s="417"/>
      <c r="AM311" s="298">
        <f>SUM(Y311:AL311)</f>
        <v>1</v>
      </c>
    </row>
    <row r="312" spans="1:39" ht="15.5" outlineLevel="1">
      <c r="B312" s="296" t="s">
        <v>287</v>
      </c>
      <c r="C312" s="293" t="s">
        <v>164</v>
      </c>
      <c r="D312" s="297"/>
      <c r="E312" s="297"/>
      <c r="F312" s="297"/>
      <c r="G312" s="297"/>
      <c r="H312" s="297"/>
      <c r="I312" s="297"/>
      <c r="J312" s="297"/>
      <c r="K312" s="297"/>
      <c r="L312" s="297"/>
      <c r="M312" s="297"/>
      <c r="N312" s="297">
        <f>N311</f>
        <v>12</v>
      </c>
      <c r="O312" s="297"/>
      <c r="P312" s="297"/>
      <c r="Q312" s="297"/>
      <c r="R312" s="297"/>
      <c r="S312" s="297"/>
      <c r="T312" s="297"/>
      <c r="U312" s="297"/>
      <c r="V312" s="297"/>
      <c r="W312" s="297"/>
      <c r="X312" s="297"/>
      <c r="Y312" s="413">
        <f t="shared" ref="Y312:AL312" si="85">Y311</f>
        <v>0</v>
      </c>
      <c r="Z312" s="413">
        <f t="shared" si="85"/>
        <v>1</v>
      </c>
      <c r="AA312" s="413">
        <f t="shared" si="85"/>
        <v>0</v>
      </c>
      <c r="AB312" s="413">
        <f t="shared" si="85"/>
        <v>0</v>
      </c>
      <c r="AC312" s="413">
        <f t="shared" si="85"/>
        <v>0</v>
      </c>
      <c r="AD312" s="413">
        <f t="shared" si="85"/>
        <v>0</v>
      </c>
      <c r="AE312" s="413">
        <f t="shared" si="85"/>
        <v>0</v>
      </c>
      <c r="AF312" s="413">
        <f t="shared" si="85"/>
        <v>0</v>
      </c>
      <c r="AG312" s="413">
        <f t="shared" si="85"/>
        <v>0</v>
      </c>
      <c r="AH312" s="413">
        <f t="shared" si="85"/>
        <v>0</v>
      </c>
      <c r="AI312" s="413">
        <f t="shared" si="85"/>
        <v>0</v>
      </c>
      <c r="AJ312" s="413">
        <f t="shared" si="85"/>
        <v>0</v>
      </c>
      <c r="AK312" s="413">
        <f t="shared" si="85"/>
        <v>0</v>
      </c>
      <c r="AL312" s="413">
        <f t="shared" si="85"/>
        <v>0</v>
      </c>
      <c r="AM312" s="308"/>
    </row>
    <row r="313" spans="1:39" ht="15.5" outlineLevel="1">
      <c r="B313" s="296"/>
      <c r="C313" s="293"/>
      <c r="D313" s="293"/>
      <c r="E313" s="293"/>
      <c r="F313" s="293"/>
      <c r="G313" s="293"/>
      <c r="H313" s="293"/>
      <c r="I313" s="293"/>
      <c r="J313" s="293"/>
      <c r="K313" s="293"/>
      <c r="L313" s="293"/>
      <c r="M313" s="293"/>
      <c r="N313" s="293"/>
      <c r="O313" s="293"/>
      <c r="P313" s="293"/>
      <c r="Q313" s="293"/>
      <c r="R313" s="293"/>
      <c r="S313" s="293"/>
      <c r="T313" s="293"/>
      <c r="U313" s="293"/>
      <c r="V313" s="293"/>
      <c r="W313" s="293"/>
      <c r="X313" s="293"/>
      <c r="Y313" s="414"/>
      <c r="Z313" s="427"/>
      <c r="AA313" s="427"/>
      <c r="AB313" s="427"/>
      <c r="AC313" s="427"/>
      <c r="AD313" s="427"/>
      <c r="AE313" s="427"/>
      <c r="AF313" s="427"/>
      <c r="AG313" s="427"/>
      <c r="AH313" s="427"/>
      <c r="AI313" s="427"/>
      <c r="AJ313" s="427"/>
      <c r="AK313" s="427"/>
      <c r="AL313" s="427"/>
      <c r="AM313" s="308"/>
    </row>
    <row r="314" spans="1:39" ht="31" outlineLevel="1">
      <c r="A314" s="524">
        <v>29</v>
      </c>
      <c r="B314" s="522" t="s">
        <v>122</v>
      </c>
      <c r="C314" s="293" t="s">
        <v>25</v>
      </c>
      <c r="D314" s="297"/>
      <c r="E314" s="297"/>
      <c r="F314" s="297"/>
      <c r="G314" s="297"/>
      <c r="H314" s="297"/>
      <c r="I314" s="297"/>
      <c r="J314" s="297"/>
      <c r="K314" s="297"/>
      <c r="L314" s="297"/>
      <c r="M314" s="297"/>
      <c r="N314" s="297">
        <v>3</v>
      </c>
      <c r="O314" s="297"/>
      <c r="P314" s="297"/>
      <c r="Q314" s="297"/>
      <c r="R314" s="297"/>
      <c r="S314" s="297"/>
      <c r="T314" s="297"/>
      <c r="U314" s="297"/>
      <c r="V314" s="297"/>
      <c r="W314" s="297"/>
      <c r="X314" s="297"/>
      <c r="Y314" s="428"/>
      <c r="Z314" s="412"/>
      <c r="AA314" s="412"/>
      <c r="AB314" s="412"/>
      <c r="AC314" s="412"/>
      <c r="AD314" s="412"/>
      <c r="AE314" s="412"/>
      <c r="AF314" s="412"/>
      <c r="AG314" s="417"/>
      <c r="AH314" s="417"/>
      <c r="AI314" s="417"/>
      <c r="AJ314" s="417"/>
      <c r="AK314" s="417"/>
      <c r="AL314" s="417"/>
      <c r="AM314" s="298">
        <f>SUM(Y314:AL314)</f>
        <v>0</v>
      </c>
    </row>
    <row r="315" spans="1:39" ht="15.5" outlineLevel="1">
      <c r="B315" s="296" t="s">
        <v>287</v>
      </c>
      <c r="C315" s="293" t="s">
        <v>164</v>
      </c>
      <c r="D315" s="297"/>
      <c r="E315" s="297"/>
      <c r="F315" s="297"/>
      <c r="G315" s="297"/>
      <c r="H315" s="297"/>
      <c r="I315" s="297"/>
      <c r="J315" s="297"/>
      <c r="K315" s="297"/>
      <c r="L315" s="297"/>
      <c r="M315" s="297"/>
      <c r="N315" s="297">
        <f>N314</f>
        <v>3</v>
      </c>
      <c r="O315" s="297"/>
      <c r="P315" s="297"/>
      <c r="Q315" s="297"/>
      <c r="R315" s="297"/>
      <c r="S315" s="297"/>
      <c r="T315" s="297"/>
      <c r="U315" s="297"/>
      <c r="V315" s="297"/>
      <c r="W315" s="297"/>
      <c r="X315" s="297"/>
      <c r="Y315" s="413">
        <f t="shared" ref="Y315:AL315" si="86">Y314</f>
        <v>0</v>
      </c>
      <c r="Z315" s="413">
        <f t="shared" si="86"/>
        <v>0</v>
      </c>
      <c r="AA315" s="413">
        <f t="shared" si="86"/>
        <v>0</v>
      </c>
      <c r="AB315" s="413">
        <f t="shared" si="86"/>
        <v>0</v>
      </c>
      <c r="AC315" s="413">
        <f t="shared" si="86"/>
        <v>0</v>
      </c>
      <c r="AD315" s="413">
        <f t="shared" si="86"/>
        <v>0</v>
      </c>
      <c r="AE315" s="413">
        <f t="shared" si="86"/>
        <v>0</v>
      </c>
      <c r="AF315" s="413">
        <f t="shared" si="86"/>
        <v>0</v>
      </c>
      <c r="AG315" s="413">
        <f t="shared" si="86"/>
        <v>0</v>
      </c>
      <c r="AH315" s="413">
        <f t="shared" si="86"/>
        <v>0</v>
      </c>
      <c r="AI315" s="413">
        <f t="shared" si="86"/>
        <v>0</v>
      </c>
      <c r="AJ315" s="413">
        <f t="shared" si="86"/>
        <v>0</v>
      </c>
      <c r="AK315" s="413">
        <f t="shared" si="86"/>
        <v>0</v>
      </c>
      <c r="AL315" s="413">
        <f t="shared" si="86"/>
        <v>0</v>
      </c>
      <c r="AM315" s="308"/>
    </row>
    <row r="316" spans="1:39" ht="15.5" outlineLevel="1">
      <c r="B316" s="296"/>
      <c r="C316" s="293"/>
      <c r="D316" s="293"/>
      <c r="E316" s="293"/>
      <c r="F316" s="293"/>
      <c r="G316" s="293"/>
      <c r="H316" s="293"/>
      <c r="I316" s="293"/>
      <c r="J316" s="293"/>
      <c r="K316" s="293"/>
      <c r="L316" s="293"/>
      <c r="M316" s="293"/>
      <c r="N316" s="293"/>
      <c r="O316" s="293"/>
      <c r="P316" s="293"/>
      <c r="Q316" s="293"/>
      <c r="R316" s="293"/>
      <c r="S316" s="293"/>
      <c r="T316" s="293"/>
      <c r="U316" s="293"/>
      <c r="V316" s="293"/>
      <c r="W316" s="293"/>
      <c r="X316" s="293"/>
      <c r="Y316" s="414"/>
      <c r="Z316" s="427"/>
      <c r="AA316" s="427"/>
      <c r="AB316" s="427"/>
      <c r="AC316" s="427"/>
      <c r="AD316" s="427"/>
      <c r="AE316" s="427"/>
      <c r="AF316" s="427"/>
      <c r="AG316" s="427"/>
      <c r="AH316" s="427"/>
      <c r="AI316" s="427"/>
      <c r="AJ316" s="427"/>
      <c r="AK316" s="427"/>
      <c r="AL316" s="427"/>
      <c r="AM316" s="308"/>
    </row>
    <row r="317" spans="1:39" ht="31" outlineLevel="1">
      <c r="A317" s="524">
        <v>30</v>
      </c>
      <c r="B317" s="522" t="s">
        <v>123</v>
      </c>
      <c r="C317" s="293" t="s">
        <v>25</v>
      </c>
      <c r="D317" s="297"/>
      <c r="E317" s="297"/>
      <c r="F317" s="297"/>
      <c r="G317" s="297"/>
      <c r="H317" s="297"/>
      <c r="I317" s="297"/>
      <c r="J317" s="297"/>
      <c r="K317" s="297"/>
      <c r="L317" s="297"/>
      <c r="M317" s="297"/>
      <c r="N317" s="297">
        <v>12</v>
      </c>
      <c r="O317" s="297"/>
      <c r="P317" s="297"/>
      <c r="Q317" s="297"/>
      <c r="R317" s="297"/>
      <c r="S317" s="297"/>
      <c r="T317" s="297"/>
      <c r="U317" s="297"/>
      <c r="V317" s="297"/>
      <c r="W317" s="297"/>
      <c r="X317" s="297"/>
      <c r="Y317" s="428"/>
      <c r="Z317" s="412"/>
      <c r="AA317" s="412"/>
      <c r="AB317" s="412"/>
      <c r="AC317" s="412"/>
      <c r="AD317" s="412"/>
      <c r="AE317" s="412"/>
      <c r="AF317" s="412"/>
      <c r="AG317" s="417"/>
      <c r="AH317" s="417"/>
      <c r="AI317" s="417"/>
      <c r="AJ317" s="417"/>
      <c r="AK317" s="417"/>
      <c r="AL317" s="417"/>
      <c r="AM317" s="298">
        <f>SUM(Y317:AL317)</f>
        <v>0</v>
      </c>
    </row>
    <row r="318" spans="1:39" ht="15.5" outlineLevel="1">
      <c r="B318" s="296" t="s">
        <v>287</v>
      </c>
      <c r="C318" s="293" t="s">
        <v>164</v>
      </c>
      <c r="D318" s="297"/>
      <c r="E318" s="297"/>
      <c r="F318" s="297"/>
      <c r="G318" s="297"/>
      <c r="H318" s="297"/>
      <c r="I318" s="297"/>
      <c r="J318" s="297"/>
      <c r="K318" s="297"/>
      <c r="L318" s="297"/>
      <c r="M318" s="297"/>
      <c r="N318" s="297">
        <f>N317</f>
        <v>12</v>
      </c>
      <c r="O318" s="297"/>
      <c r="P318" s="297"/>
      <c r="Q318" s="297"/>
      <c r="R318" s="297"/>
      <c r="S318" s="297"/>
      <c r="T318" s="297"/>
      <c r="U318" s="297"/>
      <c r="V318" s="297"/>
      <c r="W318" s="297"/>
      <c r="X318" s="297"/>
      <c r="Y318" s="413">
        <f t="shared" ref="Y318:AL318" si="87">Y317</f>
        <v>0</v>
      </c>
      <c r="Z318" s="413">
        <f t="shared" si="87"/>
        <v>0</v>
      </c>
      <c r="AA318" s="413">
        <f t="shared" si="87"/>
        <v>0</v>
      </c>
      <c r="AB318" s="413">
        <f t="shared" si="87"/>
        <v>0</v>
      </c>
      <c r="AC318" s="413">
        <f t="shared" si="87"/>
        <v>0</v>
      </c>
      <c r="AD318" s="413">
        <f t="shared" si="87"/>
        <v>0</v>
      </c>
      <c r="AE318" s="413">
        <f t="shared" si="87"/>
        <v>0</v>
      </c>
      <c r="AF318" s="413">
        <f t="shared" si="87"/>
        <v>0</v>
      </c>
      <c r="AG318" s="413">
        <f t="shared" si="87"/>
        <v>0</v>
      </c>
      <c r="AH318" s="413">
        <f t="shared" si="87"/>
        <v>0</v>
      </c>
      <c r="AI318" s="413">
        <f t="shared" si="87"/>
        <v>0</v>
      </c>
      <c r="AJ318" s="413">
        <f t="shared" si="87"/>
        <v>0</v>
      </c>
      <c r="AK318" s="413">
        <f t="shared" si="87"/>
        <v>0</v>
      </c>
      <c r="AL318" s="413">
        <f t="shared" si="87"/>
        <v>0</v>
      </c>
      <c r="AM318" s="308"/>
    </row>
    <row r="319" spans="1:39" ht="15.5" outlineLevel="1">
      <c r="B319" s="296"/>
      <c r="C319" s="293"/>
      <c r="D319" s="293"/>
      <c r="E319" s="293"/>
      <c r="F319" s="293"/>
      <c r="G319" s="293"/>
      <c r="H319" s="293"/>
      <c r="I319" s="293"/>
      <c r="J319" s="293"/>
      <c r="K319" s="293"/>
      <c r="L319" s="293"/>
      <c r="M319" s="293"/>
      <c r="N319" s="293"/>
      <c r="O319" s="293"/>
      <c r="P319" s="293"/>
      <c r="Q319" s="293"/>
      <c r="R319" s="293"/>
      <c r="S319" s="293"/>
      <c r="T319" s="293"/>
      <c r="U319" s="293"/>
      <c r="V319" s="293"/>
      <c r="W319" s="293"/>
      <c r="X319" s="293"/>
      <c r="Y319" s="414"/>
      <c r="Z319" s="427"/>
      <c r="AA319" s="427"/>
      <c r="AB319" s="427"/>
      <c r="AC319" s="427"/>
      <c r="AD319" s="427"/>
      <c r="AE319" s="427"/>
      <c r="AF319" s="427"/>
      <c r="AG319" s="427"/>
      <c r="AH319" s="427"/>
      <c r="AI319" s="427"/>
      <c r="AJ319" s="427"/>
      <c r="AK319" s="427"/>
      <c r="AL319" s="427"/>
      <c r="AM319" s="308"/>
    </row>
    <row r="320" spans="1:39" ht="31" outlineLevel="1">
      <c r="A320" s="524">
        <v>31</v>
      </c>
      <c r="B320" s="522" t="s">
        <v>124</v>
      </c>
      <c r="C320" s="293" t="s">
        <v>25</v>
      </c>
      <c r="D320" s="297"/>
      <c r="E320" s="297"/>
      <c r="F320" s="297"/>
      <c r="G320" s="297"/>
      <c r="H320" s="297"/>
      <c r="I320" s="297"/>
      <c r="J320" s="297"/>
      <c r="K320" s="297"/>
      <c r="L320" s="297"/>
      <c r="M320" s="297"/>
      <c r="N320" s="297">
        <v>12</v>
      </c>
      <c r="O320" s="297"/>
      <c r="P320" s="297"/>
      <c r="Q320" s="297"/>
      <c r="R320" s="297"/>
      <c r="S320" s="297"/>
      <c r="T320" s="297"/>
      <c r="U320" s="297"/>
      <c r="V320" s="297"/>
      <c r="W320" s="297"/>
      <c r="X320" s="297"/>
      <c r="Y320" s="428"/>
      <c r="Z320" s="412"/>
      <c r="AA320" s="412"/>
      <c r="AB320" s="412"/>
      <c r="AC320" s="412"/>
      <c r="AD320" s="412"/>
      <c r="AE320" s="412"/>
      <c r="AF320" s="412"/>
      <c r="AG320" s="417"/>
      <c r="AH320" s="417"/>
      <c r="AI320" s="417"/>
      <c r="AJ320" s="417"/>
      <c r="AK320" s="417"/>
      <c r="AL320" s="417"/>
      <c r="AM320" s="298">
        <f>SUM(Y320:AL320)</f>
        <v>0</v>
      </c>
    </row>
    <row r="321" spans="1:39" ht="15.5" outlineLevel="1">
      <c r="B321" s="296" t="s">
        <v>287</v>
      </c>
      <c r="C321" s="293" t="s">
        <v>164</v>
      </c>
      <c r="D321" s="297"/>
      <c r="E321" s="297"/>
      <c r="F321" s="297"/>
      <c r="G321" s="297"/>
      <c r="H321" s="297"/>
      <c r="I321" s="297"/>
      <c r="J321" s="297"/>
      <c r="K321" s="297"/>
      <c r="L321" s="297"/>
      <c r="M321" s="297"/>
      <c r="N321" s="297">
        <f>N320</f>
        <v>12</v>
      </c>
      <c r="O321" s="297"/>
      <c r="P321" s="297"/>
      <c r="Q321" s="297"/>
      <c r="R321" s="297"/>
      <c r="S321" s="297"/>
      <c r="T321" s="297"/>
      <c r="U321" s="297"/>
      <c r="V321" s="297"/>
      <c r="W321" s="297"/>
      <c r="X321" s="297"/>
      <c r="Y321" s="413">
        <f t="shared" ref="Y321:AL321" si="88">Y320</f>
        <v>0</v>
      </c>
      <c r="Z321" s="413">
        <f t="shared" si="88"/>
        <v>0</v>
      </c>
      <c r="AA321" s="413">
        <f t="shared" si="88"/>
        <v>0</v>
      </c>
      <c r="AB321" s="413">
        <f t="shared" si="88"/>
        <v>0</v>
      </c>
      <c r="AC321" s="413">
        <f t="shared" si="88"/>
        <v>0</v>
      </c>
      <c r="AD321" s="413">
        <f t="shared" si="88"/>
        <v>0</v>
      </c>
      <c r="AE321" s="413">
        <f t="shared" si="88"/>
        <v>0</v>
      </c>
      <c r="AF321" s="413">
        <f t="shared" si="88"/>
        <v>0</v>
      </c>
      <c r="AG321" s="413">
        <f t="shared" si="88"/>
        <v>0</v>
      </c>
      <c r="AH321" s="413">
        <f t="shared" si="88"/>
        <v>0</v>
      </c>
      <c r="AI321" s="413">
        <f t="shared" si="88"/>
        <v>0</v>
      </c>
      <c r="AJ321" s="413">
        <f t="shared" si="88"/>
        <v>0</v>
      </c>
      <c r="AK321" s="413">
        <f t="shared" si="88"/>
        <v>0</v>
      </c>
      <c r="AL321" s="413">
        <f t="shared" si="88"/>
        <v>0</v>
      </c>
      <c r="AM321" s="308"/>
    </row>
    <row r="322" spans="1:39" ht="15.5" outlineLevel="1">
      <c r="B322" s="522"/>
      <c r="C322" s="293"/>
      <c r="D322" s="293"/>
      <c r="E322" s="293"/>
      <c r="F322" s="293"/>
      <c r="G322" s="293"/>
      <c r="H322" s="293"/>
      <c r="I322" s="293"/>
      <c r="J322" s="293"/>
      <c r="K322" s="293"/>
      <c r="L322" s="293"/>
      <c r="M322" s="293"/>
      <c r="N322" s="293"/>
      <c r="O322" s="293"/>
      <c r="P322" s="293"/>
      <c r="Q322" s="293"/>
      <c r="R322" s="293"/>
      <c r="S322" s="293"/>
      <c r="T322" s="293"/>
      <c r="U322" s="293"/>
      <c r="V322" s="293"/>
      <c r="W322" s="293"/>
      <c r="X322" s="293"/>
      <c r="Y322" s="414"/>
      <c r="Z322" s="427"/>
      <c r="AA322" s="427"/>
      <c r="AB322" s="427"/>
      <c r="AC322" s="427"/>
      <c r="AD322" s="427"/>
      <c r="AE322" s="427"/>
      <c r="AF322" s="427"/>
      <c r="AG322" s="427"/>
      <c r="AH322" s="427"/>
      <c r="AI322" s="427"/>
      <c r="AJ322" s="427"/>
      <c r="AK322" s="427"/>
      <c r="AL322" s="427"/>
      <c r="AM322" s="308"/>
    </row>
    <row r="323" spans="1:39" ht="15.5" outlineLevel="1">
      <c r="A323" s="524">
        <v>32</v>
      </c>
      <c r="B323" s="522" t="s">
        <v>125</v>
      </c>
      <c r="C323" s="293" t="s">
        <v>25</v>
      </c>
      <c r="D323" s="297"/>
      <c r="E323" s="297"/>
      <c r="F323" s="297"/>
      <c r="G323" s="297"/>
      <c r="H323" s="297"/>
      <c r="I323" s="297"/>
      <c r="J323" s="297"/>
      <c r="K323" s="297"/>
      <c r="L323" s="297"/>
      <c r="M323" s="297"/>
      <c r="N323" s="297">
        <v>12</v>
      </c>
      <c r="O323" s="297"/>
      <c r="P323" s="297"/>
      <c r="Q323" s="297"/>
      <c r="R323" s="297"/>
      <c r="S323" s="297"/>
      <c r="T323" s="297"/>
      <c r="U323" s="297"/>
      <c r="V323" s="297"/>
      <c r="W323" s="297"/>
      <c r="X323" s="297"/>
      <c r="Y323" s="428"/>
      <c r="Z323" s="412"/>
      <c r="AA323" s="412"/>
      <c r="AB323" s="412"/>
      <c r="AC323" s="412"/>
      <c r="AD323" s="412"/>
      <c r="AE323" s="412"/>
      <c r="AF323" s="412"/>
      <c r="AG323" s="417"/>
      <c r="AH323" s="417"/>
      <c r="AI323" s="417"/>
      <c r="AJ323" s="417"/>
      <c r="AK323" s="417"/>
      <c r="AL323" s="417"/>
      <c r="AM323" s="298">
        <f>SUM(Y323:AL323)</f>
        <v>0</v>
      </c>
    </row>
    <row r="324" spans="1:39" ht="15.5" outlineLevel="1">
      <c r="B324" s="296" t="s">
        <v>287</v>
      </c>
      <c r="C324" s="293" t="s">
        <v>164</v>
      </c>
      <c r="D324" s="297"/>
      <c r="E324" s="297"/>
      <c r="F324" s="297"/>
      <c r="G324" s="297"/>
      <c r="H324" s="297"/>
      <c r="I324" s="297"/>
      <c r="J324" s="297"/>
      <c r="K324" s="297"/>
      <c r="L324" s="297"/>
      <c r="M324" s="297"/>
      <c r="N324" s="297">
        <f>N323</f>
        <v>12</v>
      </c>
      <c r="O324" s="297"/>
      <c r="P324" s="297"/>
      <c r="Q324" s="297"/>
      <c r="R324" s="297"/>
      <c r="S324" s="297"/>
      <c r="T324" s="297"/>
      <c r="U324" s="297"/>
      <c r="V324" s="297"/>
      <c r="W324" s="297"/>
      <c r="X324" s="297"/>
      <c r="Y324" s="413">
        <f t="shared" ref="Y324:AL324" si="89">Y323</f>
        <v>0</v>
      </c>
      <c r="Z324" s="413">
        <f t="shared" si="89"/>
        <v>0</v>
      </c>
      <c r="AA324" s="413">
        <f t="shared" si="89"/>
        <v>0</v>
      </c>
      <c r="AB324" s="413">
        <f t="shared" si="89"/>
        <v>0</v>
      </c>
      <c r="AC324" s="413">
        <f t="shared" si="89"/>
        <v>0</v>
      </c>
      <c r="AD324" s="413">
        <f t="shared" si="89"/>
        <v>0</v>
      </c>
      <c r="AE324" s="413">
        <f t="shared" si="89"/>
        <v>0</v>
      </c>
      <c r="AF324" s="413">
        <f t="shared" si="89"/>
        <v>0</v>
      </c>
      <c r="AG324" s="413">
        <f t="shared" si="89"/>
        <v>0</v>
      </c>
      <c r="AH324" s="413">
        <f t="shared" si="89"/>
        <v>0</v>
      </c>
      <c r="AI324" s="413">
        <f t="shared" si="89"/>
        <v>0</v>
      </c>
      <c r="AJ324" s="413">
        <f t="shared" si="89"/>
        <v>0</v>
      </c>
      <c r="AK324" s="413">
        <f t="shared" si="89"/>
        <v>0</v>
      </c>
      <c r="AL324" s="413">
        <f t="shared" si="89"/>
        <v>0</v>
      </c>
      <c r="AM324" s="308"/>
    </row>
    <row r="325" spans="1:39" ht="15.5" outlineLevel="1">
      <c r="B325" s="522"/>
      <c r="C325" s="293"/>
      <c r="D325" s="293"/>
      <c r="E325" s="293"/>
      <c r="F325" s="293"/>
      <c r="G325" s="293"/>
      <c r="H325" s="293"/>
      <c r="I325" s="293"/>
      <c r="J325" s="293"/>
      <c r="K325" s="293"/>
      <c r="L325" s="293"/>
      <c r="M325" s="293"/>
      <c r="N325" s="293"/>
      <c r="O325" s="293"/>
      <c r="P325" s="293"/>
      <c r="Q325" s="293"/>
      <c r="R325" s="293"/>
      <c r="S325" s="293"/>
      <c r="T325" s="293"/>
      <c r="U325" s="293"/>
      <c r="V325" s="293"/>
      <c r="W325" s="293"/>
      <c r="X325" s="293"/>
      <c r="Y325" s="414"/>
      <c r="Z325" s="427"/>
      <c r="AA325" s="427"/>
      <c r="AB325" s="427"/>
      <c r="AC325" s="427"/>
      <c r="AD325" s="427"/>
      <c r="AE325" s="427"/>
      <c r="AF325" s="427"/>
      <c r="AG325" s="427"/>
      <c r="AH325" s="427"/>
      <c r="AI325" s="427"/>
      <c r="AJ325" s="427"/>
      <c r="AK325" s="427"/>
      <c r="AL325" s="427"/>
      <c r="AM325" s="308"/>
    </row>
    <row r="326" spans="1:39" ht="15.5" outlineLevel="1">
      <c r="B326" s="290" t="s">
        <v>499</v>
      </c>
      <c r="C326" s="293"/>
      <c r="D326" s="293"/>
      <c r="E326" s="293"/>
      <c r="F326" s="293"/>
      <c r="G326" s="293"/>
      <c r="H326" s="293"/>
      <c r="I326" s="293"/>
      <c r="J326" s="293"/>
      <c r="K326" s="293"/>
      <c r="L326" s="293"/>
      <c r="M326" s="293"/>
      <c r="N326" s="293"/>
      <c r="O326" s="293"/>
      <c r="P326" s="293"/>
      <c r="Q326" s="293"/>
      <c r="R326" s="293"/>
      <c r="S326" s="293"/>
      <c r="T326" s="293"/>
      <c r="U326" s="293"/>
      <c r="V326" s="293"/>
      <c r="W326" s="293"/>
      <c r="X326" s="293"/>
      <c r="Y326" s="414"/>
      <c r="Z326" s="427"/>
      <c r="AA326" s="427"/>
      <c r="AB326" s="427"/>
      <c r="AC326" s="427"/>
      <c r="AD326" s="427"/>
      <c r="AE326" s="427"/>
      <c r="AF326" s="427"/>
      <c r="AG326" s="427"/>
      <c r="AH326" s="427"/>
      <c r="AI326" s="427"/>
      <c r="AJ326" s="427"/>
      <c r="AK326" s="427"/>
      <c r="AL326" s="427"/>
      <c r="AM326" s="308"/>
    </row>
    <row r="327" spans="1:39" ht="15.5" outlineLevel="1">
      <c r="A327" s="524">
        <v>33</v>
      </c>
      <c r="B327" s="522" t="s">
        <v>126</v>
      </c>
      <c r="C327" s="293" t="s">
        <v>25</v>
      </c>
      <c r="D327" s="297"/>
      <c r="E327" s="297"/>
      <c r="F327" s="297"/>
      <c r="G327" s="297"/>
      <c r="H327" s="297"/>
      <c r="I327" s="297"/>
      <c r="J327" s="297"/>
      <c r="K327" s="297"/>
      <c r="L327" s="297"/>
      <c r="M327" s="297"/>
      <c r="N327" s="297">
        <v>0</v>
      </c>
      <c r="O327" s="297"/>
      <c r="P327" s="297"/>
      <c r="Q327" s="297"/>
      <c r="R327" s="297"/>
      <c r="S327" s="297"/>
      <c r="T327" s="297"/>
      <c r="U327" s="297"/>
      <c r="V327" s="297"/>
      <c r="W327" s="297"/>
      <c r="X327" s="297"/>
      <c r="Y327" s="428"/>
      <c r="Z327" s="412"/>
      <c r="AA327" s="412"/>
      <c r="AB327" s="412"/>
      <c r="AC327" s="412"/>
      <c r="AD327" s="412"/>
      <c r="AE327" s="412"/>
      <c r="AF327" s="412"/>
      <c r="AG327" s="417"/>
      <c r="AH327" s="417"/>
      <c r="AI327" s="417"/>
      <c r="AJ327" s="417"/>
      <c r="AK327" s="417"/>
      <c r="AL327" s="417"/>
      <c r="AM327" s="298">
        <f>SUM(Y327:AL327)</f>
        <v>0</v>
      </c>
    </row>
    <row r="328" spans="1:39" ht="15.5" outlineLevel="1">
      <c r="B328" s="296" t="s">
        <v>287</v>
      </c>
      <c r="C328" s="293" t="s">
        <v>164</v>
      </c>
      <c r="D328" s="297"/>
      <c r="E328" s="297"/>
      <c r="F328" s="297"/>
      <c r="G328" s="297"/>
      <c r="H328" s="297"/>
      <c r="I328" s="297"/>
      <c r="J328" s="297"/>
      <c r="K328" s="297"/>
      <c r="L328" s="297"/>
      <c r="M328" s="297"/>
      <c r="N328" s="297">
        <f>N327</f>
        <v>0</v>
      </c>
      <c r="O328" s="297"/>
      <c r="P328" s="297"/>
      <c r="Q328" s="297"/>
      <c r="R328" s="297"/>
      <c r="S328" s="297"/>
      <c r="T328" s="297"/>
      <c r="U328" s="297"/>
      <c r="V328" s="297"/>
      <c r="W328" s="297"/>
      <c r="X328" s="297"/>
      <c r="Y328" s="413">
        <f t="shared" ref="Y328:AL328" si="90">Y327</f>
        <v>0</v>
      </c>
      <c r="Z328" s="413">
        <f t="shared" si="90"/>
        <v>0</v>
      </c>
      <c r="AA328" s="413">
        <f t="shared" si="90"/>
        <v>0</v>
      </c>
      <c r="AB328" s="413">
        <f t="shared" si="90"/>
        <v>0</v>
      </c>
      <c r="AC328" s="413">
        <f t="shared" si="90"/>
        <v>0</v>
      </c>
      <c r="AD328" s="413">
        <f t="shared" si="90"/>
        <v>0</v>
      </c>
      <c r="AE328" s="413">
        <f t="shared" si="90"/>
        <v>0</v>
      </c>
      <c r="AF328" s="413">
        <f t="shared" si="90"/>
        <v>0</v>
      </c>
      <c r="AG328" s="413">
        <f t="shared" si="90"/>
        <v>0</v>
      </c>
      <c r="AH328" s="413">
        <f t="shared" si="90"/>
        <v>0</v>
      </c>
      <c r="AI328" s="413">
        <f t="shared" si="90"/>
        <v>0</v>
      </c>
      <c r="AJ328" s="413">
        <f t="shared" si="90"/>
        <v>0</v>
      </c>
      <c r="AK328" s="413">
        <f t="shared" si="90"/>
        <v>0</v>
      </c>
      <c r="AL328" s="413">
        <f t="shared" si="90"/>
        <v>0</v>
      </c>
      <c r="AM328" s="308"/>
    </row>
    <row r="329" spans="1:39" ht="15.5" outlineLevel="1">
      <c r="B329" s="522"/>
      <c r="C329" s="293"/>
      <c r="D329" s="293"/>
      <c r="E329" s="293"/>
      <c r="F329" s="293"/>
      <c r="G329" s="293"/>
      <c r="H329" s="293"/>
      <c r="I329" s="293"/>
      <c r="J329" s="293"/>
      <c r="K329" s="293"/>
      <c r="L329" s="293"/>
      <c r="M329" s="293"/>
      <c r="N329" s="293"/>
      <c r="O329" s="293"/>
      <c r="P329" s="293"/>
      <c r="Q329" s="293"/>
      <c r="R329" s="293"/>
      <c r="S329" s="293"/>
      <c r="T329" s="293"/>
      <c r="U329" s="293"/>
      <c r="V329" s="293"/>
      <c r="W329" s="293"/>
      <c r="X329" s="293"/>
      <c r="Y329" s="414"/>
      <c r="Z329" s="427"/>
      <c r="AA329" s="427"/>
      <c r="AB329" s="427"/>
      <c r="AC329" s="427"/>
      <c r="AD329" s="427"/>
      <c r="AE329" s="427"/>
      <c r="AF329" s="427"/>
      <c r="AG329" s="427"/>
      <c r="AH329" s="427"/>
      <c r="AI329" s="427"/>
      <c r="AJ329" s="427"/>
      <c r="AK329" s="427"/>
      <c r="AL329" s="427"/>
      <c r="AM329" s="308"/>
    </row>
    <row r="330" spans="1:39" ht="15.5" outlineLevel="1">
      <c r="A330" s="524">
        <v>34</v>
      </c>
      <c r="B330" s="522" t="s">
        <v>127</v>
      </c>
      <c r="C330" s="293" t="s">
        <v>25</v>
      </c>
      <c r="D330" s="297"/>
      <c r="E330" s="297"/>
      <c r="F330" s="297"/>
      <c r="G330" s="297"/>
      <c r="H330" s="297"/>
      <c r="I330" s="297"/>
      <c r="J330" s="297"/>
      <c r="K330" s="297"/>
      <c r="L330" s="297"/>
      <c r="M330" s="297"/>
      <c r="N330" s="297">
        <v>0</v>
      </c>
      <c r="O330" s="297"/>
      <c r="P330" s="297"/>
      <c r="Q330" s="297"/>
      <c r="R330" s="297"/>
      <c r="S330" s="297"/>
      <c r="T330" s="297"/>
      <c r="U330" s="297"/>
      <c r="V330" s="297"/>
      <c r="W330" s="297"/>
      <c r="X330" s="297"/>
      <c r="Y330" s="428"/>
      <c r="Z330" s="412"/>
      <c r="AA330" s="412"/>
      <c r="AB330" s="412"/>
      <c r="AC330" s="412"/>
      <c r="AD330" s="412"/>
      <c r="AE330" s="412"/>
      <c r="AF330" s="412"/>
      <c r="AG330" s="417"/>
      <c r="AH330" s="417"/>
      <c r="AI330" s="417"/>
      <c r="AJ330" s="417"/>
      <c r="AK330" s="417"/>
      <c r="AL330" s="417"/>
      <c r="AM330" s="298">
        <f>SUM(Y330:AL330)</f>
        <v>0</v>
      </c>
    </row>
    <row r="331" spans="1:39" ht="15.5" outlineLevel="1">
      <c r="B331" s="296" t="s">
        <v>287</v>
      </c>
      <c r="C331" s="293" t="s">
        <v>164</v>
      </c>
      <c r="D331" s="297"/>
      <c r="E331" s="297"/>
      <c r="F331" s="297"/>
      <c r="G331" s="297"/>
      <c r="H331" s="297"/>
      <c r="I331" s="297"/>
      <c r="J331" s="297"/>
      <c r="K331" s="297"/>
      <c r="L331" s="297"/>
      <c r="M331" s="297"/>
      <c r="N331" s="297">
        <f>N330</f>
        <v>0</v>
      </c>
      <c r="O331" s="297"/>
      <c r="P331" s="297"/>
      <c r="Q331" s="297"/>
      <c r="R331" s="297"/>
      <c r="S331" s="297"/>
      <c r="T331" s="297"/>
      <c r="U331" s="297"/>
      <c r="V331" s="297"/>
      <c r="W331" s="297"/>
      <c r="X331" s="297"/>
      <c r="Y331" s="413">
        <f t="shared" ref="Y331:AL331" si="91">Y330</f>
        <v>0</v>
      </c>
      <c r="Z331" s="413">
        <f t="shared" si="91"/>
        <v>0</v>
      </c>
      <c r="AA331" s="413">
        <f t="shared" si="91"/>
        <v>0</v>
      </c>
      <c r="AB331" s="413">
        <f t="shared" si="91"/>
        <v>0</v>
      </c>
      <c r="AC331" s="413">
        <f t="shared" si="91"/>
        <v>0</v>
      </c>
      <c r="AD331" s="413">
        <f t="shared" si="91"/>
        <v>0</v>
      </c>
      <c r="AE331" s="413">
        <f t="shared" si="91"/>
        <v>0</v>
      </c>
      <c r="AF331" s="413">
        <f t="shared" si="91"/>
        <v>0</v>
      </c>
      <c r="AG331" s="413">
        <f t="shared" si="91"/>
        <v>0</v>
      </c>
      <c r="AH331" s="413">
        <f t="shared" si="91"/>
        <v>0</v>
      </c>
      <c r="AI331" s="413">
        <f t="shared" si="91"/>
        <v>0</v>
      </c>
      <c r="AJ331" s="413">
        <f t="shared" si="91"/>
        <v>0</v>
      </c>
      <c r="AK331" s="413">
        <f t="shared" si="91"/>
        <v>0</v>
      </c>
      <c r="AL331" s="413">
        <f t="shared" si="91"/>
        <v>0</v>
      </c>
      <c r="AM331" s="308"/>
    </row>
    <row r="332" spans="1:39" ht="15.5" outlineLevel="1">
      <c r="B332" s="522"/>
      <c r="C332" s="293"/>
      <c r="D332" s="293"/>
      <c r="E332" s="293"/>
      <c r="F332" s="293"/>
      <c r="G332" s="293"/>
      <c r="H332" s="293"/>
      <c r="I332" s="293"/>
      <c r="J332" s="293"/>
      <c r="K332" s="293"/>
      <c r="L332" s="293"/>
      <c r="M332" s="293"/>
      <c r="N332" s="293"/>
      <c r="O332" s="293"/>
      <c r="P332" s="293"/>
      <c r="Q332" s="293"/>
      <c r="R332" s="293"/>
      <c r="S332" s="293"/>
      <c r="T332" s="293"/>
      <c r="U332" s="293"/>
      <c r="V332" s="293"/>
      <c r="W332" s="293"/>
      <c r="X332" s="293"/>
      <c r="Y332" s="414"/>
      <c r="Z332" s="427"/>
      <c r="AA332" s="427"/>
      <c r="AB332" s="427"/>
      <c r="AC332" s="427"/>
      <c r="AD332" s="427"/>
      <c r="AE332" s="427"/>
      <c r="AF332" s="427"/>
      <c r="AG332" s="427"/>
      <c r="AH332" s="427"/>
      <c r="AI332" s="427"/>
      <c r="AJ332" s="427"/>
      <c r="AK332" s="427"/>
      <c r="AL332" s="427"/>
      <c r="AM332" s="308"/>
    </row>
    <row r="333" spans="1:39" ht="15.5" outlineLevel="1">
      <c r="A333" s="524">
        <v>35</v>
      </c>
      <c r="B333" s="522" t="s">
        <v>128</v>
      </c>
      <c r="C333" s="293" t="s">
        <v>25</v>
      </c>
      <c r="D333" s="297"/>
      <c r="E333" s="297"/>
      <c r="F333" s="297"/>
      <c r="G333" s="297"/>
      <c r="H333" s="297"/>
      <c r="I333" s="297"/>
      <c r="J333" s="297"/>
      <c r="K333" s="297"/>
      <c r="L333" s="297"/>
      <c r="M333" s="297"/>
      <c r="N333" s="297">
        <v>0</v>
      </c>
      <c r="O333" s="297"/>
      <c r="P333" s="297"/>
      <c r="Q333" s="297"/>
      <c r="R333" s="297"/>
      <c r="S333" s="297"/>
      <c r="T333" s="297"/>
      <c r="U333" s="297"/>
      <c r="V333" s="297"/>
      <c r="W333" s="297"/>
      <c r="X333" s="297"/>
      <c r="Y333" s="428"/>
      <c r="Z333" s="412"/>
      <c r="AA333" s="412"/>
      <c r="AB333" s="412"/>
      <c r="AC333" s="412"/>
      <c r="AD333" s="412"/>
      <c r="AE333" s="412"/>
      <c r="AF333" s="412"/>
      <c r="AG333" s="417"/>
      <c r="AH333" s="417"/>
      <c r="AI333" s="417"/>
      <c r="AJ333" s="417"/>
      <c r="AK333" s="417"/>
      <c r="AL333" s="417"/>
      <c r="AM333" s="298">
        <f>SUM(Y333:AL333)</f>
        <v>0</v>
      </c>
    </row>
    <row r="334" spans="1:39" ht="15.5" outlineLevel="1">
      <c r="B334" s="296" t="s">
        <v>287</v>
      </c>
      <c r="C334" s="293" t="s">
        <v>164</v>
      </c>
      <c r="D334" s="297"/>
      <c r="E334" s="297"/>
      <c r="F334" s="297"/>
      <c r="G334" s="297"/>
      <c r="H334" s="297"/>
      <c r="I334" s="297"/>
      <c r="J334" s="297"/>
      <c r="K334" s="297"/>
      <c r="L334" s="297"/>
      <c r="M334" s="297"/>
      <c r="N334" s="297">
        <f>N333</f>
        <v>0</v>
      </c>
      <c r="O334" s="297"/>
      <c r="P334" s="297"/>
      <c r="Q334" s="297"/>
      <c r="R334" s="297"/>
      <c r="S334" s="297"/>
      <c r="T334" s="297"/>
      <c r="U334" s="297"/>
      <c r="V334" s="297"/>
      <c r="W334" s="297"/>
      <c r="X334" s="297"/>
      <c r="Y334" s="413">
        <f t="shared" ref="Y334:AL334" si="92">Y333</f>
        <v>0</v>
      </c>
      <c r="Z334" s="413">
        <f t="shared" si="92"/>
        <v>0</v>
      </c>
      <c r="AA334" s="413">
        <f t="shared" si="92"/>
        <v>0</v>
      </c>
      <c r="AB334" s="413">
        <f t="shared" si="92"/>
        <v>0</v>
      </c>
      <c r="AC334" s="413">
        <f t="shared" si="92"/>
        <v>0</v>
      </c>
      <c r="AD334" s="413">
        <f t="shared" si="92"/>
        <v>0</v>
      </c>
      <c r="AE334" s="413">
        <f t="shared" si="92"/>
        <v>0</v>
      </c>
      <c r="AF334" s="413">
        <f t="shared" si="92"/>
        <v>0</v>
      </c>
      <c r="AG334" s="413">
        <f t="shared" si="92"/>
        <v>0</v>
      </c>
      <c r="AH334" s="413">
        <f t="shared" si="92"/>
        <v>0</v>
      </c>
      <c r="AI334" s="413">
        <f t="shared" si="92"/>
        <v>0</v>
      </c>
      <c r="AJ334" s="413">
        <f t="shared" si="92"/>
        <v>0</v>
      </c>
      <c r="AK334" s="413">
        <f t="shared" si="92"/>
        <v>0</v>
      </c>
      <c r="AL334" s="413">
        <f t="shared" si="92"/>
        <v>0</v>
      </c>
      <c r="AM334" s="308"/>
    </row>
    <row r="335" spans="1:39" ht="15.5" outlineLevel="1">
      <c r="B335" s="296"/>
      <c r="C335" s="293"/>
      <c r="D335" s="293"/>
      <c r="E335" s="293"/>
      <c r="F335" s="293"/>
      <c r="G335" s="293"/>
      <c r="H335" s="293"/>
      <c r="I335" s="293"/>
      <c r="J335" s="293"/>
      <c r="K335" s="293"/>
      <c r="L335" s="293"/>
      <c r="M335" s="293"/>
      <c r="N335" s="293"/>
      <c r="O335" s="293"/>
      <c r="P335" s="293"/>
      <c r="Q335" s="293"/>
      <c r="R335" s="293"/>
      <c r="S335" s="293"/>
      <c r="T335" s="293"/>
      <c r="U335" s="293"/>
      <c r="V335" s="293"/>
      <c r="W335" s="293"/>
      <c r="X335" s="293"/>
      <c r="Y335" s="414"/>
      <c r="Z335" s="427"/>
      <c r="AA335" s="427"/>
      <c r="AB335" s="427"/>
      <c r="AC335" s="427"/>
      <c r="AD335" s="427"/>
      <c r="AE335" s="427"/>
      <c r="AF335" s="427"/>
      <c r="AG335" s="427"/>
      <c r="AH335" s="427"/>
      <c r="AI335" s="427"/>
      <c r="AJ335" s="427"/>
      <c r="AK335" s="427"/>
      <c r="AL335" s="427"/>
      <c r="AM335" s="308"/>
    </row>
    <row r="336" spans="1:39" ht="15.5" outlineLevel="1">
      <c r="B336" s="290" t="s">
        <v>500</v>
      </c>
      <c r="C336" s="293"/>
      <c r="D336" s="293"/>
      <c r="E336" s="293"/>
      <c r="F336" s="293"/>
      <c r="G336" s="293"/>
      <c r="H336" s="293"/>
      <c r="I336" s="293"/>
      <c r="J336" s="293"/>
      <c r="K336" s="293"/>
      <c r="L336" s="293"/>
      <c r="M336" s="293"/>
      <c r="N336" s="293"/>
      <c r="O336" s="293"/>
      <c r="P336" s="293"/>
      <c r="Q336" s="293"/>
      <c r="R336" s="293"/>
      <c r="S336" s="293"/>
      <c r="T336" s="293"/>
      <c r="U336" s="293"/>
      <c r="V336" s="293"/>
      <c r="W336" s="293"/>
      <c r="X336" s="293"/>
      <c r="Y336" s="414"/>
      <c r="Z336" s="427"/>
      <c r="AA336" s="427"/>
      <c r="AB336" s="427"/>
      <c r="AC336" s="427"/>
      <c r="AD336" s="427"/>
      <c r="AE336" s="427"/>
      <c r="AF336" s="427"/>
      <c r="AG336" s="427"/>
      <c r="AH336" s="427"/>
      <c r="AI336" s="427"/>
      <c r="AJ336" s="427"/>
      <c r="AK336" s="427"/>
      <c r="AL336" s="427"/>
      <c r="AM336" s="308"/>
    </row>
    <row r="337" spans="1:39" ht="46.5" outlineLevel="1">
      <c r="A337" s="524">
        <v>36</v>
      </c>
      <c r="B337" s="522" t="s">
        <v>129</v>
      </c>
      <c r="C337" s="293" t="s">
        <v>25</v>
      </c>
      <c r="D337" s="297"/>
      <c r="E337" s="297"/>
      <c r="F337" s="297"/>
      <c r="G337" s="297"/>
      <c r="H337" s="297"/>
      <c r="I337" s="297"/>
      <c r="J337" s="297"/>
      <c r="K337" s="297"/>
      <c r="L337" s="297"/>
      <c r="M337" s="297"/>
      <c r="N337" s="297">
        <v>0</v>
      </c>
      <c r="O337" s="297"/>
      <c r="P337" s="297"/>
      <c r="Q337" s="297"/>
      <c r="R337" s="297"/>
      <c r="S337" s="297"/>
      <c r="T337" s="297"/>
      <c r="U337" s="297"/>
      <c r="V337" s="297"/>
      <c r="W337" s="297"/>
      <c r="X337" s="297"/>
      <c r="Y337" s="428"/>
      <c r="Z337" s="412"/>
      <c r="AA337" s="412"/>
      <c r="AB337" s="412"/>
      <c r="AC337" s="412"/>
      <c r="AD337" s="412"/>
      <c r="AE337" s="412"/>
      <c r="AF337" s="412"/>
      <c r="AG337" s="417"/>
      <c r="AH337" s="417"/>
      <c r="AI337" s="417"/>
      <c r="AJ337" s="417"/>
      <c r="AK337" s="417"/>
      <c r="AL337" s="417"/>
      <c r="AM337" s="298">
        <f>SUM(Y337:AL337)</f>
        <v>0</v>
      </c>
    </row>
    <row r="338" spans="1:39" ht="15.5" outlineLevel="1">
      <c r="B338" s="296" t="s">
        <v>287</v>
      </c>
      <c r="C338" s="293" t="s">
        <v>164</v>
      </c>
      <c r="D338" s="297"/>
      <c r="E338" s="297"/>
      <c r="F338" s="297"/>
      <c r="G338" s="297"/>
      <c r="H338" s="297"/>
      <c r="I338" s="297"/>
      <c r="J338" s="297"/>
      <c r="K338" s="297"/>
      <c r="L338" s="297"/>
      <c r="M338" s="297"/>
      <c r="N338" s="297">
        <f>N337</f>
        <v>0</v>
      </c>
      <c r="O338" s="297"/>
      <c r="P338" s="297"/>
      <c r="Q338" s="297"/>
      <c r="R338" s="297"/>
      <c r="S338" s="297"/>
      <c r="T338" s="297"/>
      <c r="U338" s="297"/>
      <c r="V338" s="297"/>
      <c r="W338" s="297"/>
      <c r="X338" s="297"/>
      <c r="Y338" s="413">
        <f t="shared" ref="Y338:AL338" si="93">Y337</f>
        <v>0</v>
      </c>
      <c r="Z338" s="413">
        <f t="shared" si="93"/>
        <v>0</v>
      </c>
      <c r="AA338" s="413">
        <f t="shared" si="93"/>
        <v>0</v>
      </c>
      <c r="AB338" s="413">
        <f t="shared" si="93"/>
        <v>0</v>
      </c>
      <c r="AC338" s="413">
        <f t="shared" si="93"/>
        <v>0</v>
      </c>
      <c r="AD338" s="413">
        <f t="shared" si="93"/>
        <v>0</v>
      </c>
      <c r="AE338" s="413">
        <f t="shared" si="93"/>
        <v>0</v>
      </c>
      <c r="AF338" s="413">
        <f t="shared" si="93"/>
        <v>0</v>
      </c>
      <c r="AG338" s="413">
        <f t="shared" si="93"/>
        <v>0</v>
      </c>
      <c r="AH338" s="413">
        <f t="shared" si="93"/>
        <v>0</v>
      </c>
      <c r="AI338" s="413">
        <f t="shared" si="93"/>
        <v>0</v>
      </c>
      <c r="AJ338" s="413">
        <f t="shared" si="93"/>
        <v>0</v>
      </c>
      <c r="AK338" s="413">
        <f t="shared" si="93"/>
        <v>0</v>
      </c>
      <c r="AL338" s="413">
        <f t="shared" si="93"/>
        <v>0</v>
      </c>
      <c r="AM338" s="308"/>
    </row>
    <row r="339" spans="1:39" ht="15.5" outlineLevel="1">
      <c r="B339" s="522"/>
      <c r="C339" s="293"/>
      <c r="D339" s="293"/>
      <c r="E339" s="293"/>
      <c r="F339" s="293"/>
      <c r="G339" s="293"/>
      <c r="H339" s="293"/>
      <c r="I339" s="293"/>
      <c r="J339" s="293"/>
      <c r="K339" s="293"/>
      <c r="L339" s="293"/>
      <c r="M339" s="293"/>
      <c r="N339" s="293"/>
      <c r="O339" s="293"/>
      <c r="P339" s="293"/>
      <c r="Q339" s="293"/>
      <c r="R339" s="293"/>
      <c r="S339" s="293"/>
      <c r="T339" s="293"/>
      <c r="U339" s="293"/>
      <c r="V339" s="293"/>
      <c r="W339" s="293"/>
      <c r="X339" s="293"/>
      <c r="Y339" s="414"/>
      <c r="Z339" s="427"/>
      <c r="AA339" s="427"/>
      <c r="AB339" s="427"/>
      <c r="AC339" s="427"/>
      <c r="AD339" s="427"/>
      <c r="AE339" s="427"/>
      <c r="AF339" s="427"/>
      <c r="AG339" s="427"/>
      <c r="AH339" s="427"/>
      <c r="AI339" s="427"/>
      <c r="AJ339" s="427"/>
      <c r="AK339" s="427"/>
      <c r="AL339" s="427"/>
      <c r="AM339" s="308"/>
    </row>
    <row r="340" spans="1:39" ht="31" outlineLevel="1">
      <c r="A340" s="524">
        <v>37</v>
      </c>
      <c r="B340" s="522" t="s">
        <v>130</v>
      </c>
      <c r="C340" s="293" t="s">
        <v>25</v>
      </c>
      <c r="D340" s="297"/>
      <c r="E340" s="297"/>
      <c r="F340" s="297"/>
      <c r="G340" s="297"/>
      <c r="H340" s="297"/>
      <c r="I340" s="297"/>
      <c r="J340" s="297"/>
      <c r="K340" s="297"/>
      <c r="L340" s="297"/>
      <c r="M340" s="297"/>
      <c r="N340" s="297">
        <v>0</v>
      </c>
      <c r="O340" s="297"/>
      <c r="P340" s="297"/>
      <c r="Q340" s="297"/>
      <c r="R340" s="297"/>
      <c r="S340" s="297"/>
      <c r="T340" s="297"/>
      <c r="U340" s="297"/>
      <c r="V340" s="297"/>
      <c r="W340" s="297"/>
      <c r="X340" s="297"/>
      <c r="Y340" s="428"/>
      <c r="Z340" s="412"/>
      <c r="AA340" s="412"/>
      <c r="AB340" s="412"/>
      <c r="AC340" s="412"/>
      <c r="AD340" s="412"/>
      <c r="AE340" s="412"/>
      <c r="AF340" s="412"/>
      <c r="AG340" s="417"/>
      <c r="AH340" s="417"/>
      <c r="AI340" s="417"/>
      <c r="AJ340" s="417"/>
      <c r="AK340" s="417"/>
      <c r="AL340" s="417"/>
      <c r="AM340" s="298">
        <f>SUM(Y340:AL340)</f>
        <v>0</v>
      </c>
    </row>
    <row r="341" spans="1:39" ht="15.5" outlineLevel="1">
      <c r="B341" s="296" t="s">
        <v>287</v>
      </c>
      <c r="C341" s="293" t="s">
        <v>164</v>
      </c>
      <c r="D341" s="297"/>
      <c r="E341" s="297"/>
      <c r="F341" s="297"/>
      <c r="G341" s="297"/>
      <c r="H341" s="297"/>
      <c r="I341" s="297"/>
      <c r="J341" s="297"/>
      <c r="K341" s="297"/>
      <c r="L341" s="297"/>
      <c r="M341" s="297"/>
      <c r="N341" s="297">
        <f>N340</f>
        <v>0</v>
      </c>
      <c r="O341" s="297"/>
      <c r="P341" s="297"/>
      <c r="Q341" s="297"/>
      <c r="R341" s="297"/>
      <c r="S341" s="297"/>
      <c r="T341" s="297"/>
      <c r="U341" s="297"/>
      <c r="V341" s="297"/>
      <c r="W341" s="297"/>
      <c r="X341" s="297"/>
      <c r="Y341" s="413">
        <f t="shared" ref="Y341:AL341" si="94">Y340</f>
        <v>0</v>
      </c>
      <c r="Z341" s="413">
        <f t="shared" si="94"/>
        <v>0</v>
      </c>
      <c r="AA341" s="413">
        <f t="shared" si="94"/>
        <v>0</v>
      </c>
      <c r="AB341" s="413">
        <f t="shared" si="94"/>
        <v>0</v>
      </c>
      <c r="AC341" s="413">
        <f t="shared" si="94"/>
        <v>0</v>
      </c>
      <c r="AD341" s="413">
        <f t="shared" si="94"/>
        <v>0</v>
      </c>
      <c r="AE341" s="413">
        <f t="shared" si="94"/>
        <v>0</v>
      </c>
      <c r="AF341" s="413">
        <f t="shared" si="94"/>
        <v>0</v>
      </c>
      <c r="AG341" s="413">
        <f t="shared" si="94"/>
        <v>0</v>
      </c>
      <c r="AH341" s="413">
        <f t="shared" si="94"/>
        <v>0</v>
      </c>
      <c r="AI341" s="413">
        <f t="shared" si="94"/>
        <v>0</v>
      </c>
      <c r="AJ341" s="413">
        <f t="shared" si="94"/>
        <v>0</v>
      </c>
      <c r="AK341" s="413">
        <f t="shared" si="94"/>
        <v>0</v>
      </c>
      <c r="AL341" s="413">
        <f t="shared" si="94"/>
        <v>0</v>
      </c>
      <c r="AM341" s="308"/>
    </row>
    <row r="342" spans="1:39" ht="15.5" outlineLevel="1">
      <c r="B342" s="522"/>
      <c r="C342" s="293"/>
      <c r="D342" s="293"/>
      <c r="E342" s="293"/>
      <c r="F342" s="293"/>
      <c r="G342" s="293"/>
      <c r="H342" s="293"/>
      <c r="I342" s="293"/>
      <c r="J342" s="293"/>
      <c r="K342" s="293"/>
      <c r="L342" s="293"/>
      <c r="M342" s="293"/>
      <c r="N342" s="293"/>
      <c r="O342" s="293"/>
      <c r="P342" s="293"/>
      <c r="Q342" s="293"/>
      <c r="R342" s="293"/>
      <c r="S342" s="293"/>
      <c r="T342" s="293"/>
      <c r="U342" s="293"/>
      <c r="V342" s="293"/>
      <c r="W342" s="293"/>
      <c r="X342" s="293"/>
      <c r="Y342" s="414"/>
      <c r="Z342" s="427"/>
      <c r="AA342" s="427"/>
      <c r="AB342" s="427"/>
      <c r="AC342" s="427"/>
      <c r="AD342" s="427"/>
      <c r="AE342" s="427"/>
      <c r="AF342" s="427"/>
      <c r="AG342" s="427"/>
      <c r="AH342" s="427"/>
      <c r="AI342" s="427"/>
      <c r="AJ342" s="427"/>
      <c r="AK342" s="427"/>
      <c r="AL342" s="427"/>
      <c r="AM342" s="308"/>
    </row>
    <row r="343" spans="1:39" ht="15.5" outlineLevel="1">
      <c r="A343" s="524">
        <v>38</v>
      </c>
      <c r="B343" s="522" t="s">
        <v>131</v>
      </c>
      <c r="C343" s="293" t="s">
        <v>25</v>
      </c>
      <c r="D343" s="297"/>
      <c r="E343" s="297"/>
      <c r="F343" s="297"/>
      <c r="G343" s="297"/>
      <c r="H343" s="297"/>
      <c r="I343" s="297"/>
      <c r="J343" s="297"/>
      <c r="K343" s="297"/>
      <c r="L343" s="297"/>
      <c r="M343" s="297"/>
      <c r="N343" s="297">
        <v>0</v>
      </c>
      <c r="O343" s="297"/>
      <c r="P343" s="297"/>
      <c r="Q343" s="297"/>
      <c r="R343" s="297"/>
      <c r="S343" s="297"/>
      <c r="T343" s="297"/>
      <c r="U343" s="297"/>
      <c r="V343" s="297"/>
      <c r="W343" s="297"/>
      <c r="X343" s="297"/>
      <c r="Y343" s="428"/>
      <c r="Z343" s="412"/>
      <c r="AA343" s="412"/>
      <c r="AB343" s="412"/>
      <c r="AC343" s="412"/>
      <c r="AD343" s="412"/>
      <c r="AE343" s="412"/>
      <c r="AF343" s="412"/>
      <c r="AG343" s="417"/>
      <c r="AH343" s="417"/>
      <c r="AI343" s="417"/>
      <c r="AJ343" s="417"/>
      <c r="AK343" s="417"/>
      <c r="AL343" s="417"/>
      <c r="AM343" s="298">
        <f>SUM(Y343:AL343)</f>
        <v>0</v>
      </c>
    </row>
    <row r="344" spans="1:39" ht="15.5" outlineLevel="1">
      <c r="B344" s="296" t="s">
        <v>287</v>
      </c>
      <c r="C344" s="293" t="s">
        <v>164</v>
      </c>
      <c r="D344" s="297"/>
      <c r="E344" s="297"/>
      <c r="F344" s="297"/>
      <c r="G344" s="297"/>
      <c r="H344" s="297"/>
      <c r="I344" s="297"/>
      <c r="J344" s="297"/>
      <c r="K344" s="297"/>
      <c r="L344" s="297"/>
      <c r="M344" s="297"/>
      <c r="N344" s="297">
        <f>N343</f>
        <v>0</v>
      </c>
      <c r="O344" s="297"/>
      <c r="P344" s="297"/>
      <c r="Q344" s="297"/>
      <c r="R344" s="297"/>
      <c r="S344" s="297"/>
      <c r="T344" s="297"/>
      <c r="U344" s="297"/>
      <c r="V344" s="297"/>
      <c r="W344" s="297"/>
      <c r="X344" s="297"/>
      <c r="Y344" s="413">
        <f t="shared" ref="Y344:AL344" si="95">Y343</f>
        <v>0</v>
      </c>
      <c r="Z344" s="413">
        <f t="shared" si="95"/>
        <v>0</v>
      </c>
      <c r="AA344" s="413">
        <f t="shared" si="95"/>
        <v>0</v>
      </c>
      <c r="AB344" s="413">
        <f t="shared" si="95"/>
        <v>0</v>
      </c>
      <c r="AC344" s="413">
        <f t="shared" si="95"/>
        <v>0</v>
      </c>
      <c r="AD344" s="413">
        <f t="shared" si="95"/>
        <v>0</v>
      </c>
      <c r="AE344" s="413">
        <f t="shared" si="95"/>
        <v>0</v>
      </c>
      <c r="AF344" s="413">
        <f t="shared" si="95"/>
        <v>0</v>
      </c>
      <c r="AG344" s="413">
        <f t="shared" si="95"/>
        <v>0</v>
      </c>
      <c r="AH344" s="413">
        <f t="shared" si="95"/>
        <v>0</v>
      </c>
      <c r="AI344" s="413">
        <f t="shared" si="95"/>
        <v>0</v>
      </c>
      <c r="AJ344" s="413">
        <f t="shared" si="95"/>
        <v>0</v>
      </c>
      <c r="AK344" s="413">
        <f t="shared" si="95"/>
        <v>0</v>
      </c>
      <c r="AL344" s="413">
        <f t="shared" si="95"/>
        <v>0</v>
      </c>
      <c r="AM344" s="308"/>
    </row>
    <row r="345" spans="1:39" ht="15.5" outlineLevel="1">
      <c r="B345" s="522"/>
      <c r="C345" s="293"/>
      <c r="D345" s="293"/>
      <c r="E345" s="293"/>
      <c r="F345" s="293"/>
      <c r="G345" s="293"/>
      <c r="H345" s="293"/>
      <c r="I345" s="293"/>
      <c r="J345" s="293"/>
      <c r="K345" s="293"/>
      <c r="L345" s="293"/>
      <c r="M345" s="293"/>
      <c r="N345" s="293"/>
      <c r="O345" s="293"/>
      <c r="P345" s="293"/>
      <c r="Q345" s="293"/>
      <c r="R345" s="293"/>
      <c r="S345" s="293"/>
      <c r="T345" s="293"/>
      <c r="U345" s="293"/>
      <c r="V345" s="293"/>
      <c r="W345" s="293"/>
      <c r="X345" s="293"/>
      <c r="Y345" s="414"/>
      <c r="Z345" s="427"/>
      <c r="AA345" s="427"/>
      <c r="AB345" s="427"/>
      <c r="AC345" s="427"/>
      <c r="AD345" s="427"/>
      <c r="AE345" s="427"/>
      <c r="AF345" s="427"/>
      <c r="AG345" s="427"/>
      <c r="AH345" s="427"/>
      <c r="AI345" s="427"/>
      <c r="AJ345" s="427"/>
      <c r="AK345" s="427"/>
      <c r="AL345" s="427"/>
      <c r="AM345" s="308"/>
    </row>
    <row r="346" spans="1:39" ht="31" outlineLevel="1">
      <c r="A346" s="524">
        <v>39</v>
      </c>
      <c r="B346" s="522" t="s">
        <v>132</v>
      </c>
      <c r="C346" s="293" t="s">
        <v>25</v>
      </c>
      <c r="D346" s="297"/>
      <c r="E346" s="297"/>
      <c r="F346" s="297"/>
      <c r="G346" s="297"/>
      <c r="H346" s="297"/>
      <c r="I346" s="297"/>
      <c r="J346" s="297"/>
      <c r="K346" s="297"/>
      <c r="L346" s="297"/>
      <c r="M346" s="297"/>
      <c r="N346" s="297">
        <v>0</v>
      </c>
      <c r="O346" s="297"/>
      <c r="P346" s="297"/>
      <c r="Q346" s="297"/>
      <c r="R346" s="297"/>
      <c r="S346" s="297"/>
      <c r="T346" s="297"/>
      <c r="U346" s="297"/>
      <c r="V346" s="297"/>
      <c r="W346" s="297"/>
      <c r="X346" s="297"/>
      <c r="Y346" s="428"/>
      <c r="Z346" s="412"/>
      <c r="AA346" s="412"/>
      <c r="AB346" s="412"/>
      <c r="AC346" s="412"/>
      <c r="AD346" s="412"/>
      <c r="AE346" s="412"/>
      <c r="AF346" s="412"/>
      <c r="AG346" s="417"/>
      <c r="AH346" s="417"/>
      <c r="AI346" s="417"/>
      <c r="AJ346" s="417"/>
      <c r="AK346" s="417"/>
      <c r="AL346" s="417"/>
      <c r="AM346" s="298">
        <f>SUM(Y346:AL346)</f>
        <v>0</v>
      </c>
    </row>
    <row r="347" spans="1:39" ht="15.5" outlineLevel="1">
      <c r="B347" s="296" t="s">
        <v>287</v>
      </c>
      <c r="C347" s="293" t="s">
        <v>164</v>
      </c>
      <c r="D347" s="297"/>
      <c r="E347" s="297"/>
      <c r="F347" s="297"/>
      <c r="G347" s="297"/>
      <c r="H347" s="297"/>
      <c r="I347" s="297"/>
      <c r="J347" s="297"/>
      <c r="K347" s="297"/>
      <c r="L347" s="297"/>
      <c r="M347" s="297"/>
      <c r="N347" s="297">
        <f>N346</f>
        <v>0</v>
      </c>
      <c r="O347" s="297"/>
      <c r="P347" s="297"/>
      <c r="Q347" s="297"/>
      <c r="R347" s="297"/>
      <c r="S347" s="297"/>
      <c r="T347" s="297"/>
      <c r="U347" s="297"/>
      <c r="V347" s="297"/>
      <c r="W347" s="297"/>
      <c r="X347" s="297"/>
      <c r="Y347" s="413">
        <f t="shared" ref="Y347:AL347" si="96">Y346</f>
        <v>0</v>
      </c>
      <c r="Z347" s="413">
        <f t="shared" si="96"/>
        <v>0</v>
      </c>
      <c r="AA347" s="413">
        <f t="shared" si="96"/>
        <v>0</v>
      </c>
      <c r="AB347" s="413">
        <f t="shared" si="96"/>
        <v>0</v>
      </c>
      <c r="AC347" s="413">
        <f t="shared" si="96"/>
        <v>0</v>
      </c>
      <c r="AD347" s="413">
        <f t="shared" si="96"/>
        <v>0</v>
      </c>
      <c r="AE347" s="413">
        <f t="shared" si="96"/>
        <v>0</v>
      </c>
      <c r="AF347" s="413">
        <f t="shared" si="96"/>
        <v>0</v>
      </c>
      <c r="AG347" s="413">
        <f t="shared" si="96"/>
        <v>0</v>
      </c>
      <c r="AH347" s="413">
        <f t="shared" si="96"/>
        <v>0</v>
      </c>
      <c r="AI347" s="413">
        <f t="shared" si="96"/>
        <v>0</v>
      </c>
      <c r="AJ347" s="413">
        <f t="shared" si="96"/>
        <v>0</v>
      </c>
      <c r="AK347" s="413">
        <f t="shared" si="96"/>
        <v>0</v>
      </c>
      <c r="AL347" s="413">
        <f t="shared" si="96"/>
        <v>0</v>
      </c>
      <c r="AM347" s="308"/>
    </row>
    <row r="348" spans="1:39" ht="15.5" outlineLevel="1">
      <c r="B348" s="522"/>
      <c r="C348" s="293"/>
      <c r="D348" s="293"/>
      <c r="E348" s="293"/>
      <c r="F348" s="293"/>
      <c r="G348" s="293"/>
      <c r="H348" s="293"/>
      <c r="I348" s="293"/>
      <c r="J348" s="293"/>
      <c r="K348" s="293"/>
      <c r="L348" s="293"/>
      <c r="M348" s="293"/>
      <c r="N348" s="293"/>
      <c r="O348" s="293"/>
      <c r="P348" s="293"/>
      <c r="Q348" s="293"/>
      <c r="R348" s="293"/>
      <c r="S348" s="293"/>
      <c r="T348" s="293"/>
      <c r="U348" s="293"/>
      <c r="V348" s="293"/>
      <c r="W348" s="293"/>
      <c r="X348" s="293"/>
      <c r="Y348" s="414"/>
      <c r="Z348" s="427"/>
      <c r="AA348" s="427"/>
      <c r="AB348" s="427"/>
      <c r="AC348" s="427"/>
      <c r="AD348" s="427"/>
      <c r="AE348" s="427"/>
      <c r="AF348" s="427"/>
      <c r="AG348" s="427"/>
      <c r="AH348" s="427"/>
      <c r="AI348" s="427"/>
      <c r="AJ348" s="427"/>
      <c r="AK348" s="427"/>
      <c r="AL348" s="427"/>
      <c r="AM348" s="308"/>
    </row>
    <row r="349" spans="1:39" ht="31" outlineLevel="1">
      <c r="A349" s="524">
        <v>40</v>
      </c>
      <c r="B349" s="522" t="s">
        <v>133</v>
      </c>
      <c r="C349" s="293" t="s">
        <v>25</v>
      </c>
      <c r="D349" s="297"/>
      <c r="E349" s="297"/>
      <c r="F349" s="297"/>
      <c r="G349" s="297"/>
      <c r="H349" s="297"/>
      <c r="I349" s="297"/>
      <c r="J349" s="297"/>
      <c r="K349" s="297"/>
      <c r="L349" s="297"/>
      <c r="M349" s="297"/>
      <c r="N349" s="297">
        <v>0</v>
      </c>
      <c r="O349" s="297"/>
      <c r="P349" s="297"/>
      <c r="Q349" s="297"/>
      <c r="R349" s="297"/>
      <c r="S349" s="297"/>
      <c r="T349" s="297"/>
      <c r="U349" s="297"/>
      <c r="V349" s="297"/>
      <c r="W349" s="297"/>
      <c r="X349" s="297"/>
      <c r="Y349" s="428"/>
      <c r="Z349" s="412"/>
      <c r="AA349" s="412"/>
      <c r="AB349" s="412"/>
      <c r="AC349" s="412"/>
      <c r="AD349" s="412"/>
      <c r="AE349" s="412"/>
      <c r="AF349" s="412"/>
      <c r="AG349" s="417"/>
      <c r="AH349" s="417"/>
      <c r="AI349" s="417"/>
      <c r="AJ349" s="417"/>
      <c r="AK349" s="417"/>
      <c r="AL349" s="417"/>
      <c r="AM349" s="298">
        <f>SUM(Y349:AL349)</f>
        <v>0</v>
      </c>
    </row>
    <row r="350" spans="1:39" ht="15.5" outlineLevel="1">
      <c r="B350" s="296" t="s">
        <v>287</v>
      </c>
      <c r="C350" s="293" t="s">
        <v>164</v>
      </c>
      <c r="D350" s="297"/>
      <c r="E350" s="297"/>
      <c r="F350" s="297"/>
      <c r="G350" s="297"/>
      <c r="H350" s="297"/>
      <c r="I350" s="297"/>
      <c r="J350" s="297"/>
      <c r="K350" s="297"/>
      <c r="L350" s="297"/>
      <c r="M350" s="297"/>
      <c r="N350" s="297">
        <f>N349</f>
        <v>0</v>
      </c>
      <c r="O350" s="297"/>
      <c r="P350" s="297"/>
      <c r="Q350" s="297"/>
      <c r="R350" s="297"/>
      <c r="S350" s="297"/>
      <c r="T350" s="297"/>
      <c r="U350" s="297"/>
      <c r="V350" s="297"/>
      <c r="W350" s="297"/>
      <c r="X350" s="297"/>
      <c r="Y350" s="413">
        <f t="shared" ref="Y350:AL350" si="97">Y349</f>
        <v>0</v>
      </c>
      <c r="Z350" s="413">
        <f t="shared" si="97"/>
        <v>0</v>
      </c>
      <c r="AA350" s="413">
        <f t="shared" si="97"/>
        <v>0</v>
      </c>
      <c r="AB350" s="413">
        <f t="shared" si="97"/>
        <v>0</v>
      </c>
      <c r="AC350" s="413">
        <f t="shared" si="97"/>
        <v>0</v>
      </c>
      <c r="AD350" s="413">
        <f t="shared" si="97"/>
        <v>0</v>
      </c>
      <c r="AE350" s="413">
        <f t="shared" si="97"/>
        <v>0</v>
      </c>
      <c r="AF350" s="413">
        <f t="shared" si="97"/>
        <v>0</v>
      </c>
      <c r="AG350" s="413">
        <f t="shared" si="97"/>
        <v>0</v>
      </c>
      <c r="AH350" s="413">
        <f t="shared" si="97"/>
        <v>0</v>
      </c>
      <c r="AI350" s="413">
        <f t="shared" si="97"/>
        <v>0</v>
      </c>
      <c r="AJ350" s="413">
        <f t="shared" si="97"/>
        <v>0</v>
      </c>
      <c r="AK350" s="413">
        <f t="shared" si="97"/>
        <v>0</v>
      </c>
      <c r="AL350" s="413">
        <f t="shared" si="97"/>
        <v>0</v>
      </c>
      <c r="AM350" s="308"/>
    </row>
    <row r="351" spans="1:39" ht="15.5" outlineLevel="1">
      <c r="B351" s="522"/>
      <c r="C351" s="293"/>
      <c r="D351" s="293"/>
      <c r="E351" s="293"/>
      <c r="F351" s="293"/>
      <c r="G351" s="293"/>
      <c r="H351" s="293"/>
      <c r="I351" s="293"/>
      <c r="J351" s="293"/>
      <c r="K351" s="293"/>
      <c r="L351" s="293"/>
      <c r="M351" s="293"/>
      <c r="N351" s="293"/>
      <c r="O351" s="293"/>
      <c r="P351" s="293"/>
      <c r="Q351" s="293"/>
      <c r="R351" s="293"/>
      <c r="S351" s="293"/>
      <c r="T351" s="293"/>
      <c r="U351" s="293"/>
      <c r="V351" s="293"/>
      <c r="W351" s="293"/>
      <c r="X351" s="293"/>
      <c r="Y351" s="414"/>
      <c r="Z351" s="427"/>
      <c r="AA351" s="427"/>
      <c r="AB351" s="427"/>
      <c r="AC351" s="427"/>
      <c r="AD351" s="427"/>
      <c r="AE351" s="427"/>
      <c r="AF351" s="427"/>
      <c r="AG351" s="427"/>
      <c r="AH351" s="427"/>
      <c r="AI351" s="427"/>
      <c r="AJ351" s="427"/>
      <c r="AK351" s="427"/>
      <c r="AL351" s="427"/>
      <c r="AM351" s="308"/>
    </row>
    <row r="352" spans="1:39" ht="46.5" outlineLevel="1">
      <c r="A352" s="524">
        <v>41</v>
      </c>
      <c r="B352" s="522" t="s">
        <v>134</v>
      </c>
      <c r="C352" s="293" t="s">
        <v>25</v>
      </c>
      <c r="D352" s="297"/>
      <c r="E352" s="297"/>
      <c r="F352" s="297"/>
      <c r="G352" s="297"/>
      <c r="H352" s="297"/>
      <c r="I352" s="297"/>
      <c r="J352" s="297"/>
      <c r="K352" s="297"/>
      <c r="L352" s="297"/>
      <c r="M352" s="297"/>
      <c r="N352" s="297">
        <v>0</v>
      </c>
      <c r="O352" s="297"/>
      <c r="P352" s="297"/>
      <c r="Q352" s="297"/>
      <c r="R352" s="297"/>
      <c r="S352" s="297"/>
      <c r="T352" s="297"/>
      <c r="U352" s="297"/>
      <c r="V352" s="297"/>
      <c r="W352" s="297"/>
      <c r="X352" s="297"/>
      <c r="Y352" s="428"/>
      <c r="Z352" s="412"/>
      <c r="AA352" s="412"/>
      <c r="AB352" s="412"/>
      <c r="AC352" s="412"/>
      <c r="AD352" s="412"/>
      <c r="AE352" s="412"/>
      <c r="AF352" s="412"/>
      <c r="AG352" s="417"/>
      <c r="AH352" s="417"/>
      <c r="AI352" s="417"/>
      <c r="AJ352" s="417"/>
      <c r="AK352" s="417"/>
      <c r="AL352" s="417"/>
      <c r="AM352" s="298">
        <f>SUM(Y352:AL352)</f>
        <v>0</v>
      </c>
    </row>
    <row r="353" spans="1:39" ht="15.5" outlineLevel="1">
      <c r="B353" s="296" t="s">
        <v>287</v>
      </c>
      <c r="C353" s="293" t="s">
        <v>164</v>
      </c>
      <c r="D353" s="297"/>
      <c r="E353" s="297"/>
      <c r="F353" s="297"/>
      <c r="G353" s="297"/>
      <c r="H353" s="297"/>
      <c r="I353" s="297"/>
      <c r="J353" s="297"/>
      <c r="K353" s="297"/>
      <c r="L353" s="297"/>
      <c r="M353" s="297"/>
      <c r="N353" s="297">
        <f>N352</f>
        <v>0</v>
      </c>
      <c r="O353" s="297"/>
      <c r="P353" s="297"/>
      <c r="Q353" s="297"/>
      <c r="R353" s="297"/>
      <c r="S353" s="297"/>
      <c r="T353" s="297"/>
      <c r="U353" s="297"/>
      <c r="V353" s="297"/>
      <c r="W353" s="297"/>
      <c r="X353" s="297"/>
      <c r="Y353" s="413">
        <f t="shared" ref="Y353:AL353" si="98">Y352</f>
        <v>0</v>
      </c>
      <c r="Z353" s="413">
        <f t="shared" si="98"/>
        <v>0</v>
      </c>
      <c r="AA353" s="413">
        <f t="shared" si="98"/>
        <v>0</v>
      </c>
      <c r="AB353" s="413">
        <f t="shared" si="98"/>
        <v>0</v>
      </c>
      <c r="AC353" s="413">
        <f t="shared" si="98"/>
        <v>0</v>
      </c>
      <c r="AD353" s="413">
        <f t="shared" si="98"/>
        <v>0</v>
      </c>
      <c r="AE353" s="413">
        <f t="shared" si="98"/>
        <v>0</v>
      </c>
      <c r="AF353" s="413">
        <f t="shared" si="98"/>
        <v>0</v>
      </c>
      <c r="AG353" s="413">
        <f t="shared" si="98"/>
        <v>0</v>
      </c>
      <c r="AH353" s="413">
        <f t="shared" si="98"/>
        <v>0</v>
      </c>
      <c r="AI353" s="413">
        <f t="shared" si="98"/>
        <v>0</v>
      </c>
      <c r="AJ353" s="413">
        <f t="shared" si="98"/>
        <v>0</v>
      </c>
      <c r="AK353" s="413">
        <f t="shared" si="98"/>
        <v>0</v>
      </c>
      <c r="AL353" s="413">
        <f t="shared" si="98"/>
        <v>0</v>
      </c>
      <c r="AM353" s="308"/>
    </row>
    <row r="354" spans="1:39" ht="15.5" outlineLevel="1">
      <c r="B354" s="522"/>
      <c r="C354" s="293"/>
      <c r="D354" s="293"/>
      <c r="E354" s="293"/>
      <c r="F354" s="293"/>
      <c r="G354" s="293"/>
      <c r="H354" s="293"/>
      <c r="I354" s="293"/>
      <c r="J354" s="293"/>
      <c r="K354" s="293"/>
      <c r="L354" s="293"/>
      <c r="M354" s="293"/>
      <c r="N354" s="293"/>
      <c r="O354" s="293"/>
      <c r="P354" s="293"/>
      <c r="Q354" s="293"/>
      <c r="R354" s="293"/>
      <c r="S354" s="293"/>
      <c r="T354" s="293"/>
      <c r="U354" s="293"/>
      <c r="V354" s="293"/>
      <c r="W354" s="293"/>
      <c r="X354" s="293"/>
      <c r="Y354" s="414"/>
      <c r="Z354" s="427"/>
      <c r="AA354" s="427"/>
      <c r="AB354" s="427"/>
      <c r="AC354" s="427"/>
      <c r="AD354" s="427"/>
      <c r="AE354" s="427"/>
      <c r="AF354" s="427"/>
      <c r="AG354" s="427"/>
      <c r="AH354" s="427"/>
      <c r="AI354" s="427"/>
      <c r="AJ354" s="427"/>
      <c r="AK354" s="427"/>
      <c r="AL354" s="427"/>
      <c r="AM354" s="308"/>
    </row>
    <row r="355" spans="1:39" ht="31" outlineLevel="1">
      <c r="A355" s="524">
        <v>42</v>
      </c>
      <c r="B355" s="522" t="s">
        <v>135</v>
      </c>
      <c r="C355" s="293" t="s">
        <v>25</v>
      </c>
      <c r="D355" s="297"/>
      <c r="E355" s="297"/>
      <c r="F355" s="297"/>
      <c r="G355" s="297"/>
      <c r="H355" s="297"/>
      <c r="I355" s="297"/>
      <c r="J355" s="297"/>
      <c r="K355" s="297"/>
      <c r="L355" s="297"/>
      <c r="M355" s="297"/>
      <c r="N355" s="293"/>
      <c r="O355" s="297"/>
      <c r="P355" s="297"/>
      <c r="Q355" s="297"/>
      <c r="R355" s="297"/>
      <c r="S355" s="297"/>
      <c r="T355" s="297"/>
      <c r="U355" s="297"/>
      <c r="V355" s="297"/>
      <c r="W355" s="297"/>
      <c r="X355" s="297"/>
      <c r="Y355" s="428"/>
      <c r="Z355" s="412"/>
      <c r="AA355" s="412"/>
      <c r="AB355" s="412"/>
      <c r="AC355" s="412"/>
      <c r="AD355" s="412"/>
      <c r="AE355" s="412"/>
      <c r="AF355" s="412"/>
      <c r="AG355" s="417"/>
      <c r="AH355" s="417"/>
      <c r="AI355" s="417"/>
      <c r="AJ355" s="417"/>
      <c r="AK355" s="417"/>
      <c r="AL355" s="417"/>
      <c r="AM355" s="298">
        <f>SUM(Y355:AL355)</f>
        <v>0</v>
      </c>
    </row>
    <row r="356" spans="1:39" ht="15.5" outlineLevel="1">
      <c r="B356" s="296" t="s">
        <v>287</v>
      </c>
      <c r="C356" s="293" t="s">
        <v>164</v>
      </c>
      <c r="D356" s="297"/>
      <c r="E356" s="297"/>
      <c r="F356" s="297"/>
      <c r="G356" s="297"/>
      <c r="H356" s="297"/>
      <c r="I356" s="297"/>
      <c r="J356" s="297"/>
      <c r="K356" s="297"/>
      <c r="L356" s="297"/>
      <c r="M356" s="297"/>
      <c r="N356" s="470"/>
      <c r="O356" s="297"/>
      <c r="P356" s="297"/>
      <c r="Q356" s="297"/>
      <c r="R356" s="297"/>
      <c r="S356" s="297"/>
      <c r="T356" s="297"/>
      <c r="U356" s="297"/>
      <c r="V356" s="297"/>
      <c r="W356" s="297"/>
      <c r="X356" s="297"/>
      <c r="Y356" s="413">
        <f t="shared" ref="Y356:AL356" si="99">Y355</f>
        <v>0</v>
      </c>
      <c r="Z356" s="413">
        <f t="shared" si="99"/>
        <v>0</v>
      </c>
      <c r="AA356" s="413">
        <f t="shared" si="99"/>
        <v>0</v>
      </c>
      <c r="AB356" s="413">
        <f t="shared" si="99"/>
        <v>0</v>
      </c>
      <c r="AC356" s="413">
        <f t="shared" si="99"/>
        <v>0</v>
      </c>
      <c r="AD356" s="413">
        <f t="shared" si="99"/>
        <v>0</v>
      </c>
      <c r="AE356" s="413">
        <f t="shared" si="99"/>
        <v>0</v>
      </c>
      <c r="AF356" s="413">
        <f t="shared" si="99"/>
        <v>0</v>
      </c>
      <c r="AG356" s="413">
        <f t="shared" si="99"/>
        <v>0</v>
      </c>
      <c r="AH356" s="413">
        <f t="shared" si="99"/>
        <v>0</v>
      </c>
      <c r="AI356" s="413">
        <f t="shared" si="99"/>
        <v>0</v>
      </c>
      <c r="AJ356" s="413">
        <f t="shared" si="99"/>
        <v>0</v>
      </c>
      <c r="AK356" s="413">
        <f t="shared" si="99"/>
        <v>0</v>
      </c>
      <c r="AL356" s="413">
        <f t="shared" si="99"/>
        <v>0</v>
      </c>
      <c r="AM356" s="308"/>
    </row>
    <row r="357" spans="1:39" ht="15.5" outlineLevel="1">
      <c r="B357" s="522"/>
      <c r="C357" s="293"/>
      <c r="D357" s="293"/>
      <c r="E357" s="293"/>
      <c r="F357" s="293"/>
      <c r="G357" s="293"/>
      <c r="H357" s="293"/>
      <c r="I357" s="293"/>
      <c r="J357" s="293"/>
      <c r="K357" s="293"/>
      <c r="L357" s="293"/>
      <c r="M357" s="293"/>
      <c r="N357" s="293"/>
      <c r="O357" s="293"/>
      <c r="P357" s="293"/>
      <c r="Q357" s="293"/>
      <c r="R357" s="293"/>
      <c r="S357" s="293"/>
      <c r="T357" s="293"/>
      <c r="U357" s="293"/>
      <c r="V357" s="293"/>
      <c r="W357" s="293"/>
      <c r="X357" s="293"/>
      <c r="Y357" s="414"/>
      <c r="Z357" s="427"/>
      <c r="AA357" s="427"/>
      <c r="AB357" s="427"/>
      <c r="AC357" s="427"/>
      <c r="AD357" s="427"/>
      <c r="AE357" s="427"/>
      <c r="AF357" s="427"/>
      <c r="AG357" s="427"/>
      <c r="AH357" s="427"/>
      <c r="AI357" s="427"/>
      <c r="AJ357" s="427"/>
      <c r="AK357" s="427"/>
      <c r="AL357" s="427"/>
      <c r="AM357" s="308"/>
    </row>
    <row r="358" spans="1:39" ht="15.5" outlineLevel="1">
      <c r="A358" s="524">
        <v>43</v>
      </c>
      <c r="B358" s="522" t="s">
        <v>136</v>
      </c>
      <c r="C358" s="293" t="s">
        <v>25</v>
      </c>
      <c r="D358" s="297"/>
      <c r="E358" s="297"/>
      <c r="F358" s="297"/>
      <c r="G358" s="297"/>
      <c r="H358" s="297"/>
      <c r="I358" s="297"/>
      <c r="J358" s="297"/>
      <c r="K358" s="297"/>
      <c r="L358" s="297"/>
      <c r="M358" s="297"/>
      <c r="N358" s="297">
        <v>0</v>
      </c>
      <c r="O358" s="297"/>
      <c r="P358" s="297"/>
      <c r="Q358" s="297"/>
      <c r="R358" s="297"/>
      <c r="S358" s="297"/>
      <c r="T358" s="297"/>
      <c r="U358" s="297"/>
      <c r="V358" s="297"/>
      <c r="W358" s="297"/>
      <c r="X358" s="297"/>
      <c r="Y358" s="428"/>
      <c r="Z358" s="412"/>
      <c r="AA358" s="412"/>
      <c r="AB358" s="412"/>
      <c r="AC358" s="412"/>
      <c r="AD358" s="412"/>
      <c r="AE358" s="412"/>
      <c r="AF358" s="412"/>
      <c r="AG358" s="417"/>
      <c r="AH358" s="417"/>
      <c r="AI358" s="417"/>
      <c r="AJ358" s="417"/>
      <c r="AK358" s="417"/>
      <c r="AL358" s="417"/>
      <c r="AM358" s="298">
        <f>SUM(Y358:AL358)</f>
        <v>0</v>
      </c>
    </row>
    <row r="359" spans="1:39" ht="15.5" outlineLevel="1">
      <c r="B359" s="296" t="s">
        <v>287</v>
      </c>
      <c r="C359" s="293" t="s">
        <v>164</v>
      </c>
      <c r="D359" s="297"/>
      <c r="E359" s="297"/>
      <c r="F359" s="297"/>
      <c r="G359" s="297"/>
      <c r="H359" s="297"/>
      <c r="I359" s="297"/>
      <c r="J359" s="297"/>
      <c r="K359" s="297"/>
      <c r="L359" s="297"/>
      <c r="M359" s="297"/>
      <c r="N359" s="297">
        <f>N358</f>
        <v>0</v>
      </c>
      <c r="O359" s="297"/>
      <c r="P359" s="297"/>
      <c r="Q359" s="297"/>
      <c r="R359" s="297"/>
      <c r="S359" s="297"/>
      <c r="T359" s="297"/>
      <c r="U359" s="297"/>
      <c r="V359" s="297"/>
      <c r="W359" s="297"/>
      <c r="X359" s="297"/>
      <c r="Y359" s="413">
        <f t="shared" ref="Y359:AL359" si="100">Y358</f>
        <v>0</v>
      </c>
      <c r="Z359" s="413">
        <f t="shared" si="100"/>
        <v>0</v>
      </c>
      <c r="AA359" s="413">
        <f t="shared" si="100"/>
        <v>0</v>
      </c>
      <c r="AB359" s="413">
        <f t="shared" si="100"/>
        <v>0</v>
      </c>
      <c r="AC359" s="413">
        <f t="shared" si="100"/>
        <v>0</v>
      </c>
      <c r="AD359" s="413">
        <f t="shared" si="100"/>
        <v>0</v>
      </c>
      <c r="AE359" s="413">
        <f t="shared" si="100"/>
        <v>0</v>
      </c>
      <c r="AF359" s="413">
        <f t="shared" si="100"/>
        <v>0</v>
      </c>
      <c r="AG359" s="413">
        <f t="shared" si="100"/>
        <v>0</v>
      </c>
      <c r="AH359" s="413">
        <f t="shared" si="100"/>
        <v>0</v>
      </c>
      <c r="AI359" s="413">
        <f t="shared" si="100"/>
        <v>0</v>
      </c>
      <c r="AJ359" s="413">
        <f t="shared" si="100"/>
        <v>0</v>
      </c>
      <c r="AK359" s="413">
        <f t="shared" si="100"/>
        <v>0</v>
      </c>
      <c r="AL359" s="413">
        <f t="shared" si="100"/>
        <v>0</v>
      </c>
      <c r="AM359" s="308"/>
    </row>
    <row r="360" spans="1:39" ht="15.5" outlineLevel="1">
      <c r="B360" s="522"/>
      <c r="C360" s="293"/>
      <c r="D360" s="293"/>
      <c r="E360" s="293"/>
      <c r="F360" s="293"/>
      <c r="G360" s="293"/>
      <c r="H360" s="293"/>
      <c r="I360" s="293"/>
      <c r="J360" s="293"/>
      <c r="K360" s="293"/>
      <c r="L360" s="293"/>
      <c r="M360" s="293"/>
      <c r="N360" s="293"/>
      <c r="O360" s="293"/>
      <c r="P360" s="293"/>
      <c r="Q360" s="293"/>
      <c r="R360" s="293"/>
      <c r="S360" s="293"/>
      <c r="T360" s="293"/>
      <c r="U360" s="293"/>
      <c r="V360" s="293"/>
      <c r="W360" s="293"/>
      <c r="X360" s="293"/>
      <c r="Y360" s="414"/>
      <c r="Z360" s="427"/>
      <c r="AA360" s="427"/>
      <c r="AB360" s="427"/>
      <c r="AC360" s="427"/>
      <c r="AD360" s="427"/>
      <c r="AE360" s="427"/>
      <c r="AF360" s="427"/>
      <c r="AG360" s="427"/>
      <c r="AH360" s="427"/>
      <c r="AI360" s="427"/>
      <c r="AJ360" s="427"/>
      <c r="AK360" s="427"/>
      <c r="AL360" s="427"/>
      <c r="AM360" s="308"/>
    </row>
    <row r="361" spans="1:39" ht="46.5" outlineLevel="1">
      <c r="A361" s="524">
        <v>44</v>
      </c>
      <c r="B361" s="522" t="s">
        <v>137</v>
      </c>
      <c r="C361" s="293" t="s">
        <v>25</v>
      </c>
      <c r="D361" s="297"/>
      <c r="E361" s="297"/>
      <c r="F361" s="297"/>
      <c r="G361" s="297"/>
      <c r="H361" s="297"/>
      <c r="I361" s="297"/>
      <c r="J361" s="297"/>
      <c r="K361" s="297"/>
      <c r="L361" s="297"/>
      <c r="M361" s="297"/>
      <c r="N361" s="297">
        <v>0</v>
      </c>
      <c r="O361" s="297"/>
      <c r="P361" s="297"/>
      <c r="Q361" s="297"/>
      <c r="R361" s="297"/>
      <c r="S361" s="297"/>
      <c r="T361" s="297"/>
      <c r="U361" s="297"/>
      <c r="V361" s="297"/>
      <c r="W361" s="297"/>
      <c r="X361" s="297"/>
      <c r="Y361" s="428"/>
      <c r="Z361" s="412"/>
      <c r="AA361" s="412"/>
      <c r="AB361" s="412"/>
      <c r="AC361" s="412"/>
      <c r="AD361" s="412"/>
      <c r="AE361" s="412"/>
      <c r="AF361" s="412"/>
      <c r="AG361" s="417"/>
      <c r="AH361" s="417"/>
      <c r="AI361" s="417"/>
      <c r="AJ361" s="417"/>
      <c r="AK361" s="417"/>
      <c r="AL361" s="417"/>
      <c r="AM361" s="298">
        <f>SUM(Y361:AL361)</f>
        <v>0</v>
      </c>
    </row>
    <row r="362" spans="1:39" ht="15.5" outlineLevel="1">
      <c r="B362" s="296" t="s">
        <v>287</v>
      </c>
      <c r="C362" s="293" t="s">
        <v>164</v>
      </c>
      <c r="D362" s="297"/>
      <c r="E362" s="297"/>
      <c r="F362" s="297"/>
      <c r="G362" s="297"/>
      <c r="H362" s="297"/>
      <c r="I362" s="297"/>
      <c r="J362" s="297"/>
      <c r="K362" s="297"/>
      <c r="L362" s="297"/>
      <c r="M362" s="297"/>
      <c r="N362" s="297">
        <f>N361</f>
        <v>0</v>
      </c>
      <c r="O362" s="297"/>
      <c r="P362" s="297"/>
      <c r="Q362" s="297"/>
      <c r="R362" s="297"/>
      <c r="S362" s="297"/>
      <c r="T362" s="297"/>
      <c r="U362" s="297"/>
      <c r="V362" s="297"/>
      <c r="W362" s="297"/>
      <c r="X362" s="297"/>
      <c r="Y362" s="413">
        <f t="shared" ref="Y362:AL362" si="101">Y361</f>
        <v>0</v>
      </c>
      <c r="Z362" s="413">
        <f t="shared" si="101"/>
        <v>0</v>
      </c>
      <c r="AA362" s="413">
        <f t="shared" si="101"/>
        <v>0</v>
      </c>
      <c r="AB362" s="413">
        <f t="shared" si="101"/>
        <v>0</v>
      </c>
      <c r="AC362" s="413">
        <f t="shared" si="101"/>
        <v>0</v>
      </c>
      <c r="AD362" s="413">
        <f t="shared" si="101"/>
        <v>0</v>
      </c>
      <c r="AE362" s="413">
        <f t="shared" si="101"/>
        <v>0</v>
      </c>
      <c r="AF362" s="413">
        <f t="shared" si="101"/>
        <v>0</v>
      </c>
      <c r="AG362" s="413">
        <f t="shared" si="101"/>
        <v>0</v>
      </c>
      <c r="AH362" s="413">
        <f t="shared" si="101"/>
        <v>0</v>
      </c>
      <c r="AI362" s="413">
        <f t="shared" si="101"/>
        <v>0</v>
      </c>
      <c r="AJ362" s="413">
        <f t="shared" si="101"/>
        <v>0</v>
      </c>
      <c r="AK362" s="413">
        <f t="shared" si="101"/>
        <v>0</v>
      </c>
      <c r="AL362" s="413">
        <f t="shared" si="101"/>
        <v>0</v>
      </c>
      <c r="AM362" s="308"/>
    </row>
    <row r="363" spans="1:39" ht="15.5" outlineLevel="1">
      <c r="B363" s="522"/>
      <c r="C363" s="293"/>
      <c r="D363" s="293"/>
      <c r="E363" s="293"/>
      <c r="F363" s="293"/>
      <c r="G363" s="293"/>
      <c r="H363" s="293"/>
      <c r="I363" s="293"/>
      <c r="J363" s="293"/>
      <c r="K363" s="293"/>
      <c r="L363" s="293"/>
      <c r="M363" s="293"/>
      <c r="N363" s="293"/>
      <c r="O363" s="293"/>
      <c r="P363" s="293"/>
      <c r="Q363" s="293"/>
      <c r="R363" s="293"/>
      <c r="S363" s="293"/>
      <c r="T363" s="293"/>
      <c r="U363" s="293"/>
      <c r="V363" s="293"/>
      <c r="W363" s="293"/>
      <c r="X363" s="293"/>
      <c r="Y363" s="414"/>
      <c r="Z363" s="427"/>
      <c r="AA363" s="427"/>
      <c r="AB363" s="427"/>
      <c r="AC363" s="427"/>
      <c r="AD363" s="427"/>
      <c r="AE363" s="427"/>
      <c r="AF363" s="427"/>
      <c r="AG363" s="427"/>
      <c r="AH363" s="427"/>
      <c r="AI363" s="427"/>
      <c r="AJ363" s="427"/>
      <c r="AK363" s="427"/>
      <c r="AL363" s="427"/>
      <c r="AM363" s="308"/>
    </row>
    <row r="364" spans="1:39" ht="31" outlineLevel="1">
      <c r="A364" s="524">
        <v>45</v>
      </c>
      <c r="B364" s="522" t="s">
        <v>138</v>
      </c>
      <c r="C364" s="293" t="s">
        <v>25</v>
      </c>
      <c r="D364" s="297"/>
      <c r="E364" s="297"/>
      <c r="F364" s="297"/>
      <c r="G364" s="297"/>
      <c r="H364" s="297"/>
      <c r="I364" s="297"/>
      <c r="J364" s="297"/>
      <c r="K364" s="297"/>
      <c r="L364" s="297"/>
      <c r="M364" s="297"/>
      <c r="N364" s="297">
        <v>0</v>
      </c>
      <c r="O364" s="297"/>
      <c r="P364" s="297"/>
      <c r="Q364" s="297"/>
      <c r="R364" s="297"/>
      <c r="S364" s="297"/>
      <c r="T364" s="297"/>
      <c r="U364" s="297"/>
      <c r="V364" s="297"/>
      <c r="W364" s="297"/>
      <c r="X364" s="297"/>
      <c r="Y364" s="428"/>
      <c r="Z364" s="412"/>
      <c r="AA364" s="412"/>
      <c r="AB364" s="412"/>
      <c r="AC364" s="412"/>
      <c r="AD364" s="412"/>
      <c r="AE364" s="412"/>
      <c r="AF364" s="412"/>
      <c r="AG364" s="417"/>
      <c r="AH364" s="417"/>
      <c r="AI364" s="417"/>
      <c r="AJ364" s="417"/>
      <c r="AK364" s="417"/>
      <c r="AL364" s="417"/>
      <c r="AM364" s="298">
        <f>SUM(Y364:AL364)</f>
        <v>0</v>
      </c>
    </row>
    <row r="365" spans="1:39" ht="15.5" outlineLevel="1">
      <c r="B365" s="296" t="s">
        <v>287</v>
      </c>
      <c r="C365" s="293" t="s">
        <v>164</v>
      </c>
      <c r="D365" s="297"/>
      <c r="E365" s="297"/>
      <c r="F365" s="297"/>
      <c r="G365" s="297"/>
      <c r="H365" s="297"/>
      <c r="I365" s="297"/>
      <c r="J365" s="297"/>
      <c r="K365" s="297"/>
      <c r="L365" s="297"/>
      <c r="M365" s="297"/>
      <c r="N365" s="297">
        <f>N364</f>
        <v>0</v>
      </c>
      <c r="O365" s="297"/>
      <c r="P365" s="297"/>
      <c r="Q365" s="297"/>
      <c r="R365" s="297"/>
      <c r="S365" s="297"/>
      <c r="T365" s="297"/>
      <c r="U365" s="297"/>
      <c r="V365" s="297"/>
      <c r="W365" s="297"/>
      <c r="X365" s="297"/>
      <c r="Y365" s="413">
        <f t="shared" ref="Y365:AL365" si="102">Y364</f>
        <v>0</v>
      </c>
      <c r="Z365" s="413">
        <f t="shared" si="102"/>
        <v>0</v>
      </c>
      <c r="AA365" s="413">
        <f t="shared" si="102"/>
        <v>0</v>
      </c>
      <c r="AB365" s="413">
        <f t="shared" si="102"/>
        <v>0</v>
      </c>
      <c r="AC365" s="413">
        <f t="shared" si="102"/>
        <v>0</v>
      </c>
      <c r="AD365" s="413">
        <f t="shared" si="102"/>
        <v>0</v>
      </c>
      <c r="AE365" s="413">
        <f t="shared" si="102"/>
        <v>0</v>
      </c>
      <c r="AF365" s="413">
        <f t="shared" si="102"/>
        <v>0</v>
      </c>
      <c r="AG365" s="413">
        <f t="shared" si="102"/>
        <v>0</v>
      </c>
      <c r="AH365" s="413">
        <f t="shared" si="102"/>
        <v>0</v>
      </c>
      <c r="AI365" s="413">
        <f t="shared" si="102"/>
        <v>0</v>
      </c>
      <c r="AJ365" s="413">
        <f t="shared" si="102"/>
        <v>0</v>
      </c>
      <c r="AK365" s="413">
        <f t="shared" si="102"/>
        <v>0</v>
      </c>
      <c r="AL365" s="413">
        <f t="shared" si="102"/>
        <v>0</v>
      </c>
      <c r="AM365" s="308"/>
    </row>
    <row r="366" spans="1:39" ht="15.5" outlineLevel="1">
      <c r="B366" s="522"/>
      <c r="C366" s="293"/>
      <c r="D366" s="293"/>
      <c r="E366" s="293"/>
      <c r="F366" s="293"/>
      <c r="G366" s="293"/>
      <c r="H366" s="293"/>
      <c r="I366" s="293"/>
      <c r="J366" s="293"/>
      <c r="K366" s="293"/>
      <c r="L366" s="293"/>
      <c r="M366" s="293"/>
      <c r="N366" s="293"/>
      <c r="O366" s="293"/>
      <c r="P366" s="293"/>
      <c r="Q366" s="293"/>
      <c r="R366" s="293"/>
      <c r="S366" s="293"/>
      <c r="T366" s="293"/>
      <c r="U366" s="293"/>
      <c r="V366" s="293"/>
      <c r="W366" s="293"/>
      <c r="X366" s="293"/>
      <c r="Y366" s="414"/>
      <c r="Z366" s="427"/>
      <c r="AA366" s="427"/>
      <c r="AB366" s="427"/>
      <c r="AC366" s="427"/>
      <c r="AD366" s="427"/>
      <c r="AE366" s="427"/>
      <c r="AF366" s="427"/>
      <c r="AG366" s="427"/>
      <c r="AH366" s="427"/>
      <c r="AI366" s="427"/>
      <c r="AJ366" s="427"/>
      <c r="AK366" s="427"/>
      <c r="AL366" s="427"/>
      <c r="AM366" s="308"/>
    </row>
    <row r="367" spans="1:39" ht="31" outlineLevel="1">
      <c r="A367" s="524">
        <v>46</v>
      </c>
      <c r="B367" s="522" t="s">
        <v>139</v>
      </c>
      <c r="C367" s="293" t="s">
        <v>25</v>
      </c>
      <c r="D367" s="297"/>
      <c r="E367" s="297"/>
      <c r="F367" s="297"/>
      <c r="G367" s="297"/>
      <c r="H367" s="297"/>
      <c r="I367" s="297"/>
      <c r="J367" s="297"/>
      <c r="K367" s="297"/>
      <c r="L367" s="297"/>
      <c r="M367" s="297"/>
      <c r="N367" s="297">
        <v>0</v>
      </c>
      <c r="O367" s="297"/>
      <c r="P367" s="297"/>
      <c r="Q367" s="297"/>
      <c r="R367" s="297"/>
      <c r="S367" s="297"/>
      <c r="T367" s="297"/>
      <c r="U367" s="297"/>
      <c r="V367" s="297"/>
      <c r="W367" s="297"/>
      <c r="X367" s="297"/>
      <c r="Y367" s="428"/>
      <c r="Z367" s="412"/>
      <c r="AA367" s="412"/>
      <c r="AB367" s="412"/>
      <c r="AC367" s="412"/>
      <c r="AD367" s="412"/>
      <c r="AE367" s="412"/>
      <c r="AF367" s="412"/>
      <c r="AG367" s="417"/>
      <c r="AH367" s="417"/>
      <c r="AI367" s="417"/>
      <c r="AJ367" s="417"/>
      <c r="AK367" s="417"/>
      <c r="AL367" s="417"/>
      <c r="AM367" s="298">
        <f>SUM(Y367:AL367)</f>
        <v>0</v>
      </c>
    </row>
    <row r="368" spans="1:39" ht="15.5" outlineLevel="1">
      <c r="B368" s="296" t="s">
        <v>287</v>
      </c>
      <c r="C368" s="293" t="s">
        <v>164</v>
      </c>
      <c r="D368" s="297"/>
      <c r="E368" s="297"/>
      <c r="F368" s="297"/>
      <c r="G368" s="297"/>
      <c r="H368" s="297"/>
      <c r="I368" s="297"/>
      <c r="J368" s="297"/>
      <c r="K368" s="297"/>
      <c r="L368" s="297"/>
      <c r="M368" s="297"/>
      <c r="N368" s="297">
        <f>N367</f>
        <v>0</v>
      </c>
      <c r="O368" s="297"/>
      <c r="P368" s="297"/>
      <c r="Q368" s="297"/>
      <c r="R368" s="297"/>
      <c r="S368" s="297"/>
      <c r="T368" s="297"/>
      <c r="U368" s="297"/>
      <c r="V368" s="297"/>
      <c r="W368" s="297"/>
      <c r="X368" s="297"/>
      <c r="Y368" s="413">
        <f t="shared" ref="Y368:AL368" si="103">Y367</f>
        <v>0</v>
      </c>
      <c r="Z368" s="413">
        <f t="shared" si="103"/>
        <v>0</v>
      </c>
      <c r="AA368" s="413">
        <f t="shared" si="103"/>
        <v>0</v>
      </c>
      <c r="AB368" s="413">
        <f t="shared" si="103"/>
        <v>0</v>
      </c>
      <c r="AC368" s="413">
        <f t="shared" si="103"/>
        <v>0</v>
      </c>
      <c r="AD368" s="413">
        <f t="shared" si="103"/>
        <v>0</v>
      </c>
      <c r="AE368" s="413">
        <f t="shared" si="103"/>
        <v>0</v>
      </c>
      <c r="AF368" s="413">
        <f t="shared" si="103"/>
        <v>0</v>
      </c>
      <c r="AG368" s="413">
        <f t="shared" si="103"/>
        <v>0</v>
      </c>
      <c r="AH368" s="413">
        <f t="shared" si="103"/>
        <v>0</v>
      </c>
      <c r="AI368" s="413">
        <f t="shared" si="103"/>
        <v>0</v>
      </c>
      <c r="AJ368" s="413">
        <f t="shared" si="103"/>
        <v>0</v>
      </c>
      <c r="AK368" s="413">
        <f t="shared" si="103"/>
        <v>0</v>
      </c>
      <c r="AL368" s="413">
        <f t="shared" si="103"/>
        <v>0</v>
      </c>
      <c r="AM368" s="308"/>
    </row>
    <row r="369" spans="1:42" ht="15.5" outlineLevel="1">
      <c r="B369" s="522"/>
      <c r="C369" s="293"/>
      <c r="D369" s="293"/>
      <c r="E369" s="293"/>
      <c r="F369" s="293"/>
      <c r="G369" s="293"/>
      <c r="H369" s="293"/>
      <c r="I369" s="293"/>
      <c r="J369" s="293"/>
      <c r="K369" s="293"/>
      <c r="L369" s="293"/>
      <c r="M369" s="293"/>
      <c r="N369" s="293"/>
      <c r="O369" s="293"/>
      <c r="P369" s="293"/>
      <c r="Q369" s="293"/>
      <c r="R369" s="293"/>
      <c r="S369" s="293"/>
      <c r="T369" s="293"/>
      <c r="U369" s="293"/>
      <c r="V369" s="293"/>
      <c r="W369" s="293"/>
      <c r="X369" s="293"/>
      <c r="Y369" s="414"/>
      <c r="Z369" s="427"/>
      <c r="AA369" s="427"/>
      <c r="AB369" s="427"/>
      <c r="AC369" s="427"/>
      <c r="AD369" s="427"/>
      <c r="AE369" s="427"/>
      <c r="AF369" s="427"/>
      <c r="AG369" s="427"/>
      <c r="AH369" s="427"/>
      <c r="AI369" s="427"/>
      <c r="AJ369" s="427"/>
      <c r="AK369" s="427"/>
      <c r="AL369" s="427"/>
      <c r="AM369" s="308"/>
    </row>
    <row r="370" spans="1:42" ht="31" outlineLevel="1">
      <c r="A370" s="524">
        <v>47</v>
      </c>
      <c r="B370" s="522" t="s">
        <v>140</v>
      </c>
      <c r="C370" s="293" t="s">
        <v>25</v>
      </c>
      <c r="D370" s="297"/>
      <c r="E370" s="297"/>
      <c r="F370" s="297"/>
      <c r="G370" s="297"/>
      <c r="H370" s="297"/>
      <c r="I370" s="297"/>
      <c r="J370" s="297"/>
      <c r="K370" s="297"/>
      <c r="L370" s="297"/>
      <c r="M370" s="297"/>
      <c r="N370" s="297">
        <v>0</v>
      </c>
      <c r="O370" s="297"/>
      <c r="P370" s="297"/>
      <c r="Q370" s="297"/>
      <c r="R370" s="297"/>
      <c r="S370" s="297"/>
      <c r="T370" s="297"/>
      <c r="U370" s="297"/>
      <c r="V370" s="297"/>
      <c r="W370" s="297"/>
      <c r="X370" s="297"/>
      <c r="Y370" s="428"/>
      <c r="Z370" s="412"/>
      <c r="AA370" s="412"/>
      <c r="AB370" s="412"/>
      <c r="AC370" s="412"/>
      <c r="AD370" s="412"/>
      <c r="AE370" s="412"/>
      <c r="AF370" s="412"/>
      <c r="AG370" s="417"/>
      <c r="AH370" s="417"/>
      <c r="AI370" s="417"/>
      <c r="AJ370" s="417"/>
      <c r="AK370" s="417"/>
      <c r="AL370" s="417"/>
      <c r="AM370" s="298">
        <f>SUM(Y370:AL370)</f>
        <v>0</v>
      </c>
    </row>
    <row r="371" spans="1:42" ht="15.5" outlineLevel="1">
      <c r="B371" s="296" t="s">
        <v>287</v>
      </c>
      <c r="C371" s="293" t="s">
        <v>164</v>
      </c>
      <c r="D371" s="297"/>
      <c r="E371" s="297"/>
      <c r="F371" s="297"/>
      <c r="G371" s="297"/>
      <c r="H371" s="297"/>
      <c r="I371" s="297"/>
      <c r="J371" s="297"/>
      <c r="K371" s="297"/>
      <c r="L371" s="297"/>
      <c r="M371" s="297"/>
      <c r="N371" s="297">
        <f>N370</f>
        <v>0</v>
      </c>
      <c r="O371" s="297"/>
      <c r="P371" s="297"/>
      <c r="Q371" s="297"/>
      <c r="R371" s="297"/>
      <c r="S371" s="297"/>
      <c r="T371" s="297"/>
      <c r="U371" s="297"/>
      <c r="V371" s="297"/>
      <c r="W371" s="297"/>
      <c r="X371" s="297"/>
      <c r="Y371" s="413">
        <f t="shared" ref="Y371:AL371" si="104">Y370</f>
        <v>0</v>
      </c>
      <c r="Z371" s="413">
        <f t="shared" si="104"/>
        <v>0</v>
      </c>
      <c r="AA371" s="413">
        <f t="shared" si="104"/>
        <v>0</v>
      </c>
      <c r="AB371" s="413">
        <f t="shared" si="104"/>
        <v>0</v>
      </c>
      <c r="AC371" s="413">
        <f t="shared" si="104"/>
        <v>0</v>
      </c>
      <c r="AD371" s="413">
        <f t="shared" si="104"/>
        <v>0</v>
      </c>
      <c r="AE371" s="413">
        <f t="shared" si="104"/>
        <v>0</v>
      </c>
      <c r="AF371" s="413">
        <f t="shared" si="104"/>
        <v>0</v>
      </c>
      <c r="AG371" s="413">
        <f t="shared" si="104"/>
        <v>0</v>
      </c>
      <c r="AH371" s="413">
        <f t="shared" si="104"/>
        <v>0</v>
      </c>
      <c r="AI371" s="413">
        <f t="shared" si="104"/>
        <v>0</v>
      </c>
      <c r="AJ371" s="413">
        <f t="shared" si="104"/>
        <v>0</v>
      </c>
      <c r="AK371" s="413">
        <f t="shared" si="104"/>
        <v>0</v>
      </c>
      <c r="AL371" s="413">
        <f t="shared" si="104"/>
        <v>0</v>
      </c>
      <c r="AM371" s="308"/>
    </row>
    <row r="372" spans="1:42" ht="15.5" outlineLevel="1">
      <c r="B372" s="522"/>
      <c r="C372" s="293"/>
      <c r="D372" s="293"/>
      <c r="E372" s="293"/>
      <c r="F372" s="293"/>
      <c r="G372" s="293"/>
      <c r="H372" s="293"/>
      <c r="I372" s="293"/>
      <c r="J372" s="293"/>
      <c r="K372" s="293"/>
      <c r="L372" s="293"/>
      <c r="M372" s="293"/>
      <c r="N372" s="293"/>
      <c r="O372" s="293"/>
      <c r="P372" s="293"/>
      <c r="Q372" s="293"/>
      <c r="R372" s="293"/>
      <c r="S372" s="293"/>
      <c r="T372" s="293"/>
      <c r="U372" s="293"/>
      <c r="V372" s="293"/>
      <c r="W372" s="293"/>
      <c r="X372" s="293"/>
      <c r="Y372" s="414"/>
      <c r="Z372" s="427"/>
      <c r="AA372" s="427"/>
      <c r="AB372" s="427"/>
      <c r="AC372" s="427"/>
      <c r="AD372" s="427"/>
      <c r="AE372" s="427"/>
      <c r="AF372" s="427"/>
      <c r="AG372" s="427"/>
      <c r="AH372" s="427"/>
      <c r="AI372" s="427"/>
      <c r="AJ372" s="427"/>
      <c r="AK372" s="427"/>
      <c r="AL372" s="427"/>
      <c r="AM372" s="308"/>
    </row>
    <row r="373" spans="1:42" ht="46.5" outlineLevel="1">
      <c r="A373" s="524">
        <v>48</v>
      </c>
      <c r="B373" s="522" t="s">
        <v>141</v>
      </c>
      <c r="C373" s="293" t="s">
        <v>25</v>
      </c>
      <c r="D373" s="297"/>
      <c r="E373" s="297"/>
      <c r="F373" s="297"/>
      <c r="G373" s="297"/>
      <c r="H373" s="297"/>
      <c r="I373" s="297"/>
      <c r="J373" s="297"/>
      <c r="K373" s="297"/>
      <c r="L373" s="297"/>
      <c r="M373" s="297"/>
      <c r="N373" s="297">
        <v>0</v>
      </c>
      <c r="O373" s="297"/>
      <c r="P373" s="297"/>
      <c r="Q373" s="297"/>
      <c r="R373" s="297"/>
      <c r="S373" s="297"/>
      <c r="T373" s="297"/>
      <c r="U373" s="297"/>
      <c r="V373" s="297"/>
      <c r="W373" s="297"/>
      <c r="X373" s="297"/>
      <c r="Y373" s="428"/>
      <c r="Z373" s="412"/>
      <c r="AA373" s="412"/>
      <c r="AB373" s="412"/>
      <c r="AC373" s="412"/>
      <c r="AD373" s="412"/>
      <c r="AE373" s="412"/>
      <c r="AF373" s="412"/>
      <c r="AG373" s="417"/>
      <c r="AH373" s="417"/>
      <c r="AI373" s="417"/>
      <c r="AJ373" s="417"/>
      <c r="AK373" s="417"/>
      <c r="AL373" s="417"/>
      <c r="AM373" s="298">
        <f>SUM(Y373:AL373)</f>
        <v>0</v>
      </c>
    </row>
    <row r="374" spans="1:42" ht="15.5" outlineLevel="1">
      <c r="B374" s="296" t="s">
        <v>287</v>
      </c>
      <c r="C374" s="293" t="s">
        <v>164</v>
      </c>
      <c r="D374" s="297"/>
      <c r="E374" s="297"/>
      <c r="F374" s="297"/>
      <c r="G374" s="297"/>
      <c r="H374" s="297"/>
      <c r="I374" s="297"/>
      <c r="J374" s="297"/>
      <c r="K374" s="297"/>
      <c r="L374" s="297"/>
      <c r="M374" s="297"/>
      <c r="N374" s="297">
        <f>N373</f>
        <v>0</v>
      </c>
      <c r="O374" s="297"/>
      <c r="P374" s="297"/>
      <c r="Q374" s="297"/>
      <c r="R374" s="297"/>
      <c r="S374" s="297"/>
      <c r="T374" s="297"/>
      <c r="U374" s="297"/>
      <c r="V374" s="297"/>
      <c r="W374" s="297"/>
      <c r="X374" s="297"/>
      <c r="Y374" s="413">
        <f t="shared" ref="Y374:AL374" si="105">Y373</f>
        <v>0</v>
      </c>
      <c r="Z374" s="413">
        <f t="shared" si="105"/>
        <v>0</v>
      </c>
      <c r="AA374" s="413">
        <f t="shared" si="105"/>
        <v>0</v>
      </c>
      <c r="AB374" s="413">
        <f t="shared" si="105"/>
        <v>0</v>
      </c>
      <c r="AC374" s="413">
        <f t="shared" si="105"/>
        <v>0</v>
      </c>
      <c r="AD374" s="413">
        <f t="shared" si="105"/>
        <v>0</v>
      </c>
      <c r="AE374" s="413">
        <f t="shared" si="105"/>
        <v>0</v>
      </c>
      <c r="AF374" s="413">
        <f t="shared" si="105"/>
        <v>0</v>
      </c>
      <c r="AG374" s="413">
        <f t="shared" si="105"/>
        <v>0</v>
      </c>
      <c r="AH374" s="413">
        <f t="shared" si="105"/>
        <v>0</v>
      </c>
      <c r="AI374" s="413">
        <f t="shared" si="105"/>
        <v>0</v>
      </c>
      <c r="AJ374" s="413">
        <f t="shared" si="105"/>
        <v>0</v>
      </c>
      <c r="AK374" s="413">
        <f t="shared" si="105"/>
        <v>0</v>
      </c>
      <c r="AL374" s="413">
        <f t="shared" si="105"/>
        <v>0</v>
      </c>
      <c r="AM374" s="308"/>
    </row>
    <row r="375" spans="1:42" ht="15.5" outlineLevel="1">
      <c r="B375" s="522"/>
      <c r="C375" s="293"/>
      <c r="D375" s="293"/>
      <c r="E375" s="293"/>
      <c r="F375" s="293"/>
      <c r="G375" s="293"/>
      <c r="H375" s="293"/>
      <c r="I375" s="293"/>
      <c r="J375" s="293"/>
      <c r="K375" s="293"/>
      <c r="L375" s="293"/>
      <c r="M375" s="293"/>
      <c r="N375" s="293"/>
      <c r="O375" s="293"/>
      <c r="P375" s="293"/>
      <c r="Q375" s="293"/>
      <c r="R375" s="293"/>
      <c r="S375" s="293"/>
      <c r="T375" s="293"/>
      <c r="U375" s="293"/>
      <c r="V375" s="293"/>
      <c r="W375" s="293"/>
      <c r="X375" s="293"/>
      <c r="Y375" s="414"/>
      <c r="Z375" s="427"/>
      <c r="AA375" s="427"/>
      <c r="AB375" s="427"/>
      <c r="AC375" s="427"/>
      <c r="AD375" s="427"/>
      <c r="AE375" s="427"/>
      <c r="AF375" s="427"/>
      <c r="AG375" s="427"/>
      <c r="AH375" s="427"/>
      <c r="AI375" s="427"/>
      <c r="AJ375" s="427"/>
      <c r="AK375" s="427"/>
      <c r="AL375" s="427"/>
      <c r="AM375" s="308"/>
    </row>
    <row r="376" spans="1:42" ht="31" outlineLevel="1">
      <c r="A376" s="524">
        <v>49</v>
      </c>
      <c r="B376" s="522" t="s">
        <v>142</v>
      </c>
      <c r="C376" s="293" t="s">
        <v>25</v>
      </c>
      <c r="D376" s="297"/>
      <c r="E376" s="297"/>
      <c r="F376" s="297"/>
      <c r="G376" s="297"/>
      <c r="H376" s="297"/>
      <c r="I376" s="297"/>
      <c r="J376" s="297"/>
      <c r="K376" s="297"/>
      <c r="L376" s="297"/>
      <c r="M376" s="297"/>
      <c r="N376" s="297">
        <v>0</v>
      </c>
      <c r="O376" s="297"/>
      <c r="P376" s="297"/>
      <c r="Q376" s="297"/>
      <c r="R376" s="297"/>
      <c r="S376" s="297"/>
      <c r="T376" s="297"/>
      <c r="U376" s="297"/>
      <c r="V376" s="297"/>
      <c r="W376" s="297"/>
      <c r="X376" s="297"/>
      <c r="Y376" s="428"/>
      <c r="Z376" s="412"/>
      <c r="AA376" s="412"/>
      <c r="AB376" s="412"/>
      <c r="AC376" s="412"/>
      <c r="AD376" s="412"/>
      <c r="AE376" s="412"/>
      <c r="AF376" s="412"/>
      <c r="AG376" s="417"/>
      <c r="AH376" s="417"/>
      <c r="AI376" s="417"/>
      <c r="AJ376" s="417"/>
      <c r="AK376" s="417"/>
      <c r="AL376" s="417"/>
      <c r="AM376" s="298">
        <f>SUM(Y376:AL376)</f>
        <v>0</v>
      </c>
    </row>
    <row r="377" spans="1:42" ht="15.5" outlineLevel="1">
      <c r="B377" s="296" t="s">
        <v>287</v>
      </c>
      <c r="C377" s="293" t="s">
        <v>164</v>
      </c>
      <c r="D377" s="297"/>
      <c r="E377" s="297"/>
      <c r="F377" s="297"/>
      <c r="G377" s="297"/>
      <c r="H377" s="297"/>
      <c r="I377" s="297"/>
      <c r="J377" s="297"/>
      <c r="K377" s="297"/>
      <c r="L377" s="297"/>
      <c r="M377" s="297"/>
      <c r="N377" s="297">
        <f>N376</f>
        <v>0</v>
      </c>
      <c r="O377" s="297"/>
      <c r="P377" s="297"/>
      <c r="Q377" s="297"/>
      <c r="R377" s="297"/>
      <c r="S377" s="297"/>
      <c r="T377" s="297"/>
      <c r="U377" s="297"/>
      <c r="V377" s="297"/>
      <c r="W377" s="297"/>
      <c r="X377" s="297"/>
      <c r="Y377" s="413">
        <f t="shared" ref="Y377:AL377" si="106">Y376</f>
        <v>0</v>
      </c>
      <c r="Z377" s="413">
        <f t="shared" si="106"/>
        <v>0</v>
      </c>
      <c r="AA377" s="413">
        <f t="shared" si="106"/>
        <v>0</v>
      </c>
      <c r="AB377" s="413">
        <f t="shared" si="106"/>
        <v>0</v>
      </c>
      <c r="AC377" s="413">
        <f t="shared" si="106"/>
        <v>0</v>
      </c>
      <c r="AD377" s="413">
        <f t="shared" si="106"/>
        <v>0</v>
      </c>
      <c r="AE377" s="413">
        <f t="shared" si="106"/>
        <v>0</v>
      </c>
      <c r="AF377" s="413">
        <f t="shared" si="106"/>
        <v>0</v>
      </c>
      <c r="AG377" s="413">
        <f t="shared" si="106"/>
        <v>0</v>
      </c>
      <c r="AH377" s="413">
        <f t="shared" si="106"/>
        <v>0</v>
      </c>
      <c r="AI377" s="413">
        <f t="shared" si="106"/>
        <v>0</v>
      </c>
      <c r="AJ377" s="413">
        <f t="shared" si="106"/>
        <v>0</v>
      </c>
      <c r="AK377" s="413">
        <f t="shared" si="106"/>
        <v>0</v>
      </c>
      <c r="AL377" s="413">
        <f t="shared" si="106"/>
        <v>0</v>
      </c>
      <c r="AM377" s="308"/>
    </row>
    <row r="378" spans="1:42" ht="15.5" outlineLevel="1">
      <c r="B378" s="439"/>
      <c r="C378" s="307"/>
      <c r="D378" s="293"/>
      <c r="E378" s="293"/>
      <c r="F378" s="293"/>
      <c r="G378" s="293"/>
      <c r="H378" s="293"/>
      <c r="I378" s="293"/>
      <c r="J378" s="293"/>
      <c r="K378" s="293"/>
      <c r="L378" s="293"/>
      <c r="M378" s="293"/>
      <c r="N378" s="293"/>
      <c r="O378" s="293"/>
      <c r="P378" s="293"/>
      <c r="Q378" s="293"/>
      <c r="R378" s="293"/>
      <c r="S378" s="293"/>
      <c r="T378" s="293"/>
      <c r="U378" s="293"/>
      <c r="V378" s="293"/>
      <c r="W378" s="293"/>
      <c r="X378" s="293"/>
      <c r="Y378" s="303"/>
      <c r="Z378" s="303"/>
      <c r="AA378" s="303"/>
      <c r="AB378" s="303"/>
      <c r="AC378" s="303"/>
      <c r="AD378" s="303"/>
      <c r="AE378" s="303"/>
      <c r="AF378" s="303"/>
      <c r="AG378" s="303"/>
      <c r="AH378" s="303"/>
      <c r="AI378" s="303"/>
      <c r="AJ378" s="303"/>
      <c r="AK378" s="303"/>
      <c r="AL378" s="303"/>
      <c r="AM378" s="308"/>
    </row>
    <row r="379" spans="1:42" ht="15.5">
      <c r="B379" s="329" t="s">
        <v>272</v>
      </c>
      <c r="C379" s="331"/>
      <c r="D379" s="331">
        <f>SUM(D221:D377)</f>
        <v>594558.01887881756</v>
      </c>
      <c r="E379" s="331"/>
      <c r="F379" s="331"/>
      <c r="G379" s="331"/>
      <c r="H379" s="331"/>
      <c r="I379" s="331"/>
      <c r="J379" s="331"/>
      <c r="K379" s="331"/>
      <c r="L379" s="331"/>
      <c r="M379" s="331"/>
      <c r="N379" s="331"/>
      <c r="O379" s="331">
        <f>SUM(O221:O377)</f>
        <v>81.124295578956193</v>
      </c>
      <c r="P379" s="331"/>
      <c r="Q379" s="331"/>
      <c r="R379" s="331"/>
      <c r="S379" s="331"/>
      <c r="T379" s="331"/>
      <c r="U379" s="331"/>
      <c r="V379" s="331"/>
      <c r="W379" s="331"/>
      <c r="X379" s="331"/>
      <c r="Y379" s="331">
        <f>IF(Y219="kWh",SUMPRODUCT(D221:D377,Y221:Y377))</f>
        <v>326756</v>
      </c>
      <c r="Z379" s="331">
        <f>IF(Z219="kWh",SUMPRODUCT(D221:D377,Z221:Z377))</f>
        <v>89569.759655805086</v>
      </c>
      <c r="AA379" s="331">
        <f>IF(AA219="kw",SUMPRODUCT(N221:N377,O221:O377,AA221:AA377),SUMPRODUCT(D221:D377,AA221:AA377))</f>
        <v>49.876354440767223</v>
      </c>
      <c r="AB379" s="331">
        <f>IF(AB219="kw",SUMPRODUCT(N221:N377,O221:O377,AB221:AB377),SUMPRODUCT(D221:D377,AB221:AB377))</f>
        <v>361.19641578176021</v>
      </c>
      <c r="AC379" s="331">
        <f>IF(AC219="kw",SUMPRODUCT(N221:N377,O221:O377,AC221:AC377),SUMPRODUCT(D221:D377,AC221:AC377))</f>
        <v>0</v>
      </c>
      <c r="AD379" s="331">
        <f>IF(AD219="kw",SUMPRODUCT(N221:N377,O221:O377,AD221:AD377),SUMPRODUCT(D221:D377,AD221:AD377))</f>
        <v>0</v>
      </c>
      <c r="AE379" s="331">
        <f>IF(AE219="kw",SUMPRODUCT(N221:N377,O221:O377,AE221:AE377),SUMPRODUCT(D221:D377,AE221:AE377))</f>
        <v>0</v>
      </c>
      <c r="AF379" s="331">
        <f>IF(AF219="kw",SUMPRODUCT(N221:N377,O221:O377,AF221:AF377),SUMPRODUCT(D221:D377,AF221:AF377))</f>
        <v>0</v>
      </c>
      <c r="AG379" s="331">
        <f>IF(AG219="kw",SUMPRODUCT(N221:N377,O221:O377,AG221:AG377),SUMPRODUCT(D221:D377,AG221:AG377))</f>
        <v>0</v>
      </c>
      <c r="AH379" s="331">
        <f>IF(AH219="kw",SUMPRODUCT(N221:N377,O221:O377,AH221:AH377),SUMPRODUCT(D221:D377,AH221:AH377))</f>
        <v>0</v>
      </c>
      <c r="AI379" s="331">
        <f>IF(AI219="kw",SUMPRODUCT(N221:N377,O221:O377,AI221:AI377),SUMPRODUCT(D221:D377,AI221:AI377))</f>
        <v>0</v>
      </c>
      <c r="AJ379" s="331">
        <f>IF(AJ219="kw",SUMPRODUCT(N221:N377,O221:O377,AJ221:AJ377),SUMPRODUCT(D221:D377,AJ221:AJ377))</f>
        <v>0</v>
      </c>
      <c r="AK379" s="331">
        <f>IF(AK219="kw",SUMPRODUCT(N221:N377,O221:O377,AK221:AK377),SUMPRODUCT(D221:D377,AK221:AK377))</f>
        <v>0</v>
      </c>
      <c r="AL379" s="331">
        <f>IF(AL219="kw",SUMPRODUCT(N221:N377,O221:O377,AL221:AL377),SUMPRODUCT(D221:D377,AL221:AL377))</f>
        <v>0</v>
      </c>
      <c r="AM379" s="332"/>
    </row>
    <row r="380" spans="1:42" ht="15.5">
      <c r="B380" s="393" t="s">
        <v>273</v>
      </c>
      <c r="C380" s="394"/>
      <c r="D380" s="394"/>
      <c r="E380" s="394"/>
      <c r="F380" s="394"/>
      <c r="G380" s="394"/>
      <c r="H380" s="394"/>
      <c r="I380" s="394"/>
      <c r="J380" s="394"/>
      <c r="K380" s="394"/>
      <c r="L380" s="394"/>
      <c r="M380" s="394"/>
      <c r="N380" s="394"/>
      <c r="O380" s="394"/>
      <c r="P380" s="394"/>
      <c r="Q380" s="394"/>
      <c r="R380" s="394"/>
      <c r="S380" s="394"/>
      <c r="T380" s="394"/>
      <c r="U380" s="394"/>
      <c r="V380" s="394"/>
      <c r="W380" s="394"/>
      <c r="X380" s="394"/>
      <c r="Y380" s="394">
        <f>HLOOKUP(Y218,'2. LRAMVA Threshold'!$B$42:$Q$53,8,FALSE)</f>
        <v>413670</v>
      </c>
      <c r="Z380" s="394">
        <f>HLOOKUP(Z218,'2. LRAMVA Threshold'!$B$42:$Q$53,8,FALSE)</f>
        <v>188581</v>
      </c>
      <c r="AA380" s="394">
        <f>HLOOKUP(AA218,'2. LRAMVA Threshold'!$B$42:$Q$53,8,FALSE)</f>
        <v>664</v>
      </c>
      <c r="AB380" s="394">
        <f>HLOOKUP(AB218,'2. LRAMVA Threshold'!$B$42:$Q$53,8,FALSE)</f>
        <v>1752</v>
      </c>
      <c r="AC380" s="394">
        <f>HLOOKUP(AC218,'2. LRAMVA Threshold'!$B$42:$Q$53,8,FALSE)</f>
        <v>0</v>
      </c>
      <c r="AD380" s="394">
        <f>HLOOKUP(AD218,'2. LRAMVA Threshold'!$B$42:$Q$53,8,FALSE)</f>
        <v>0</v>
      </c>
      <c r="AE380" s="394">
        <f>HLOOKUP(AE218,'2. LRAMVA Threshold'!$B$42:$Q$53,8,FALSE)</f>
        <v>0</v>
      </c>
      <c r="AF380" s="394">
        <f>HLOOKUP(AF218,'2. LRAMVA Threshold'!$B$42:$Q$53,8,FALSE)</f>
        <v>0</v>
      </c>
      <c r="AG380" s="394">
        <f>HLOOKUP(AG218,'2. LRAMVA Threshold'!$B$42:$Q$53,8,FALSE)</f>
        <v>0</v>
      </c>
      <c r="AH380" s="394">
        <f>HLOOKUP(AH218,'2. LRAMVA Threshold'!$B$42:$Q$53,8,FALSE)</f>
        <v>0</v>
      </c>
      <c r="AI380" s="394">
        <f>HLOOKUP(AI218,'2. LRAMVA Threshold'!$B$42:$Q$53,8,FALSE)</f>
        <v>0</v>
      </c>
      <c r="AJ380" s="394">
        <f>HLOOKUP(AJ218,'2. LRAMVA Threshold'!$B$42:$Q$53,8,FALSE)</f>
        <v>0</v>
      </c>
      <c r="AK380" s="394">
        <f>HLOOKUP(AK218,'2. LRAMVA Threshold'!$B$42:$Q$53,8,FALSE)</f>
        <v>0</v>
      </c>
      <c r="AL380" s="394">
        <f>HLOOKUP(AL218,'2. LRAMVA Threshold'!$B$42:$Q$53,8,FALSE)</f>
        <v>0</v>
      </c>
      <c r="AM380" s="395"/>
    </row>
    <row r="381" spans="1:42" ht="15.5">
      <c r="B381" s="396"/>
      <c r="C381" s="434"/>
      <c r="D381" s="435"/>
      <c r="E381" s="435"/>
      <c r="F381" s="435"/>
      <c r="G381" s="435"/>
      <c r="H381" s="435"/>
      <c r="I381" s="435"/>
      <c r="J381" s="435"/>
      <c r="K381" s="435"/>
      <c r="L381" s="435"/>
      <c r="M381" s="435"/>
      <c r="N381" s="435"/>
      <c r="O381" s="436"/>
      <c r="P381" s="435"/>
      <c r="Q381" s="435"/>
      <c r="R381" s="435"/>
      <c r="S381" s="437"/>
      <c r="T381" s="437"/>
      <c r="U381" s="437"/>
      <c r="V381" s="437"/>
      <c r="W381" s="435"/>
      <c r="X381" s="435"/>
      <c r="Y381" s="438"/>
      <c r="Z381" s="438"/>
      <c r="AA381" s="438"/>
      <c r="AB381" s="438"/>
      <c r="AC381" s="438"/>
      <c r="AD381" s="438"/>
      <c r="AE381" s="438"/>
      <c r="AF381" s="401"/>
      <c r="AG381" s="401"/>
      <c r="AH381" s="401"/>
      <c r="AI381" s="401"/>
      <c r="AJ381" s="401"/>
      <c r="AK381" s="401"/>
      <c r="AL381" s="401"/>
      <c r="AM381" s="402"/>
    </row>
    <row r="382" spans="1:42" ht="15.5">
      <c r="B382" s="326" t="s">
        <v>274</v>
      </c>
      <c r="C382" s="340"/>
      <c r="D382" s="340"/>
      <c r="E382" s="378"/>
      <c r="F382" s="378"/>
      <c r="G382" s="378"/>
      <c r="H382" s="378"/>
      <c r="I382" s="378"/>
      <c r="J382" s="378"/>
      <c r="K382" s="378"/>
      <c r="L382" s="378"/>
      <c r="M382" s="378"/>
      <c r="N382" s="378"/>
      <c r="O382" s="293"/>
      <c r="P382" s="342"/>
      <c r="Q382" s="342"/>
      <c r="R382" s="342"/>
      <c r="S382" s="341"/>
      <c r="T382" s="341"/>
      <c r="U382" s="341"/>
      <c r="V382" s="341"/>
      <c r="W382" s="342"/>
      <c r="X382" s="342"/>
      <c r="Y382" s="343">
        <f>HLOOKUP(Y$35,'3.  Distribution Rates'!$C$122:$P$133,8,FALSE)</f>
        <v>1.6400000000000001E-2</v>
      </c>
      <c r="Z382" s="343">
        <f>HLOOKUP(Z$35,'3.  Distribution Rates'!$C$122:$P$133,8,FALSE)</f>
        <v>1.7500000000000002E-2</v>
      </c>
      <c r="AA382" s="343">
        <f>HLOOKUP(AA$35,'3.  Distribution Rates'!$C$122:$P$133,8,FALSE)</f>
        <v>2.9624000000000001</v>
      </c>
      <c r="AB382" s="343">
        <f>HLOOKUP(AB$35,'3.  Distribution Rates'!$C$122:$P$133,8,FALSE)</f>
        <v>2.6644000000000001</v>
      </c>
      <c r="AC382" s="343">
        <f>HLOOKUP(AC$35,'3.  Distribution Rates'!$C$122:$P$133,8,FALSE)</f>
        <v>1.5299999999999999E-2</v>
      </c>
      <c r="AD382" s="343">
        <f>HLOOKUP(AD$35,'3.  Distribution Rates'!$C$122:$P$133,8,FALSE)</f>
        <v>24.661899999999999</v>
      </c>
      <c r="AE382" s="343">
        <f>HLOOKUP(AE$35,'3.  Distribution Rates'!$C$122:$P$133,8,FALSE)</f>
        <v>3.8203999999999998</v>
      </c>
      <c r="AF382" s="343">
        <f>HLOOKUP(AF$35,'3.  Distribution Rates'!$C$122:$P$133,8,FALSE)</f>
        <v>0</v>
      </c>
      <c r="AG382" s="343">
        <f>HLOOKUP(AG$35,'3.  Distribution Rates'!$C$122:$P$133,8,FALSE)</f>
        <v>0</v>
      </c>
      <c r="AH382" s="343">
        <f>HLOOKUP(AH$35,'3.  Distribution Rates'!$C$122:$P$133,8,FALSE)</f>
        <v>0</v>
      </c>
      <c r="AI382" s="343">
        <f>HLOOKUP(AI$35,'3.  Distribution Rates'!$C$122:$P$133,8,FALSE)</f>
        <v>0</v>
      </c>
      <c r="AJ382" s="343">
        <f>HLOOKUP(AJ$35,'3.  Distribution Rates'!$C$122:$P$133,8,FALSE)</f>
        <v>0</v>
      </c>
      <c r="AK382" s="343">
        <f>HLOOKUP(AK$35,'3.  Distribution Rates'!$C$122:$P$133,8,FALSE)</f>
        <v>0</v>
      </c>
      <c r="AL382" s="343">
        <f>HLOOKUP(AL$35,'3.  Distribution Rates'!$C$122:$P$133,8,FALSE)</f>
        <v>0</v>
      </c>
      <c r="AM382" s="379"/>
      <c r="AN382" s="343"/>
      <c r="AO382" s="343"/>
      <c r="AP382" s="343"/>
    </row>
    <row r="383" spans="1:42" ht="15.5">
      <c r="B383" s="326" t="s">
        <v>275</v>
      </c>
      <c r="C383" s="347"/>
      <c r="D383" s="311"/>
      <c r="E383" s="281"/>
      <c r="F383" s="281"/>
      <c r="G383" s="281"/>
      <c r="H383" s="281"/>
      <c r="I383" s="281"/>
      <c r="J383" s="281"/>
      <c r="K383" s="281"/>
      <c r="L383" s="281"/>
      <c r="M383" s="281"/>
      <c r="N383" s="281"/>
      <c r="O383" s="293"/>
      <c r="P383" s="281"/>
      <c r="Q383" s="281"/>
      <c r="R383" s="281"/>
      <c r="S383" s="311"/>
      <c r="T383" s="311"/>
      <c r="U383" s="311"/>
      <c r="V383" s="311"/>
      <c r="W383" s="281"/>
      <c r="X383" s="281"/>
      <c r="Y383" s="380">
        <f>'4.  2011-2014 LRAM'!Y139*Y382</f>
        <v>0</v>
      </c>
      <c r="Z383" s="380">
        <f>'4.  2011-2014 LRAM'!Z139*Z382</f>
        <v>0</v>
      </c>
      <c r="AA383" s="380">
        <f>'4.  2011-2014 LRAM'!AA139*AA382</f>
        <v>0</v>
      </c>
      <c r="AB383" s="380">
        <f>'4.  2011-2014 LRAM'!AB139*AB382</f>
        <v>0</v>
      </c>
      <c r="AC383" s="380">
        <f>'4.  2011-2014 LRAM'!AC139*AC382</f>
        <v>0</v>
      </c>
      <c r="AD383" s="380">
        <f>'4.  2011-2014 LRAM'!AD139*AD382</f>
        <v>0</v>
      </c>
      <c r="AE383" s="380">
        <f>'4.  2011-2014 LRAM'!AE139*AE382</f>
        <v>0</v>
      </c>
      <c r="AF383" s="380">
        <f>'4.  2011-2014 LRAM'!AF139*AF382</f>
        <v>0</v>
      </c>
      <c r="AG383" s="380">
        <f>'4.  2011-2014 LRAM'!AG139*AG382</f>
        <v>0</v>
      </c>
      <c r="AH383" s="380">
        <f>'4.  2011-2014 LRAM'!AH139*AH382</f>
        <v>0</v>
      </c>
      <c r="AI383" s="380">
        <f>'4.  2011-2014 LRAM'!AI139*AI382</f>
        <v>0</v>
      </c>
      <c r="AJ383" s="380">
        <f>'4.  2011-2014 LRAM'!AJ139*AJ382</f>
        <v>0</v>
      </c>
      <c r="AK383" s="380">
        <f>'4.  2011-2014 LRAM'!AK139*AK382</f>
        <v>0</v>
      </c>
      <c r="AL383" s="380">
        <f>'4.  2011-2014 LRAM'!AL139*AL382</f>
        <v>0</v>
      </c>
      <c r="AM383" s="629">
        <f t="shared" ref="AM383:AM388" si="107">SUM(Y383:AL383)</f>
        <v>0</v>
      </c>
    </row>
    <row r="384" spans="1:42" ht="15.5">
      <c r="B384" s="326" t="s">
        <v>276</v>
      </c>
      <c r="C384" s="347"/>
      <c r="D384" s="311"/>
      <c r="E384" s="281"/>
      <c r="F384" s="281"/>
      <c r="G384" s="281"/>
      <c r="H384" s="281"/>
      <c r="I384" s="281"/>
      <c r="J384" s="281"/>
      <c r="K384" s="281"/>
      <c r="L384" s="281"/>
      <c r="M384" s="281"/>
      <c r="N384" s="281"/>
      <c r="O384" s="293"/>
      <c r="P384" s="281"/>
      <c r="Q384" s="281"/>
      <c r="R384" s="281"/>
      <c r="S384" s="311"/>
      <c r="T384" s="311"/>
      <c r="U384" s="311"/>
      <c r="V384" s="311"/>
      <c r="W384" s="281"/>
      <c r="X384" s="281"/>
      <c r="Y384" s="380">
        <f>'4.  2011-2014 LRAM'!Y268*Y382</f>
        <v>0</v>
      </c>
      <c r="Z384" s="380">
        <f>'4.  2011-2014 LRAM'!Z268*Z382</f>
        <v>0</v>
      </c>
      <c r="AA384" s="380">
        <f>'4.  2011-2014 LRAM'!AA268*AA382</f>
        <v>0</v>
      </c>
      <c r="AB384" s="380">
        <f>'4.  2011-2014 LRAM'!AB268*AB382</f>
        <v>0</v>
      </c>
      <c r="AC384" s="380">
        <f>'4.  2011-2014 LRAM'!AC268*AC382</f>
        <v>0</v>
      </c>
      <c r="AD384" s="380">
        <f>'4.  2011-2014 LRAM'!AD268*AD382</f>
        <v>0</v>
      </c>
      <c r="AE384" s="380">
        <f>'4.  2011-2014 LRAM'!AE268*AE382</f>
        <v>0</v>
      </c>
      <c r="AF384" s="380">
        <f>'4.  2011-2014 LRAM'!AF268*AF382</f>
        <v>0</v>
      </c>
      <c r="AG384" s="380">
        <f>'4.  2011-2014 LRAM'!AG268*AG382</f>
        <v>0</v>
      </c>
      <c r="AH384" s="380">
        <f>'4.  2011-2014 LRAM'!AH268*AH382</f>
        <v>0</v>
      </c>
      <c r="AI384" s="380">
        <f>'4.  2011-2014 LRAM'!AI268*AI382</f>
        <v>0</v>
      </c>
      <c r="AJ384" s="380">
        <f>'4.  2011-2014 LRAM'!AJ268*AJ382</f>
        <v>0</v>
      </c>
      <c r="AK384" s="380">
        <f>'4.  2011-2014 LRAM'!AK268*AK382</f>
        <v>0</v>
      </c>
      <c r="AL384" s="380">
        <f>'4.  2011-2014 LRAM'!AL268*AL382</f>
        <v>0</v>
      </c>
      <c r="AM384" s="629">
        <f t="shared" si="107"/>
        <v>0</v>
      </c>
    </row>
    <row r="385" spans="2:39" ht="15.5">
      <c r="B385" s="326" t="s">
        <v>277</v>
      </c>
      <c r="C385" s="347"/>
      <c r="D385" s="311"/>
      <c r="E385" s="281"/>
      <c r="F385" s="281"/>
      <c r="G385" s="281"/>
      <c r="H385" s="281"/>
      <c r="I385" s="281"/>
      <c r="J385" s="281"/>
      <c r="K385" s="281"/>
      <c r="L385" s="281"/>
      <c r="M385" s="281"/>
      <c r="N385" s="281"/>
      <c r="O385" s="293"/>
      <c r="P385" s="281"/>
      <c r="Q385" s="281"/>
      <c r="R385" s="281"/>
      <c r="S385" s="311"/>
      <c r="T385" s="311"/>
      <c r="U385" s="311"/>
      <c r="V385" s="311"/>
      <c r="W385" s="281"/>
      <c r="X385" s="281"/>
      <c r="Y385" s="380">
        <f>'4.  2011-2014 LRAM'!Y397*Y382</f>
        <v>0</v>
      </c>
      <c r="Z385" s="380">
        <f>'4.  2011-2014 LRAM'!Z397*Z382</f>
        <v>0</v>
      </c>
      <c r="AA385" s="380">
        <f>'4.  2011-2014 LRAM'!AA397*AA382</f>
        <v>0</v>
      </c>
      <c r="AB385" s="380">
        <f>'4.  2011-2014 LRAM'!AB397*AB382</f>
        <v>0</v>
      </c>
      <c r="AC385" s="380">
        <f>'4.  2011-2014 LRAM'!AC397*AC382</f>
        <v>0</v>
      </c>
      <c r="AD385" s="380">
        <f>'4.  2011-2014 LRAM'!AD397*AD382</f>
        <v>0</v>
      </c>
      <c r="AE385" s="380">
        <f>'4.  2011-2014 LRAM'!AE397*AE382</f>
        <v>0</v>
      </c>
      <c r="AF385" s="380">
        <f>'4.  2011-2014 LRAM'!AF397*AF382</f>
        <v>0</v>
      </c>
      <c r="AG385" s="380">
        <f>'4.  2011-2014 LRAM'!AG397*AG382</f>
        <v>0</v>
      </c>
      <c r="AH385" s="380">
        <f>'4.  2011-2014 LRAM'!AH397*AH382</f>
        <v>0</v>
      </c>
      <c r="AI385" s="380">
        <f>'4.  2011-2014 LRAM'!AI397*AI382</f>
        <v>0</v>
      </c>
      <c r="AJ385" s="380">
        <f>'4.  2011-2014 LRAM'!AJ397*AJ382</f>
        <v>0</v>
      </c>
      <c r="AK385" s="380">
        <f>'4.  2011-2014 LRAM'!AK397*AK382</f>
        <v>0</v>
      </c>
      <c r="AL385" s="380">
        <f>'4.  2011-2014 LRAM'!AL397*AL382</f>
        <v>0</v>
      </c>
      <c r="AM385" s="629">
        <f t="shared" si="107"/>
        <v>0</v>
      </c>
    </row>
    <row r="386" spans="2:39" ht="15.5">
      <c r="B386" s="326" t="s">
        <v>278</v>
      </c>
      <c r="C386" s="347"/>
      <c r="D386" s="311"/>
      <c r="E386" s="281"/>
      <c r="F386" s="281"/>
      <c r="G386" s="281"/>
      <c r="H386" s="281"/>
      <c r="I386" s="281"/>
      <c r="J386" s="281"/>
      <c r="K386" s="281"/>
      <c r="L386" s="281"/>
      <c r="M386" s="281"/>
      <c r="N386" s="281"/>
      <c r="O386" s="293"/>
      <c r="P386" s="281"/>
      <c r="Q386" s="281"/>
      <c r="R386" s="281"/>
      <c r="S386" s="311"/>
      <c r="T386" s="311"/>
      <c r="U386" s="311"/>
      <c r="V386" s="311"/>
      <c r="W386" s="281"/>
      <c r="X386" s="281"/>
      <c r="Y386" s="380">
        <f>'4.  2011-2014 LRAM'!Y527*Y382</f>
        <v>0</v>
      </c>
      <c r="Z386" s="380">
        <f>'4.  2011-2014 LRAM'!Z527*Z382</f>
        <v>0</v>
      </c>
      <c r="AA386" s="380">
        <f>'4.  2011-2014 LRAM'!AA527*AA382</f>
        <v>0</v>
      </c>
      <c r="AB386" s="380">
        <f>'4.  2011-2014 LRAM'!AB527*AB382</f>
        <v>0</v>
      </c>
      <c r="AC386" s="380">
        <f>'4.  2011-2014 LRAM'!AC527*AC382</f>
        <v>0</v>
      </c>
      <c r="AD386" s="380">
        <f>'4.  2011-2014 LRAM'!AD527*AD382</f>
        <v>0</v>
      </c>
      <c r="AE386" s="380">
        <f>'4.  2011-2014 LRAM'!AE527*AE382</f>
        <v>0</v>
      </c>
      <c r="AF386" s="380">
        <f>'4.  2011-2014 LRAM'!AF527*AF382</f>
        <v>0</v>
      </c>
      <c r="AG386" s="380">
        <f>'4.  2011-2014 LRAM'!AG527*AG382</f>
        <v>0</v>
      </c>
      <c r="AH386" s="380">
        <f>'4.  2011-2014 LRAM'!AH527*AH382</f>
        <v>0</v>
      </c>
      <c r="AI386" s="380">
        <f>'4.  2011-2014 LRAM'!AI527*AI382</f>
        <v>0</v>
      </c>
      <c r="AJ386" s="380">
        <f>'4.  2011-2014 LRAM'!AJ527*AJ382</f>
        <v>0</v>
      </c>
      <c r="AK386" s="380">
        <f>'4.  2011-2014 LRAM'!AK527*AK382</f>
        <v>0</v>
      </c>
      <c r="AL386" s="380">
        <f>'4.  2011-2014 LRAM'!AL527*AL382</f>
        <v>0</v>
      </c>
      <c r="AM386" s="629">
        <f t="shared" si="107"/>
        <v>0</v>
      </c>
    </row>
    <row r="387" spans="2:39" ht="15.5">
      <c r="B387" s="326" t="s">
        <v>279</v>
      </c>
      <c r="C387" s="347"/>
      <c r="D387" s="311"/>
      <c r="E387" s="281"/>
      <c r="F387" s="281"/>
      <c r="G387" s="281"/>
      <c r="H387" s="281"/>
      <c r="I387" s="281"/>
      <c r="J387" s="281"/>
      <c r="K387" s="281"/>
      <c r="L387" s="281"/>
      <c r="M387" s="281"/>
      <c r="N387" s="281"/>
      <c r="O387" s="293"/>
      <c r="P387" s="281"/>
      <c r="Q387" s="281"/>
      <c r="R387" s="281"/>
      <c r="S387" s="311"/>
      <c r="T387" s="311"/>
      <c r="U387" s="311"/>
      <c r="V387" s="311"/>
      <c r="W387" s="281"/>
      <c r="X387" s="281"/>
      <c r="Y387" s="380">
        <f t="shared" ref="Y387:AL387" si="108">Y208*Y382</f>
        <v>2270.3504000000003</v>
      </c>
      <c r="Z387" s="380">
        <f t="shared" si="108"/>
        <v>1411.8621667500004</v>
      </c>
      <c r="AA387" s="380">
        <f t="shared" si="108"/>
        <v>731.08240128</v>
      </c>
      <c r="AB387" s="380">
        <f t="shared" si="108"/>
        <v>2769.2025753600001</v>
      </c>
      <c r="AC387" s="380">
        <f t="shared" si="108"/>
        <v>0</v>
      </c>
      <c r="AD387" s="380">
        <f t="shared" si="108"/>
        <v>0</v>
      </c>
      <c r="AE387" s="380">
        <f t="shared" si="108"/>
        <v>0</v>
      </c>
      <c r="AF387" s="380">
        <f t="shared" si="108"/>
        <v>0</v>
      </c>
      <c r="AG387" s="380">
        <f t="shared" si="108"/>
        <v>0</v>
      </c>
      <c r="AH387" s="380">
        <f t="shared" si="108"/>
        <v>0</v>
      </c>
      <c r="AI387" s="380">
        <f t="shared" si="108"/>
        <v>0</v>
      </c>
      <c r="AJ387" s="380">
        <f t="shared" si="108"/>
        <v>0</v>
      </c>
      <c r="AK387" s="380">
        <f t="shared" si="108"/>
        <v>0</v>
      </c>
      <c r="AL387" s="380">
        <f t="shared" si="108"/>
        <v>0</v>
      </c>
      <c r="AM387" s="629">
        <f t="shared" si="107"/>
        <v>7182.4975433900008</v>
      </c>
    </row>
    <row r="388" spans="2:39" ht="15.5">
      <c r="B388" s="326" t="s">
        <v>288</v>
      </c>
      <c r="C388" s="347"/>
      <c r="D388" s="311"/>
      <c r="E388" s="281"/>
      <c r="F388" s="281"/>
      <c r="G388" s="281"/>
      <c r="H388" s="281"/>
      <c r="I388" s="281"/>
      <c r="J388" s="281"/>
      <c r="K388" s="281"/>
      <c r="L388" s="281"/>
      <c r="M388" s="281"/>
      <c r="N388" s="281"/>
      <c r="O388" s="293"/>
      <c r="P388" s="281"/>
      <c r="Q388" s="281"/>
      <c r="R388" s="281"/>
      <c r="S388" s="311"/>
      <c r="T388" s="311"/>
      <c r="U388" s="311"/>
      <c r="V388" s="311"/>
      <c r="W388" s="281"/>
      <c r="X388" s="281"/>
      <c r="Y388" s="380">
        <f>Y379*Y382</f>
        <v>5358.7984000000006</v>
      </c>
      <c r="Z388" s="380">
        <f t="shared" ref="Z388:AL388" si="109">Z379*Z382</f>
        <v>1567.4707939765892</v>
      </c>
      <c r="AA388" s="380">
        <f t="shared" si="109"/>
        <v>147.75371239532882</v>
      </c>
      <c r="AB388" s="380">
        <f t="shared" si="109"/>
        <v>962.37173020892192</v>
      </c>
      <c r="AC388" s="380">
        <f t="shared" si="109"/>
        <v>0</v>
      </c>
      <c r="AD388" s="380">
        <f t="shared" si="109"/>
        <v>0</v>
      </c>
      <c r="AE388" s="380">
        <f t="shared" si="109"/>
        <v>0</v>
      </c>
      <c r="AF388" s="380">
        <f t="shared" si="109"/>
        <v>0</v>
      </c>
      <c r="AG388" s="380">
        <f t="shared" si="109"/>
        <v>0</v>
      </c>
      <c r="AH388" s="380">
        <f t="shared" si="109"/>
        <v>0</v>
      </c>
      <c r="AI388" s="380">
        <f t="shared" si="109"/>
        <v>0</v>
      </c>
      <c r="AJ388" s="380">
        <f t="shared" si="109"/>
        <v>0</v>
      </c>
      <c r="AK388" s="380">
        <f t="shared" si="109"/>
        <v>0</v>
      </c>
      <c r="AL388" s="380">
        <f t="shared" si="109"/>
        <v>0</v>
      </c>
      <c r="AM388" s="629">
        <f t="shared" si="107"/>
        <v>8036.3946365808406</v>
      </c>
    </row>
    <row r="389" spans="2:39" ht="15.5">
      <c r="B389" s="351" t="s">
        <v>280</v>
      </c>
      <c r="C389" s="347"/>
      <c r="D389" s="338"/>
      <c r="E389" s="336"/>
      <c r="F389" s="336"/>
      <c r="G389" s="336"/>
      <c r="H389" s="336"/>
      <c r="I389" s="336"/>
      <c r="J389" s="336"/>
      <c r="K389" s="336"/>
      <c r="L389" s="336"/>
      <c r="M389" s="336"/>
      <c r="N389" s="336"/>
      <c r="O389" s="302"/>
      <c r="P389" s="336"/>
      <c r="Q389" s="336"/>
      <c r="R389" s="336"/>
      <c r="S389" s="338"/>
      <c r="T389" s="338"/>
      <c r="U389" s="338"/>
      <c r="V389" s="338"/>
      <c r="W389" s="336"/>
      <c r="X389" s="336"/>
      <c r="Y389" s="348">
        <f>SUM(Y383:Y388)</f>
        <v>7629.1488000000008</v>
      </c>
      <c r="Z389" s="348">
        <f t="shared" ref="Z389:AE389" si="110">SUM(Z383:Z388)</f>
        <v>2979.3329607265896</v>
      </c>
      <c r="AA389" s="348">
        <f t="shared" si="110"/>
        <v>878.83611367532876</v>
      </c>
      <c r="AB389" s="348">
        <f t="shared" si="110"/>
        <v>3731.5743055689218</v>
      </c>
      <c r="AC389" s="348">
        <f t="shared" si="110"/>
        <v>0</v>
      </c>
      <c r="AD389" s="348">
        <f t="shared" si="110"/>
        <v>0</v>
      </c>
      <c r="AE389" s="348">
        <f t="shared" si="110"/>
        <v>0</v>
      </c>
      <c r="AF389" s="348">
        <f>SUM(AF383:AF388)</f>
        <v>0</v>
      </c>
      <c r="AG389" s="348">
        <f t="shared" ref="AG389:AL389" si="111">SUM(AG383:AG388)</f>
        <v>0</v>
      </c>
      <c r="AH389" s="348">
        <f t="shared" si="111"/>
        <v>0</v>
      </c>
      <c r="AI389" s="348">
        <f t="shared" si="111"/>
        <v>0</v>
      </c>
      <c r="AJ389" s="348">
        <f t="shared" si="111"/>
        <v>0</v>
      </c>
      <c r="AK389" s="348">
        <f t="shared" si="111"/>
        <v>0</v>
      </c>
      <c r="AL389" s="348">
        <f t="shared" si="111"/>
        <v>0</v>
      </c>
      <c r="AM389" s="409">
        <f>SUM(AM383:AM388)</f>
        <v>15218.892179970841</v>
      </c>
    </row>
    <row r="390" spans="2:39" ht="15.5">
      <c r="B390" s="351" t="s">
        <v>281</v>
      </c>
      <c r="C390" s="347"/>
      <c r="D390" s="352"/>
      <c r="E390" s="336"/>
      <c r="F390" s="336"/>
      <c r="G390" s="336"/>
      <c r="H390" s="336"/>
      <c r="I390" s="336"/>
      <c r="J390" s="336"/>
      <c r="K390" s="336"/>
      <c r="L390" s="336"/>
      <c r="M390" s="336"/>
      <c r="N390" s="336"/>
      <c r="O390" s="302"/>
      <c r="P390" s="336"/>
      <c r="Q390" s="336"/>
      <c r="R390" s="336"/>
      <c r="S390" s="338"/>
      <c r="T390" s="338"/>
      <c r="U390" s="338"/>
      <c r="V390" s="338"/>
      <c r="W390" s="336"/>
      <c r="X390" s="336"/>
      <c r="Y390" s="349">
        <f>Y380*Y382</f>
        <v>6784.188000000001</v>
      </c>
      <c r="Z390" s="349">
        <f t="shared" ref="Z390:AE390" si="112">Z380*Z382</f>
        <v>3300.1675000000005</v>
      </c>
      <c r="AA390" s="349">
        <f t="shared" si="112"/>
        <v>1967.0336000000002</v>
      </c>
      <c r="AB390" s="349">
        <f t="shared" si="112"/>
        <v>4668.0288</v>
      </c>
      <c r="AC390" s="349">
        <f t="shared" si="112"/>
        <v>0</v>
      </c>
      <c r="AD390" s="349">
        <f t="shared" si="112"/>
        <v>0</v>
      </c>
      <c r="AE390" s="349">
        <f t="shared" si="112"/>
        <v>0</v>
      </c>
      <c r="AF390" s="349">
        <f>AF380*AF382</f>
        <v>0</v>
      </c>
      <c r="AG390" s="349">
        <f t="shared" ref="AG390:AL390" si="113">AG380*AG382</f>
        <v>0</v>
      </c>
      <c r="AH390" s="349">
        <f t="shared" si="113"/>
        <v>0</v>
      </c>
      <c r="AI390" s="349">
        <f t="shared" si="113"/>
        <v>0</v>
      </c>
      <c r="AJ390" s="349">
        <f t="shared" si="113"/>
        <v>0</v>
      </c>
      <c r="AK390" s="349">
        <f t="shared" si="113"/>
        <v>0</v>
      </c>
      <c r="AL390" s="349">
        <f t="shared" si="113"/>
        <v>0</v>
      </c>
      <c r="AM390" s="409">
        <f>SUM(Y390:AL390)</f>
        <v>16719.4179</v>
      </c>
    </row>
    <row r="391" spans="2:39" ht="15.5">
      <c r="B391" s="351" t="s">
        <v>282</v>
      </c>
      <c r="C391" s="347"/>
      <c r="D391" s="352"/>
      <c r="E391" s="336"/>
      <c r="F391" s="336"/>
      <c r="G391" s="336"/>
      <c r="H391" s="336"/>
      <c r="I391" s="336"/>
      <c r="J391" s="336"/>
      <c r="K391" s="336"/>
      <c r="L391" s="336"/>
      <c r="M391" s="336"/>
      <c r="N391" s="336"/>
      <c r="O391" s="302"/>
      <c r="P391" s="336"/>
      <c r="Q391" s="336"/>
      <c r="R391" s="336"/>
      <c r="S391" s="352"/>
      <c r="T391" s="352"/>
      <c r="U391" s="352"/>
      <c r="V391" s="352"/>
      <c r="W391" s="336"/>
      <c r="X391" s="336"/>
      <c r="Y391" s="353"/>
      <c r="Z391" s="353"/>
      <c r="AA391" s="353"/>
      <c r="AB391" s="353"/>
      <c r="AC391" s="353"/>
      <c r="AD391" s="353"/>
      <c r="AE391" s="353"/>
      <c r="AF391" s="353"/>
      <c r="AG391" s="353"/>
      <c r="AH391" s="353"/>
      <c r="AI391" s="353"/>
      <c r="AJ391" s="353"/>
      <c r="AK391" s="353"/>
      <c r="AL391" s="353"/>
      <c r="AM391" s="409">
        <f>AM389-AM390</f>
        <v>-1500.5257200291599</v>
      </c>
    </row>
    <row r="392" spans="2:39" ht="15.5">
      <c r="B392" s="326"/>
      <c r="C392" s="352"/>
      <c r="D392" s="352"/>
      <c r="E392" s="336"/>
      <c r="F392" s="336"/>
      <c r="G392" s="336"/>
      <c r="H392" s="336"/>
      <c r="I392" s="336"/>
      <c r="J392" s="336"/>
      <c r="K392" s="336"/>
      <c r="L392" s="336"/>
      <c r="M392" s="336"/>
      <c r="N392" s="336"/>
      <c r="O392" s="302"/>
      <c r="P392" s="336"/>
      <c r="Q392" s="336"/>
      <c r="R392" s="336"/>
      <c r="S392" s="352"/>
      <c r="T392" s="347"/>
      <c r="U392" s="352"/>
      <c r="V392" s="352"/>
      <c r="W392" s="336"/>
      <c r="X392" s="336"/>
      <c r="Y392" s="354"/>
      <c r="Z392" s="354"/>
      <c r="AA392" s="354"/>
      <c r="AB392" s="354"/>
      <c r="AC392" s="354"/>
      <c r="AD392" s="354"/>
      <c r="AE392" s="354"/>
      <c r="AF392" s="354"/>
      <c r="AG392" s="354"/>
      <c r="AH392" s="354"/>
      <c r="AI392" s="354"/>
      <c r="AJ392" s="354"/>
      <c r="AK392" s="354"/>
      <c r="AL392" s="354"/>
      <c r="AM392" s="350"/>
    </row>
    <row r="393" spans="2:39" ht="15.5">
      <c r="B393" s="441" t="s">
        <v>283</v>
      </c>
      <c r="C393" s="306"/>
      <c r="D393" s="281"/>
      <c r="E393" s="281"/>
      <c r="F393" s="281"/>
      <c r="G393" s="281"/>
      <c r="H393" s="281"/>
      <c r="I393" s="281"/>
      <c r="J393" s="281"/>
      <c r="K393" s="281"/>
      <c r="L393" s="281"/>
      <c r="M393" s="281"/>
      <c r="N393" s="281"/>
      <c r="O393" s="359"/>
      <c r="P393" s="281"/>
      <c r="Q393" s="281"/>
      <c r="R393" s="281"/>
      <c r="S393" s="306"/>
      <c r="T393" s="311"/>
      <c r="U393" s="311"/>
      <c r="V393" s="281"/>
      <c r="W393" s="281"/>
      <c r="X393" s="311"/>
      <c r="Y393" s="293">
        <f>SUMPRODUCT(E221:E377,Y221:Y377)</f>
        <v>326756</v>
      </c>
      <c r="Z393" s="293">
        <f>SUMPRODUCT(E221:E377,Z221:Z377)</f>
        <v>88382.867055805094</v>
      </c>
      <c r="AA393" s="293">
        <f t="shared" ref="AA393:AL393" si="114">IF(AA219="kw",SUMPRODUCT($N$221:$N$377,$P$221:$P$377,AA221:AA377),SUMPRODUCT($E$221:$E$377,AA221:AA377))</f>
        <v>51.702322672177409</v>
      </c>
      <c r="AB393" s="293">
        <f t="shared" si="114"/>
        <v>374.41977959637046</v>
      </c>
      <c r="AC393" s="293">
        <f t="shared" si="114"/>
        <v>0</v>
      </c>
      <c r="AD393" s="293">
        <f t="shared" si="114"/>
        <v>0</v>
      </c>
      <c r="AE393" s="293">
        <f t="shared" si="114"/>
        <v>0</v>
      </c>
      <c r="AF393" s="293">
        <f t="shared" si="114"/>
        <v>0</v>
      </c>
      <c r="AG393" s="293">
        <f t="shared" si="114"/>
        <v>0</v>
      </c>
      <c r="AH393" s="293">
        <f t="shared" si="114"/>
        <v>0</v>
      </c>
      <c r="AI393" s="293">
        <f t="shared" si="114"/>
        <v>0</v>
      </c>
      <c r="AJ393" s="293">
        <f t="shared" si="114"/>
        <v>0</v>
      </c>
      <c r="AK393" s="293">
        <f t="shared" si="114"/>
        <v>0</v>
      </c>
      <c r="AL393" s="293">
        <f t="shared" si="114"/>
        <v>0</v>
      </c>
      <c r="AM393" s="350"/>
    </row>
    <row r="394" spans="2:39" ht="15.5">
      <c r="B394" s="441" t="s">
        <v>284</v>
      </c>
      <c r="C394" s="306"/>
      <c r="D394" s="281"/>
      <c r="E394" s="281"/>
      <c r="F394" s="281"/>
      <c r="G394" s="281"/>
      <c r="H394" s="281"/>
      <c r="I394" s="281"/>
      <c r="J394" s="281"/>
      <c r="K394" s="281"/>
      <c r="L394" s="281"/>
      <c r="M394" s="281"/>
      <c r="N394" s="281"/>
      <c r="O394" s="359"/>
      <c r="P394" s="281"/>
      <c r="Q394" s="281"/>
      <c r="R394" s="281"/>
      <c r="S394" s="306"/>
      <c r="T394" s="311"/>
      <c r="U394" s="311"/>
      <c r="V394" s="281"/>
      <c r="W394" s="281"/>
      <c r="X394" s="311"/>
      <c r="Y394" s="293">
        <f>SUMPRODUCT(F221:F377,Y221:Y377)</f>
        <v>326756</v>
      </c>
      <c r="Z394" s="293">
        <f>SUMPRODUCT(F221:F377,Z221:Z377)</f>
        <v>88382.867055805094</v>
      </c>
      <c r="AA394" s="293">
        <f t="shared" ref="AA394:AL394" si="115">IF(AA219="kw",SUMPRODUCT($N$221:$N$377,$Q$221:$Q$377,AA221:AA377),SUMPRODUCT($F$221:$F$377,AA221:AA377))</f>
        <v>51.702322672177409</v>
      </c>
      <c r="AB394" s="293">
        <f t="shared" si="115"/>
        <v>374.41977959637046</v>
      </c>
      <c r="AC394" s="293">
        <f t="shared" si="115"/>
        <v>0</v>
      </c>
      <c r="AD394" s="293">
        <f t="shared" si="115"/>
        <v>0</v>
      </c>
      <c r="AE394" s="293">
        <f t="shared" si="115"/>
        <v>0</v>
      </c>
      <c r="AF394" s="293">
        <f t="shared" si="115"/>
        <v>0</v>
      </c>
      <c r="AG394" s="293">
        <f t="shared" si="115"/>
        <v>0</v>
      </c>
      <c r="AH394" s="293">
        <f t="shared" si="115"/>
        <v>0</v>
      </c>
      <c r="AI394" s="293">
        <f t="shared" si="115"/>
        <v>0</v>
      </c>
      <c r="AJ394" s="293">
        <f t="shared" si="115"/>
        <v>0</v>
      </c>
      <c r="AK394" s="293">
        <f t="shared" si="115"/>
        <v>0</v>
      </c>
      <c r="AL394" s="293">
        <f t="shared" si="115"/>
        <v>0</v>
      </c>
      <c r="AM394" s="339"/>
    </row>
    <row r="395" spans="2:39" ht="15.5">
      <c r="B395" s="441" t="s">
        <v>285</v>
      </c>
      <c r="C395" s="306"/>
      <c r="D395" s="281"/>
      <c r="E395" s="281"/>
      <c r="F395" s="281"/>
      <c r="G395" s="281"/>
      <c r="H395" s="281"/>
      <c r="I395" s="281"/>
      <c r="J395" s="281"/>
      <c r="K395" s="281"/>
      <c r="L395" s="281"/>
      <c r="M395" s="281"/>
      <c r="N395" s="281"/>
      <c r="O395" s="359"/>
      <c r="P395" s="281"/>
      <c r="Q395" s="281"/>
      <c r="R395" s="281"/>
      <c r="S395" s="306"/>
      <c r="T395" s="311"/>
      <c r="U395" s="311"/>
      <c r="V395" s="281"/>
      <c r="W395" s="281"/>
      <c r="X395" s="311"/>
      <c r="Y395" s="293">
        <f>SUMPRODUCT(G221:G377,Y221:Y377)</f>
        <v>326756</v>
      </c>
      <c r="Z395" s="293">
        <f>SUMPRODUCT(G221:G377,Z221:Z377)</f>
        <v>88382.867055805094</v>
      </c>
      <c r="AA395" s="293">
        <f t="shared" ref="AA395:AL395" si="116">IF(AA219="kw",SUMPRODUCT($N$221:$N$377,$R$221:$R$377,AA221:AA377),SUMPRODUCT($G$221:$G$377,AA221:AA377))</f>
        <v>51.702322672177409</v>
      </c>
      <c r="AB395" s="293">
        <f t="shared" si="116"/>
        <v>374.41977959637046</v>
      </c>
      <c r="AC395" s="293">
        <f t="shared" si="116"/>
        <v>0</v>
      </c>
      <c r="AD395" s="293">
        <f t="shared" si="116"/>
        <v>0</v>
      </c>
      <c r="AE395" s="293">
        <f t="shared" si="116"/>
        <v>0</v>
      </c>
      <c r="AF395" s="293">
        <f t="shared" si="116"/>
        <v>0</v>
      </c>
      <c r="AG395" s="293">
        <f t="shared" si="116"/>
        <v>0</v>
      </c>
      <c r="AH395" s="293">
        <f t="shared" si="116"/>
        <v>0</v>
      </c>
      <c r="AI395" s="293">
        <f t="shared" si="116"/>
        <v>0</v>
      </c>
      <c r="AJ395" s="293">
        <f t="shared" si="116"/>
        <v>0</v>
      </c>
      <c r="AK395" s="293">
        <f t="shared" si="116"/>
        <v>0</v>
      </c>
      <c r="AL395" s="293">
        <f t="shared" si="116"/>
        <v>0</v>
      </c>
      <c r="AM395" s="339"/>
    </row>
    <row r="396" spans="2:39" ht="15.5">
      <c r="B396" s="442" t="s">
        <v>286</v>
      </c>
      <c r="C396" s="366"/>
      <c r="D396" s="386"/>
      <c r="E396" s="386"/>
      <c r="F396" s="386"/>
      <c r="G396" s="386"/>
      <c r="H396" s="386"/>
      <c r="I396" s="386"/>
      <c r="J396" s="386"/>
      <c r="K396" s="386"/>
      <c r="L396" s="386"/>
      <c r="M396" s="386"/>
      <c r="N396" s="386"/>
      <c r="O396" s="385"/>
      <c r="P396" s="386"/>
      <c r="Q396" s="386"/>
      <c r="R396" s="386"/>
      <c r="S396" s="366"/>
      <c r="T396" s="387"/>
      <c r="U396" s="387"/>
      <c r="V396" s="386"/>
      <c r="W396" s="386"/>
      <c r="X396" s="387"/>
      <c r="Y396" s="328">
        <f>SUMPRODUCT(H221:H377,Y221:Y377)</f>
        <v>326756</v>
      </c>
      <c r="Z396" s="328">
        <f>SUMPRODUCT(H221:H377,Z221:Z377)</f>
        <v>88382.867055805094</v>
      </c>
      <c r="AA396" s="328">
        <f t="shared" ref="AA396:AL396" si="117">IF(AA219="kw",SUMPRODUCT($N$221:$N$377,$S$221:$S$377,AA221:AA377),SUMPRODUCT($H$221:$H$377,AA221:AA377))</f>
        <v>51.702322672177409</v>
      </c>
      <c r="AB396" s="328">
        <f t="shared" si="117"/>
        <v>374.41977959637046</v>
      </c>
      <c r="AC396" s="328">
        <f t="shared" si="117"/>
        <v>0</v>
      </c>
      <c r="AD396" s="328">
        <f t="shared" si="117"/>
        <v>0</v>
      </c>
      <c r="AE396" s="328">
        <f t="shared" si="117"/>
        <v>0</v>
      </c>
      <c r="AF396" s="328">
        <f t="shared" si="117"/>
        <v>0</v>
      </c>
      <c r="AG396" s="328">
        <f t="shared" si="117"/>
        <v>0</v>
      </c>
      <c r="AH396" s="328">
        <f t="shared" si="117"/>
        <v>0</v>
      </c>
      <c r="AI396" s="328">
        <f t="shared" si="117"/>
        <v>0</v>
      </c>
      <c r="AJ396" s="328">
        <f t="shared" si="117"/>
        <v>0</v>
      </c>
      <c r="AK396" s="328">
        <f t="shared" si="117"/>
        <v>0</v>
      </c>
      <c r="AL396" s="328">
        <f t="shared" si="117"/>
        <v>0</v>
      </c>
      <c r="AM396" s="388"/>
    </row>
    <row r="397" spans="2:39" ht="21" customHeight="1">
      <c r="B397" s="370" t="s">
        <v>585</v>
      </c>
      <c r="C397" s="389"/>
      <c r="D397" s="390"/>
      <c r="E397" s="390"/>
      <c r="F397" s="390"/>
      <c r="G397" s="390"/>
      <c r="H397" s="390"/>
      <c r="I397" s="390"/>
      <c r="J397" s="390"/>
      <c r="K397" s="390"/>
      <c r="L397" s="390"/>
      <c r="M397" s="390"/>
      <c r="N397" s="390"/>
      <c r="O397" s="390"/>
      <c r="P397" s="390"/>
      <c r="Q397" s="390"/>
      <c r="R397" s="390"/>
      <c r="S397" s="373"/>
      <c r="T397" s="374"/>
      <c r="U397" s="390"/>
      <c r="V397" s="390"/>
      <c r="W397" s="390"/>
      <c r="X397" s="390"/>
      <c r="Y397" s="411"/>
      <c r="Z397" s="411"/>
      <c r="AA397" s="411"/>
      <c r="AB397" s="411"/>
      <c r="AC397" s="411"/>
      <c r="AD397" s="411"/>
      <c r="AE397" s="411"/>
      <c r="AF397" s="411"/>
      <c r="AG397" s="411"/>
      <c r="AH397" s="411"/>
      <c r="AI397" s="411"/>
      <c r="AJ397" s="411"/>
      <c r="AK397" s="411"/>
      <c r="AL397" s="411"/>
      <c r="AM397" s="391"/>
    </row>
    <row r="400" spans="2:39" ht="15.5">
      <c r="B400" s="282" t="s">
        <v>289</v>
      </c>
      <c r="C400" s="283"/>
      <c r="D400" s="590" t="s">
        <v>524</v>
      </c>
      <c r="E400" s="255"/>
      <c r="F400" s="592"/>
      <c r="G400" s="255"/>
      <c r="H400" s="255"/>
      <c r="I400" s="255"/>
      <c r="J400" s="255"/>
      <c r="K400" s="255"/>
      <c r="L400" s="255"/>
      <c r="M400" s="255"/>
      <c r="N400" s="255"/>
      <c r="O400" s="283"/>
      <c r="P400" s="255"/>
      <c r="Q400" s="255"/>
      <c r="R400" s="255"/>
      <c r="S400" s="255"/>
      <c r="T400" s="255"/>
      <c r="U400" s="255"/>
      <c r="V400" s="255"/>
      <c r="W400" s="255"/>
      <c r="X400" s="255"/>
      <c r="Y400" s="272"/>
      <c r="Z400" s="269"/>
      <c r="AA400" s="269"/>
      <c r="AB400" s="269"/>
      <c r="AC400" s="269"/>
      <c r="AD400" s="269"/>
      <c r="AE400" s="269"/>
      <c r="AF400" s="269"/>
      <c r="AG400" s="269"/>
      <c r="AH400" s="269"/>
      <c r="AI400" s="269"/>
      <c r="AJ400" s="269"/>
      <c r="AK400" s="269"/>
      <c r="AL400" s="269"/>
      <c r="AM400" s="284"/>
    </row>
    <row r="401" spans="1:39" ht="33.75" customHeight="1">
      <c r="B401" s="939" t="s">
        <v>209</v>
      </c>
      <c r="C401" s="941" t="s">
        <v>33</v>
      </c>
      <c r="D401" s="286" t="s">
        <v>420</v>
      </c>
      <c r="E401" s="943" t="s">
        <v>207</v>
      </c>
      <c r="F401" s="944"/>
      <c r="G401" s="944"/>
      <c r="H401" s="944"/>
      <c r="I401" s="944"/>
      <c r="J401" s="944"/>
      <c r="K401" s="944"/>
      <c r="L401" s="944"/>
      <c r="M401" s="945"/>
      <c r="N401" s="949" t="s">
        <v>211</v>
      </c>
      <c r="O401" s="286" t="s">
        <v>421</v>
      </c>
      <c r="P401" s="943" t="s">
        <v>210</v>
      </c>
      <c r="Q401" s="944"/>
      <c r="R401" s="944"/>
      <c r="S401" s="944"/>
      <c r="T401" s="944"/>
      <c r="U401" s="944"/>
      <c r="V401" s="944"/>
      <c r="W401" s="944"/>
      <c r="X401" s="945"/>
      <c r="Y401" s="946" t="s">
        <v>241</v>
      </c>
      <c r="Z401" s="947"/>
      <c r="AA401" s="947"/>
      <c r="AB401" s="947"/>
      <c r="AC401" s="947"/>
      <c r="AD401" s="947"/>
      <c r="AE401" s="947"/>
      <c r="AF401" s="947"/>
      <c r="AG401" s="947"/>
      <c r="AH401" s="947"/>
      <c r="AI401" s="947"/>
      <c r="AJ401" s="947"/>
      <c r="AK401" s="947"/>
      <c r="AL401" s="947"/>
      <c r="AM401" s="948"/>
    </row>
    <row r="402" spans="1:39" ht="61.5" customHeight="1">
      <c r="B402" s="940"/>
      <c r="C402" s="942"/>
      <c r="D402" s="287">
        <v>2017</v>
      </c>
      <c r="E402" s="287">
        <v>2018</v>
      </c>
      <c r="F402" s="287">
        <v>2019</v>
      </c>
      <c r="G402" s="287">
        <v>2020</v>
      </c>
      <c r="H402" s="287">
        <v>2021</v>
      </c>
      <c r="I402" s="287">
        <v>2022</v>
      </c>
      <c r="J402" s="287">
        <v>2023</v>
      </c>
      <c r="K402" s="287">
        <v>2024</v>
      </c>
      <c r="L402" s="287">
        <v>2025</v>
      </c>
      <c r="M402" s="287">
        <v>2026</v>
      </c>
      <c r="N402" s="950"/>
      <c r="O402" s="287">
        <v>2017</v>
      </c>
      <c r="P402" s="287">
        <v>2018</v>
      </c>
      <c r="Q402" s="287">
        <v>2019</v>
      </c>
      <c r="R402" s="287">
        <v>2020</v>
      </c>
      <c r="S402" s="287">
        <v>2021</v>
      </c>
      <c r="T402" s="287">
        <v>2022</v>
      </c>
      <c r="U402" s="287">
        <v>2023</v>
      </c>
      <c r="V402" s="287">
        <v>2024</v>
      </c>
      <c r="W402" s="287">
        <v>2025</v>
      </c>
      <c r="X402" s="287">
        <v>2026</v>
      </c>
      <c r="Y402" s="287" t="str">
        <f>'1.  LRAMVA Summary'!D50</f>
        <v>Residential</v>
      </c>
      <c r="Z402" s="287" t="str">
        <f>'1.  LRAMVA Summary'!E50</f>
        <v>GS&lt;50 kW</v>
      </c>
      <c r="AA402" s="287" t="str">
        <f>'1.  LRAMVA Summary'!F50</f>
        <v>GS 50-999 kW</v>
      </c>
      <c r="AB402" s="287" t="str">
        <f>'1.  LRAMVA Summary'!G50</f>
        <v>GS 1000-4999kW</v>
      </c>
      <c r="AC402" s="287" t="str">
        <f>'1.  LRAMVA Summary'!H50</f>
        <v>Unmetered Scattered Load</v>
      </c>
      <c r="AD402" s="287" t="str">
        <f>'1.  LRAMVA Summary'!I50</f>
        <v>Sentinel Lights</v>
      </c>
      <c r="AE402" s="287" t="str">
        <f>'1.  LRAMVA Summary'!J50</f>
        <v>Street Lighting</v>
      </c>
      <c r="AF402" s="287" t="str">
        <f>'1.  LRAMVA Summary'!K50</f>
        <v/>
      </c>
      <c r="AG402" s="287" t="str">
        <f>'1.  LRAMVA Summary'!L50</f>
        <v/>
      </c>
      <c r="AH402" s="287" t="str">
        <f>'1.  LRAMVA Summary'!M50</f>
        <v/>
      </c>
      <c r="AI402" s="287" t="str">
        <f>'1.  LRAMVA Summary'!N50</f>
        <v/>
      </c>
      <c r="AJ402" s="287" t="str">
        <f>'1.  LRAMVA Summary'!O50</f>
        <v/>
      </c>
      <c r="AK402" s="287" t="str">
        <f>'1.  LRAMVA Summary'!P50</f>
        <v/>
      </c>
      <c r="AL402" s="287" t="str">
        <f>'1.  LRAMVA Summary'!Q50</f>
        <v/>
      </c>
      <c r="AM402" s="289" t="str">
        <f>'1.  LRAMVA Summary'!R50</f>
        <v>Total</v>
      </c>
    </row>
    <row r="403" spans="1:39" ht="15.75" customHeight="1">
      <c r="A403" s="534"/>
      <c r="B403" s="526" t="s">
        <v>502</v>
      </c>
      <c r="C403" s="291"/>
      <c r="D403" s="291"/>
      <c r="E403" s="291"/>
      <c r="F403" s="291"/>
      <c r="G403" s="291"/>
      <c r="H403" s="291"/>
      <c r="I403" s="291"/>
      <c r="J403" s="291"/>
      <c r="K403" s="291"/>
      <c r="L403" s="291"/>
      <c r="M403" s="291"/>
      <c r="N403" s="292"/>
      <c r="O403" s="291"/>
      <c r="P403" s="291"/>
      <c r="Q403" s="291"/>
      <c r="R403" s="291"/>
      <c r="S403" s="291"/>
      <c r="T403" s="291"/>
      <c r="U403" s="291"/>
      <c r="V403" s="291"/>
      <c r="W403" s="291"/>
      <c r="X403" s="291"/>
      <c r="Y403" s="293" t="str">
        <f>'1.  LRAMVA Summary'!D51</f>
        <v>kWh</v>
      </c>
      <c r="Z403" s="293" t="str">
        <f>'1.  LRAMVA Summary'!E51</f>
        <v>kWh</v>
      </c>
      <c r="AA403" s="293" t="str">
        <f>'1.  LRAMVA Summary'!F51</f>
        <v>kW</v>
      </c>
      <c r="AB403" s="293" t="str">
        <f>'1.  LRAMVA Summary'!G51</f>
        <v>kW</v>
      </c>
      <c r="AC403" s="293" t="str">
        <f>'1.  LRAMVA Summary'!H51</f>
        <v>kWh</v>
      </c>
      <c r="AD403" s="293" t="str">
        <f>'1.  LRAMVA Summary'!I51</f>
        <v>kW</v>
      </c>
      <c r="AE403" s="293" t="str">
        <f>'1.  LRAMVA Summary'!J51</f>
        <v>kW</v>
      </c>
      <c r="AF403" s="293">
        <f>'1.  LRAMVA Summary'!K51</f>
        <v>0</v>
      </c>
      <c r="AG403" s="293">
        <f>'1.  LRAMVA Summary'!L51</f>
        <v>0</v>
      </c>
      <c r="AH403" s="293">
        <f>'1.  LRAMVA Summary'!M51</f>
        <v>0</v>
      </c>
      <c r="AI403" s="293">
        <f>'1.  LRAMVA Summary'!N51</f>
        <v>0</v>
      </c>
      <c r="AJ403" s="293">
        <f>'1.  LRAMVA Summary'!O51</f>
        <v>0</v>
      </c>
      <c r="AK403" s="293">
        <f>'1.  LRAMVA Summary'!P51</f>
        <v>0</v>
      </c>
      <c r="AL403" s="293">
        <f>'1.  LRAMVA Summary'!Q51</f>
        <v>0</v>
      </c>
      <c r="AM403" s="294"/>
    </row>
    <row r="404" spans="1:39" ht="15.5" outlineLevel="1">
      <c r="A404" s="534"/>
      <c r="B404" s="506" t="s">
        <v>495</v>
      </c>
      <c r="C404" s="291"/>
      <c r="D404" s="291"/>
      <c r="E404" s="291"/>
      <c r="F404" s="291"/>
      <c r="G404" s="291"/>
      <c r="H404" s="291"/>
      <c r="I404" s="291"/>
      <c r="J404" s="291"/>
      <c r="K404" s="291"/>
      <c r="L404" s="291"/>
      <c r="M404" s="291"/>
      <c r="N404" s="292"/>
      <c r="O404" s="291"/>
      <c r="P404" s="291"/>
      <c r="Q404" s="291"/>
      <c r="R404" s="291"/>
      <c r="S404" s="291"/>
      <c r="T404" s="291"/>
      <c r="U404" s="291"/>
      <c r="V404" s="291"/>
      <c r="W404" s="291"/>
      <c r="X404" s="291"/>
      <c r="Y404" s="293"/>
      <c r="Z404" s="293"/>
      <c r="AA404" s="293"/>
      <c r="AB404" s="293"/>
      <c r="AC404" s="293"/>
      <c r="AD404" s="293"/>
      <c r="AE404" s="293"/>
      <c r="AF404" s="293"/>
      <c r="AG404" s="293"/>
      <c r="AH404" s="293"/>
      <c r="AI404" s="293"/>
      <c r="AJ404" s="293"/>
      <c r="AK404" s="293"/>
      <c r="AL404" s="293"/>
      <c r="AM404" s="294"/>
    </row>
    <row r="405" spans="1:39" ht="15.5" outlineLevel="1">
      <c r="A405" s="534">
        <v>1</v>
      </c>
      <c r="B405" s="430" t="s">
        <v>95</v>
      </c>
      <c r="C405" s="293" t="s">
        <v>25</v>
      </c>
      <c r="D405" s="297"/>
      <c r="E405" s="297"/>
      <c r="F405" s="297"/>
      <c r="G405" s="297"/>
      <c r="H405" s="297"/>
      <c r="I405" s="297"/>
      <c r="J405" s="297"/>
      <c r="K405" s="297"/>
      <c r="L405" s="297"/>
      <c r="M405" s="297"/>
      <c r="N405" s="293"/>
      <c r="O405" s="297"/>
      <c r="P405" s="297"/>
      <c r="Q405" s="297"/>
      <c r="R405" s="297"/>
      <c r="S405" s="297"/>
      <c r="T405" s="297"/>
      <c r="U405" s="297"/>
      <c r="V405" s="297"/>
      <c r="W405" s="297"/>
      <c r="X405" s="297"/>
      <c r="Y405" s="412"/>
      <c r="Z405" s="412"/>
      <c r="AA405" s="412"/>
      <c r="AB405" s="412"/>
      <c r="AC405" s="412"/>
      <c r="AD405" s="412"/>
      <c r="AE405" s="412"/>
      <c r="AF405" s="412"/>
      <c r="AG405" s="412"/>
      <c r="AH405" s="412"/>
      <c r="AI405" s="412"/>
      <c r="AJ405" s="412"/>
      <c r="AK405" s="412"/>
      <c r="AL405" s="412"/>
      <c r="AM405" s="298">
        <f>SUM(Y405:AL405)</f>
        <v>0</v>
      </c>
    </row>
    <row r="406" spans="1:39" ht="15.5" outlineLevel="1">
      <c r="A406" s="534"/>
      <c r="B406" s="433" t="s">
        <v>306</v>
      </c>
      <c r="C406" s="293" t="s">
        <v>164</v>
      </c>
      <c r="D406" s="297"/>
      <c r="E406" s="297"/>
      <c r="F406" s="297"/>
      <c r="G406" s="297"/>
      <c r="H406" s="297"/>
      <c r="I406" s="297"/>
      <c r="J406" s="297"/>
      <c r="K406" s="297"/>
      <c r="L406" s="297"/>
      <c r="M406" s="297"/>
      <c r="N406" s="470"/>
      <c r="O406" s="297"/>
      <c r="P406" s="297"/>
      <c r="Q406" s="297"/>
      <c r="R406" s="297"/>
      <c r="S406" s="297"/>
      <c r="T406" s="297"/>
      <c r="U406" s="297"/>
      <c r="V406" s="297"/>
      <c r="W406" s="297"/>
      <c r="X406" s="297"/>
      <c r="Y406" s="413">
        <f t="shared" ref="Y406:AL406" si="118">Y405</f>
        <v>0</v>
      </c>
      <c r="Z406" s="413">
        <f t="shared" si="118"/>
        <v>0</v>
      </c>
      <c r="AA406" s="413">
        <f t="shared" si="118"/>
        <v>0</v>
      </c>
      <c r="AB406" s="413">
        <f t="shared" si="118"/>
        <v>0</v>
      </c>
      <c r="AC406" s="413">
        <f t="shared" si="118"/>
        <v>0</v>
      </c>
      <c r="AD406" s="413">
        <f t="shared" si="118"/>
        <v>0</v>
      </c>
      <c r="AE406" s="413">
        <f t="shared" si="118"/>
        <v>0</v>
      </c>
      <c r="AF406" s="413">
        <f t="shared" si="118"/>
        <v>0</v>
      </c>
      <c r="AG406" s="413">
        <f t="shared" si="118"/>
        <v>0</v>
      </c>
      <c r="AH406" s="413">
        <f t="shared" si="118"/>
        <v>0</v>
      </c>
      <c r="AI406" s="413">
        <f t="shared" si="118"/>
        <v>0</v>
      </c>
      <c r="AJ406" s="413">
        <f t="shared" si="118"/>
        <v>0</v>
      </c>
      <c r="AK406" s="413">
        <f t="shared" si="118"/>
        <v>0</v>
      </c>
      <c r="AL406" s="413">
        <f t="shared" si="118"/>
        <v>0</v>
      </c>
      <c r="AM406" s="299"/>
    </row>
    <row r="407" spans="1:39" ht="15.5" outlineLevel="1">
      <c r="A407" s="534"/>
      <c r="B407" s="527"/>
      <c r="C407" s="301"/>
      <c r="D407" s="301"/>
      <c r="E407" s="301"/>
      <c r="F407" s="301"/>
      <c r="G407" s="301"/>
      <c r="H407" s="301"/>
      <c r="I407" s="301"/>
      <c r="J407" s="301"/>
      <c r="K407" s="301"/>
      <c r="L407" s="301"/>
      <c r="M407" s="301"/>
      <c r="N407" s="302"/>
      <c r="O407" s="301"/>
      <c r="P407" s="301"/>
      <c r="Q407" s="301"/>
      <c r="R407" s="301"/>
      <c r="S407" s="301"/>
      <c r="T407" s="301"/>
      <c r="U407" s="301"/>
      <c r="V407" s="301"/>
      <c r="W407" s="301"/>
      <c r="X407" s="301"/>
      <c r="Y407" s="414"/>
      <c r="Z407" s="415"/>
      <c r="AA407" s="415"/>
      <c r="AB407" s="415"/>
      <c r="AC407" s="415"/>
      <c r="AD407" s="415"/>
      <c r="AE407" s="415"/>
      <c r="AF407" s="415"/>
      <c r="AG407" s="415"/>
      <c r="AH407" s="415"/>
      <c r="AI407" s="415"/>
      <c r="AJ407" s="415"/>
      <c r="AK407" s="415"/>
      <c r="AL407" s="415"/>
      <c r="AM407" s="304"/>
    </row>
    <row r="408" spans="1:39" ht="15.5" outlineLevel="1">
      <c r="A408" s="534">
        <v>2</v>
      </c>
      <c r="B408" s="430" t="s">
        <v>96</v>
      </c>
      <c r="C408" s="293" t="s">
        <v>25</v>
      </c>
      <c r="D408" s="297"/>
      <c r="E408" s="297"/>
      <c r="F408" s="297"/>
      <c r="G408" s="297"/>
      <c r="H408" s="297"/>
      <c r="I408" s="297"/>
      <c r="J408" s="297"/>
      <c r="K408" s="297"/>
      <c r="L408" s="297"/>
      <c r="M408" s="297"/>
      <c r="N408" s="293"/>
      <c r="O408" s="297"/>
      <c r="P408" s="297"/>
      <c r="Q408" s="297"/>
      <c r="R408" s="297"/>
      <c r="S408" s="297"/>
      <c r="T408" s="297"/>
      <c r="U408" s="297"/>
      <c r="V408" s="297"/>
      <c r="W408" s="297"/>
      <c r="X408" s="297"/>
      <c r="Y408" s="412"/>
      <c r="Z408" s="412"/>
      <c r="AA408" s="412"/>
      <c r="AB408" s="412"/>
      <c r="AC408" s="412"/>
      <c r="AD408" s="412"/>
      <c r="AE408" s="412"/>
      <c r="AF408" s="412"/>
      <c r="AG408" s="412"/>
      <c r="AH408" s="412"/>
      <c r="AI408" s="412"/>
      <c r="AJ408" s="412"/>
      <c r="AK408" s="412"/>
      <c r="AL408" s="412"/>
      <c r="AM408" s="298">
        <f>SUM(Y408:AL408)</f>
        <v>0</v>
      </c>
    </row>
    <row r="409" spans="1:39" ht="15.5" outlineLevel="1">
      <c r="A409" s="534"/>
      <c r="B409" s="433" t="s">
        <v>306</v>
      </c>
      <c r="C409" s="293" t="s">
        <v>164</v>
      </c>
      <c r="D409" s="297"/>
      <c r="E409" s="297"/>
      <c r="F409" s="297"/>
      <c r="G409" s="297"/>
      <c r="H409" s="297"/>
      <c r="I409" s="297"/>
      <c r="J409" s="297"/>
      <c r="K409" s="297"/>
      <c r="L409" s="297"/>
      <c r="M409" s="297"/>
      <c r="N409" s="470"/>
      <c r="O409" s="297"/>
      <c r="P409" s="297"/>
      <c r="Q409" s="297"/>
      <c r="R409" s="297"/>
      <c r="S409" s="297"/>
      <c r="T409" s="297"/>
      <c r="U409" s="297"/>
      <c r="V409" s="297"/>
      <c r="W409" s="297"/>
      <c r="X409" s="297"/>
      <c r="Y409" s="413">
        <f t="shared" ref="Y409:AL409" si="119">Y408</f>
        <v>0</v>
      </c>
      <c r="Z409" s="413">
        <f t="shared" si="119"/>
        <v>0</v>
      </c>
      <c r="AA409" s="413">
        <f t="shared" si="119"/>
        <v>0</v>
      </c>
      <c r="AB409" s="413">
        <f t="shared" si="119"/>
        <v>0</v>
      </c>
      <c r="AC409" s="413">
        <f t="shared" si="119"/>
        <v>0</v>
      </c>
      <c r="AD409" s="413">
        <f t="shared" si="119"/>
        <v>0</v>
      </c>
      <c r="AE409" s="413">
        <f t="shared" si="119"/>
        <v>0</v>
      </c>
      <c r="AF409" s="413">
        <f t="shared" si="119"/>
        <v>0</v>
      </c>
      <c r="AG409" s="413">
        <f t="shared" si="119"/>
        <v>0</v>
      </c>
      <c r="AH409" s="413">
        <f t="shared" si="119"/>
        <v>0</v>
      </c>
      <c r="AI409" s="413">
        <f t="shared" si="119"/>
        <v>0</v>
      </c>
      <c r="AJ409" s="413">
        <f t="shared" si="119"/>
        <v>0</v>
      </c>
      <c r="AK409" s="413">
        <f t="shared" si="119"/>
        <v>0</v>
      </c>
      <c r="AL409" s="413">
        <f t="shared" si="119"/>
        <v>0</v>
      </c>
      <c r="AM409" s="299"/>
    </row>
    <row r="410" spans="1:39" ht="15.5" outlineLevel="1">
      <c r="A410" s="534"/>
      <c r="B410" s="527"/>
      <c r="C410" s="301"/>
      <c r="D410" s="306"/>
      <c r="E410" s="306"/>
      <c r="F410" s="306"/>
      <c r="G410" s="306"/>
      <c r="H410" s="306"/>
      <c r="I410" s="306"/>
      <c r="J410" s="306"/>
      <c r="K410" s="306"/>
      <c r="L410" s="306"/>
      <c r="M410" s="306"/>
      <c r="N410" s="302"/>
      <c r="O410" s="306"/>
      <c r="P410" s="306"/>
      <c r="Q410" s="306"/>
      <c r="R410" s="306"/>
      <c r="S410" s="306"/>
      <c r="T410" s="306"/>
      <c r="U410" s="306"/>
      <c r="V410" s="306"/>
      <c r="W410" s="306"/>
      <c r="X410" s="306"/>
      <c r="Y410" s="414"/>
      <c r="Z410" s="415"/>
      <c r="AA410" s="415"/>
      <c r="AB410" s="415"/>
      <c r="AC410" s="415"/>
      <c r="AD410" s="415"/>
      <c r="AE410" s="415"/>
      <c r="AF410" s="415"/>
      <c r="AG410" s="415"/>
      <c r="AH410" s="415"/>
      <c r="AI410" s="415"/>
      <c r="AJ410" s="415"/>
      <c r="AK410" s="415"/>
      <c r="AL410" s="415"/>
      <c r="AM410" s="304"/>
    </row>
    <row r="411" spans="1:39" ht="15.5" outlineLevel="1">
      <c r="A411" s="534">
        <v>3</v>
      </c>
      <c r="B411" s="430" t="s">
        <v>97</v>
      </c>
      <c r="C411" s="293" t="s">
        <v>25</v>
      </c>
      <c r="D411" s="297"/>
      <c r="E411" s="297"/>
      <c r="F411" s="297"/>
      <c r="G411" s="297"/>
      <c r="H411" s="297"/>
      <c r="I411" s="297"/>
      <c r="J411" s="297"/>
      <c r="K411" s="297"/>
      <c r="L411" s="297"/>
      <c r="M411" s="297"/>
      <c r="N411" s="293"/>
      <c r="O411" s="297"/>
      <c r="P411" s="297"/>
      <c r="Q411" s="297"/>
      <c r="R411" s="297"/>
      <c r="S411" s="297"/>
      <c r="T411" s="297"/>
      <c r="U411" s="297"/>
      <c r="V411" s="297"/>
      <c r="W411" s="297"/>
      <c r="X411" s="297"/>
      <c r="Y411" s="412"/>
      <c r="Z411" s="412"/>
      <c r="AA411" s="412"/>
      <c r="AB411" s="412"/>
      <c r="AC411" s="412"/>
      <c r="AD411" s="412"/>
      <c r="AE411" s="412"/>
      <c r="AF411" s="412"/>
      <c r="AG411" s="412"/>
      <c r="AH411" s="412"/>
      <c r="AI411" s="412"/>
      <c r="AJ411" s="412"/>
      <c r="AK411" s="412"/>
      <c r="AL411" s="412"/>
      <c r="AM411" s="298">
        <f>SUM(Y411:AL411)</f>
        <v>0</v>
      </c>
    </row>
    <row r="412" spans="1:39" ht="15.5" outlineLevel="1">
      <c r="A412" s="534"/>
      <c r="B412" s="433" t="s">
        <v>306</v>
      </c>
      <c r="C412" s="293" t="s">
        <v>164</v>
      </c>
      <c r="D412" s="297"/>
      <c r="E412" s="297"/>
      <c r="F412" s="297"/>
      <c r="G412" s="297"/>
      <c r="H412" s="297"/>
      <c r="I412" s="297"/>
      <c r="J412" s="297"/>
      <c r="K412" s="297"/>
      <c r="L412" s="297"/>
      <c r="M412" s="297"/>
      <c r="N412" s="470"/>
      <c r="O412" s="297"/>
      <c r="P412" s="297"/>
      <c r="Q412" s="297"/>
      <c r="R412" s="297"/>
      <c r="S412" s="297"/>
      <c r="T412" s="297"/>
      <c r="U412" s="297"/>
      <c r="V412" s="297"/>
      <c r="W412" s="297"/>
      <c r="X412" s="297"/>
      <c r="Y412" s="413">
        <f t="shared" ref="Y412:AL412" si="120">Y411</f>
        <v>0</v>
      </c>
      <c r="Z412" s="413">
        <f t="shared" si="120"/>
        <v>0</v>
      </c>
      <c r="AA412" s="413">
        <f t="shared" si="120"/>
        <v>0</v>
      </c>
      <c r="AB412" s="413">
        <f t="shared" si="120"/>
        <v>0</v>
      </c>
      <c r="AC412" s="413">
        <f t="shared" si="120"/>
        <v>0</v>
      </c>
      <c r="AD412" s="413">
        <f t="shared" si="120"/>
        <v>0</v>
      </c>
      <c r="AE412" s="413">
        <f t="shared" si="120"/>
        <v>0</v>
      </c>
      <c r="AF412" s="413">
        <f t="shared" si="120"/>
        <v>0</v>
      </c>
      <c r="AG412" s="413">
        <f t="shared" si="120"/>
        <v>0</v>
      </c>
      <c r="AH412" s="413">
        <f t="shared" si="120"/>
        <v>0</v>
      </c>
      <c r="AI412" s="413">
        <f t="shared" si="120"/>
        <v>0</v>
      </c>
      <c r="AJ412" s="413">
        <f t="shared" si="120"/>
        <v>0</v>
      </c>
      <c r="AK412" s="413">
        <f t="shared" si="120"/>
        <v>0</v>
      </c>
      <c r="AL412" s="413">
        <f t="shared" si="120"/>
        <v>0</v>
      </c>
      <c r="AM412" s="299"/>
    </row>
    <row r="413" spans="1:39" ht="15.5" outlineLevel="1">
      <c r="A413" s="534"/>
      <c r="B413" s="433"/>
      <c r="C413" s="307"/>
      <c r="D413" s="293"/>
      <c r="E413" s="293"/>
      <c r="F413" s="293"/>
      <c r="G413" s="293"/>
      <c r="H413" s="293"/>
      <c r="I413" s="293"/>
      <c r="J413" s="293"/>
      <c r="K413" s="293"/>
      <c r="L413" s="293"/>
      <c r="M413" s="293"/>
      <c r="N413" s="293"/>
      <c r="O413" s="293"/>
      <c r="P413" s="293"/>
      <c r="Q413" s="293"/>
      <c r="R413" s="293"/>
      <c r="S413" s="293"/>
      <c r="T413" s="293"/>
      <c r="U413" s="293"/>
      <c r="V413" s="293"/>
      <c r="W413" s="293"/>
      <c r="X413" s="293"/>
      <c r="Y413" s="414"/>
      <c r="Z413" s="414"/>
      <c r="AA413" s="414"/>
      <c r="AB413" s="414"/>
      <c r="AC413" s="414"/>
      <c r="AD413" s="414"/>
      <c r="AE413" s="414"/>
      <c r="AF413" s="414"/>
      <c r="AG413" s="414"/>
      <c r="AH413" s="414"/>
      <c r="AI413" s="414"/>
      <c r="AJ413" s="414"/>
      <c r="AK413" s="414"/>
      <c r="AL413" s="414"/>
      <c r="AM413" s="308"/>
    </row>
    <row r="414" spans="1:39" ht="15.5" outlineLevel="1">
      <c r="A414" s="534">
        <v>4</v>
      </c>
      <c r="B414" s="430" t="s">
        <v>98</v>
      </c>
      <c r="C414" s="293" t="s">
        <v>25</v>
      </c>
      <c r="D414" s="297"/>
      <c r="E414" s="297"/>
      <c r="F414" s="297"/>
      <c r="G414" s="297"/>
      <c r="H414" s="297"/>
      <c r="I414" s="297"/>
      <c r="J414" s="297"/>
      <c r="K414" s="297"/>
      <c r="L414" s="297"/>
      <c r="M414" s="297"/>
      <c r="N414" s="293"/>
      <c r="O414" s="297"/>
      <c r="P414" s="297"/>
      <c r="Q414" s="297"/>
      <c r="R414" s="297"/>
      <c r="S414" s="297"/>
      <c r="T414" s="297"/>
      <c r="U414" s="297"/>
      <c r="V414" s="297"/>
      <c r="W414" s="297"/>
      <c r="X414" s="297"/>
      <c r="Y414" s="412"/>
      <c r="Z414" s="412"/>
      <c r="AA414" s="412"/>
      <c r="AB414" s="412"/>
      <c r="AC414" s="412"/>
      <c r="AD414" s="412"/>
      <c r="AE414" s="412"/>
      <c r="AF414" s="412"/>
      <c r="AG414" s="412"/>
      <c r="AH414" s="412"/>
      <c r="AI414" s="412"/>
      <c r="AJ414" s="412"/>
      <c r="AK414" s="412"/>
      <c r="AL414" s="412"/>
      <c r="AM414" s="298">
        <f>SUM(Y414:AL414)</f>
        <v>0</v>
      </c>
    </row>
    <row r="415" spans="1:39" ht="15.5" outlineLevel="1">
      <c r="A415" s="534"/>
      <c r="B415" s="433" t="s">
        <v>306</v>
      </c>
      <c r="C415" s="293" t="s">
        <v>164</v>
      </c>
      <c r="D415" s="297"/>
      <c r="E415" s="297"/>
      <c r="F415" s="297"/>
      <c r="G415" s="297"/>
      <c r="H415" s="297"/>
      <c r="I415" s="297"/>
      <c r="J415" s="297"/>
      <c r="K415" s="297"/>
      <c r="L415" s="297"/>
      <c r="M415" s="297"/>
      <c r="N415" s="470"/>
      <c r="O415" s="297"/>
      <c r="P415" s="297"/>
      <c r="Q415" s="297"/>
      <c r="R415" s="297"/>
      <c r="S415" s="297"/>
      <c r="T415" s="297"/>
      <c r="U415" s="297"/>
      <c r="V415" s="297"/>
      <c r="W415" s="297"/>
      <c r="X415" s="297"/>
      <c r="Y415" s="413">
        <f t="shared" ref="Y415:AL415" si="121">Y414</f>
        <v>0</v>
      </c>
      <c r="Z415" s="413">
        <f t="shared" si="121"/>
        <v>0</v>
      </c>
      <c r="AA415" s="413">
        <f t="shared" si="121"/>
        <v>0</v>
      </c>
      <c r="AB415" s="413">
        <f t="shared" si="121"/>
        <v>0</v>
      </c>
      <c r="AC415" s="413">
        <f t="shared" si="121"/>
        <v>0</v>
      </c>
      <c r="AD415" s="413">
        <f t="shared" si="121"/>
        <v>0</v>
      </c>
      <c r="AE415" s="413">
        <f t="shared" si="121"/>
        <v>0</v>
      </c>
      <c r="AF415" s="413">
        <f t="shared" si="121"/>
        <v>0</v>
      </c>
      <c r="AG415" s="413">
        <f t="shared" si="121"/>
        <v>0</v>
      </c>
      <c r="AH415" s="413">
        <f t="shared" si="121"/>
        <v>0</v>
      </c>
      <c r="AI415" s="413">
        <f t="shared" si="121"/>
        <v>0</v>
      </c>
      <c r="AJ415" s="413">
        <f t="shared" si="121"/>
        <v>0</v>
      </c>
      <c r="AK415" s="413">
        <f t="shared" si="121"/>
        <v>0</v>
      </c>
      <c r="AL415" s="413">
        <f t="shared" si="121"/>
        <v>0</v>
      </c>
      <c r="AM415" s="299"/>
    </row>
    <row r="416" spans="1:39" ht="15.5" outlineLevel="1">
      <c r="A416" s="534"/>
      <c r="B416" s="433"/>
      <c r="C416" s="307"/>
      <c r="D416" s="306"/>
      <c r="E416" s="306"/>
      <c r="F416" s="306"/>
      <c r="G416" s="306"/>
      <c r="H416" s="306"/>
      <c r="I416" s="306"/>
      <c r="J416" s="306"/>
      <c r="K416" s="306"/>
      <c r="L416" s="306"/>
      <c r="M416" s="306"/>
      <c r="N416" s="293"/>
      <c r="O416" s="306"/>
      <c r="P416" s="306"/>
      <c r="Q416" s="306"/>
      <c r="R416" s="306"/>
      <c r="S416" s="306"/>
      <c r="T416" s="306"/>
      <c r="U416" s="306"/>
      <c r="V416" s="306"/>
      <c r="W416" s="306"/>
      <c r="X416" s="306"/>
      <c r="Y416" s="414"/>
      <c r="Z416" s="414"/>
      <c r="AA416" s="414"/>
      <c r="AB416" s="414"/>
      <c r="AC416" s="414"/>
      <c r="AD416" s="414"/>
      <c r="AE416" s="414"/>
      <c r="AF416" s="414"/>
      <c r="AG416" s="414"/>
      <c r="AH416" s="414"/>
      <c r="AI416" s="414"/>
      <c r="AJ416" s="414"/>
      <c r="AK416" s="414"/>
      <c r="AL416" s="414"/>
      <c r="AM416" s="308"/>
    </row>
    <row r="417" spans="1:39" ht="31" outlineLevel="1">
      <c r="A417" s="534">
        <v>5</v>
      </c>
      <c r="B417" s="430" t="s">
        <v>99</v>
      </c>
      <c r="C417" s="293" t="s">
        <v>25</v>
      </c>
      <c r="D417" s="297"/>
      <c r="E417" s="297"/>
      <c r="F417" s="297"/>
      <c r="G417" s="297"/>
      <c r="H417" s="297"/>
      <c r="I417" s="297"/>
      <c r="J417" s="297"/>
      <c r="K417" s="297"/>
      <c r="L417" s="297"/>
      <c r="M417" s="297"/>
      <c r="N417" s="293"/>
      <c r="O417" s="297"/>
      <c r="P417" s="297"/>
      <c r="Q417" s="297"/>
      <c r="R417" s="297"/>
      <c r="S417" s="297"/>
      <c r="T417" s="297"/>
      <c r="U417" s="297"/>
      <c r="V417" s="297"/>
      <c r="W417" s="297"/>
      <c r="X417" s="297"/>
      <c r="Y417" s="412"/>
      <c r="Z417" s="412"/>
      <c r="AA417" s="412"/>
      <c r="AB417" s="412"/>
      <c r="AC417" s="412"/>
      <c r="AD417" s="412"/>
      <c r="AE417" s="412"/>
      <c r="AF417" s="412"/>
      <c r="AG417" s="412"/>
      <c r="AH417" s="412"/>
      <c r="AI417" s="412"/>
      <c r="AJ417" s="412"/>
      <c r="AK417" s="412"/>
      <c r="AL417" s="412"/>
      <c r="AM417" s="298">
        <f>SUM(Y417:AL417)</f>
        <v>0</v>
      </c>
    </row>
    <row r="418" spans="1:39" ht="15.5" outlineLevel="1">
      <c r="A418" s="534"/>
      <c r="B418" s="433" t="s">
        <v>306</v>
      </c>
      <c r="C418" s="293" t="s">
        <v>164</v>
      </c>
      <c r="D418" s="297"/>
      <c r="E418" s="297"/>
      <c r="F418" s="297"/>
      <c r="G418" s="297"/>
      <c r="H418" s="297"/>
      <c r="I418" s="297"/>
      <c r="J418" s="297"/>
      <c r="K418" s="297"/>
      <c r="L418" s="297"/>
      <c r="M418" s="297"/>
      <c r="N418" s="470"/>
      <c r="O418" s="297"/>
      <c r="P418" s="297"/>
      <c r="Q418" s="297"/>
      <c r="R418" s="297"/>
      <c r="S418" s="297"/>
      <c r="T418" s="297"/>
      <c r="U418" s="297"/>
      <c r="V418" s="297"/>
      <c r="W418" s="297"/>
      <c r="X418" s="297"/>
      <c r="Y418" s="413">
        <f t="shared" ref="Y418:AL418" si="122">Y417</f>
        <v>0</v>
      </c>
      <c r="Z418" s="413">
        <f t="shared" si="122"/>
        <v>0</v>
      </c>
      <c r="AA418" s="413">
        <f t="shared" si="122"/>
        <v>0</v>
      </c>
      <c r="AB418" s="413">
        <f t="shared" si="122"/>
        <v>0</v>
      </c>
      <c r="AC418" s="413">
        <f t="shared" si="122"/>
        <v>0</v>
      </c>
      <c r="AD418" s="413">
        <f t="shared" si="122"/>
        <v>0</v>
      </c>
      <c r="AE418" s="413">
        <f t="shared" si="122"/>
        <v>0</v>
      </c>
      <c r="AF418" s="413">
        <f t="shared" si="122"/>
        <v>0</v>
      </c>
      <c r="AG418" s="413">
        <f t="shared" si="122"/>
        <v>0</v>
      </c>
      <c r="AH418" s="413">
        <f t="shared" si="122"/>
        <v>0</v>
      </c>
      <c r="AI418" s="413">
        <f t="shared" si="122"/>
        <v>0</v>
      </c>
      <c r="AJ418" s="413">
        <f t="shared" si="122"/>
        <v>0</v>
      </c>
      <c r="AK418" s="413">
        <f t="shared" si="122"/>
        <v>0</v>
      </c>
      <c r="AL418" s="413">
        <f t="shared" si="122"/>
        <v>0</v>
      </c>
      <c r="AM418" s="299"/>
    </row>
    <row r="419" spans="1:39" ht="15.5" outlineLevel="1">
      <c r="A419" s="534"/>
      <c r="B419" s="433"/>
      <c r="C419" s="293"/>
      <c r="D419" s="293"/>
      <c r="E419" s="293"/>
      <c r="F419" s="293"/>
      <c r="G419" s="293"/>
      <c r="H419" s="293"/>
      <c r="I419" s="293"/>
      <c r="J419" s="293"/>
      <c r="K419" s="293"/>
      <c r="L419" s="293"/>
      <c r="M419" s="293"/>
      <c r="N419" s="293"/>
      <c r="O419" s="293"/>
      <c r="P419" s="293"/>
      <c r="Q419" s="293"/>
      <c r="R419" s="293"/>
      <c r="S419" s="293"/>
      <c r="T419" s="293"/>
      <c r="U419" s="293"/>
      <c r="V419" s="293"/>
      <c r="W419" s="293"/>
      <c r="X419" s="293"/>
      <c r="Y419" s="424"/>
      <c r="Z419" s="425"/>
      <c r="AA419" s="425"/>
      <c r="AB419" s="425"/>
      <c r="AC419" s="425"/>
      <c r="AD419" s="425"/>
      <c r="AE419" s="425"/>
      <c r="AF419" s="425"/>
      <c r="AG419" s="425"/>
      <c r="AH419" s="425"/>
      <c r="AI419" s="425"/>
      <c r="AJ419" s="425"/>
      <c r="AK419" s="425"/>
      <c r="AL419" s="425"/>
      <c r="AM419" s="299"/>
    </row>
    <row r="420" spans="1:39" ht="15.5" outlineLevel="1">
      <c r="A420" s="534"/>
      <c r="B420" s="516" t="s">
        <v>496</v>
      </c>
      <c r="C420" s="291"/>
      <c r="D420" s="291"/>
      <c r="E420" s="291"/>
      <c r="F420" s="291"/>
      <c r="G420" s="291"/>
      <c r="H420" s="291"/>
      <c r="I420" s="291"/>
      <c r="J420" s="291"/>
      <c r="K420" s="291"/>
      <c r="L420" s="291"/>
      <c r="M420" s="291"/>
      <c r="N420" s="292"/>
      <c r="O420" s="291"/>
      <c r="P420" s="291"/>
      <c r="Q420" s="291"/>
      <c r="R420" s="291"/>
      <c r="S420" s="291"/>
      <c r="T420" s="291"/>
      <c r="U420" s="291"/>
      <c r="V420" s="291"/>
      <c r="W420" s="291"/>
      <c r="X420" s="291"/>
      <c r="Y420" s="416"/>
      <c r="Z420" s="416"/>
      <c r="AA420" s="416"/>
      <c r="AB420" s="416"/>
      <c r="AC420" s="416"/>
      <c r="AD420" s="416"/>
      <c r="AE420" s="416"/>
      <c r="AF420" s="416"/>
      <c r="AG420" s="416"/>
      <c r="AH420" s="416"/>
      <c r="AI420" s="416"/>
      <c r="AJ420" s="416"/>
      <c r="AK420" s="416"/>
      <c r="AL420" s="416"/>
      <c r="AM420" s="294"/>
    </row>
    <row r="421" spans="1:39" ht="15.5" outlineLevel="1">
      <c r="A421" s="534">
        <v>6</v>
      </c>
      <c r="B421" s="430" t="s">
        <v>100</v>
      </c>
      <c r="C421" s="293" t="s">
        <v>25</v>
      </c>
      <c r="D421" s="297"/>
      <c r="E421" s="297"/>
      <c r="F421" s="297"/>
      <c r="G421" s="297"/>
      <c r="H421" s="297"/>
      <c r="I421" s="297"/>
      <c r="J421" s="297"/>
      <c r="K421" s="297"/>
      <c r="L421" s="297"/>
      <c r="M421" s="297"/>
      <c r="N421" s="297">
        <v>12</v>
      </c>
      <c r="O421" s="297"/>
      <c r="P421" s="297"/>
      <c r="Q421" s="297"/>
      <c r="R421" s="297"/>
      <c r="S421" s="297"/>
      <c r="T421" s="297"/>
      <c r="U421" s="297"/>
      <c r="V421" s="297"/>
      <c r="W421" s="297"/>
      <c r="X421" s="297"/>
      <c r="Y421" s="417"/>
      <c r="Z421" s="412"/>
      <c r="AA421" s="412"/>
      <c r="AB421" s="412"/>
      <c r="AC421" s="412"/>
      <c r="AD421" s="412"/>
      <c r="AE421" s="412"/>
      <c r="AF421" s="417"/>
      <c r="AG421" s="417"/>
      <c r="AH421" s="417"/>
      <c r="AI421" s="417"/>
      <c r="AJ421" s="417"/>
      <c r="AK421" s="417"/>
      <c r="AL421" s="417"/>
      <c r="AM421" s="298">
        <f>SUM(Y421:AL421)</f>
        <v>0</v>
      </c>
    </row>
    <row r="422" spans="1:39" ht="15.5" outlineLevel="1">
      <c r="A422" s="534"/>
      <c r="B422" s="433" t="s">
        <v>306</v>
      </c>
      <c r="C422" s="293" t="s">
        <v>164</v>
      </c>
      <c r="D422" s="297"/>
      <c r="E422" s="297"/>
      <c r="F422" s="297"/>
      <c r="G422" s="297"/>
      <c r="H422" s="297"/>
      <c r="I422" s="297"/>
      <c r="J422" s="297"/>
      <c r="K422" s="297"/>
      <c r="L422" s="297"/>
      <c r="M422" s="297"/>
      <c r="N422" s="297">
        <f>N421</f>
        <v>12</v>
      </c>
      <c r="O422" s="297"/>
      <c r="P422" s="297"/>
      <c r="Q422" s="297"/>
      <c r="R422" s="297"/>
      <c r="S422" s="297"/>
      <c r="T422" s="297"/>
      <c r="U422" s="297"/>
      <c r="V422" s="297"/>
      <c r="W422" s="297"/>
      <c r="X422" s="297"/>
      <c r="Y422" s="413">
        <f t="shared" ref="Y422:AL422" si="123">Y421</f>
        <v>0</v>
      </c>
      <c r="Z422" s="413">
        <f t="shared" si="123"/>
        <v>0</v>
      </c>
      <c r="AA422" s="413">
        <f t="shared" si="123"/>
        <v>0</v>
      </c>
      <c r="AB422" s="413">
        <f t="shared" si="123"/>
        <v>0</v>
      </c>
      <c r="AC422" s="413">
        <f t="shared" si="123"/>
        <v>0</v>
      </c>
      <c r="AD422" s="413">
        <f t="shared" si="123"/>
        <v>0</v>
      </c>
      <c r="AE422" s="413">
        <f t="shared" si="123"/>
        <v>0</v>
      </c>
      <c r="AF422" s="413">
        <f t="shared" si="123"/>
        <v>0</v>
      </c>
      <c r="AG422" s="413">
        <f t="shared" si="123"/>
        <v>0</v>
      </c>
      <c r="AH422" s="413">
        <f t="shared" si="123"/>
        <v>0</v>
      </c>
      <c r="AI422" s="413">
        <f t="shared" si="123"/>
        <v>0</v>
      </c>
      <c r="AJ422" s="413">
        <f t="shared" si="123"/>
        <v>0</v>
      </c>
      <c r="AK422" s="413">
        <f t="shared" si="123"/>
        <v>0</v>
      </c>
      <c r="AL422" s="413">
        <f t="shared" si="123"/>
        <v>0</v>
      </c>
      <c r="AM422" s="313"/>
    </row>
    <row r="423" spans="1:39" ht="15.5" outlineLevel="1">
      <c r="A423" s="534"/>
      <c r="B423" s="528"/>
      <c r="C423" s="314"/>
      <c r="D423" s="293"/>
      <c r="E423" s="293"/>
      <c r="F423" s="293"/>
      <c r="G423" s="293"/>
      <c r="H423" s="293"/>
      <c r="I423" s="293"/>
      <c r="J423" s="293"/>
      <c r="K423" s="293"/>
      <c r="L423" s="293"/>
      <c r="M423" s="293"/>
      <c r="N423" s="293"/>
      <c r="O423" s="293"/>
      <c r="P423" s="293"/>
      <c r="Q423" s="293"/>
      <c r="R423" s="293"/>
      <c r="S423" s="293"/>
      <c r="T423" s="293"/>
      <c r="U423" s="293"/>
      <c r="V423" s="293"/>
      <c r="W423" s="293"/>
      <c r="X423" s="293"/>
      <c r="Y423" s="418"/>
      <c r="Z423" s="418"/>
      <c r="AA423" s="418"/>
      <c r="AB423" s="418"/>
      <c r="AC423" s="418"/>
      <c r="AD423" s="418"/>
      <c r="AE423" s="418"/>
      <c r="AF423" s="418"/>
      <c r="AG423" s="418"/>
      <c r="AH423" s="418"/>
      <c r="AI423" s="418"/>
      <c r="AJ423" s="418"/>
      <c r="AK423" s="418"/>
      <c r="AL423" s="418"/>
      <c r="AM423" s="315"/>
    </row>
    <row r="424" spans="1:39" ht="31" outlineLevel="1">
      <c r="A424" s="534">
        <v>7</v>
      </c>
      <c r="B424" s="430" t="s">
        <v>101</v>
      </c>
      <c r="C424" s="293" t="s">
        <v>25</v>
      </c>
      <c r="D424" s="297"/>
      <c r="E424" s="297"/>
      <c r="F424" s="297"/>
      <c r="G424" s="297"/>
      <c r="H424" s="297"/>
      <c r="I424" s="297"/>
      <c r="J424" s="297"/>
      <c r="K424" s="297"/>
      <c r="L424" s="297"/>
      <c r="M424" s="297"/>
      <c r="N424" s="297">
        <v>12</v>
      </c>
      <c r="O424" s="297"/>
      <c r="P424" s="297"/>
      <c r="Q424" s="297"/>
      <c r="R424" s="297"/>
      <c r="S424" s="297"/>
      <c r="T424" s="297"/>
      <c r="U424" s="297"/>
      <c r="V424" s="297"/>
      <c r="W424" s="297"/>
      <c r="X424" s="297"/>
      <c r="Y424" s="417"/>
      <c r="Z424" s="412"/>
      <c r="AA424" s="412"/>
      <c r="AB424" s="412"/>
      <c r="AC424" s="412"/>
      <c r="AD424" s="412"/>
      <c r="AE424" s="412"/>
      <c r="AF424" s="417"/>
      <c r="AG424" s="417"/>
      <c r="AH424" s="417"/>
      <c r="AI424" s="417"/>
      <c r="AJ424" s="417"/>
      <c r="AK424" s="417"/>
      <c r="AL424" s="417"/>
      <c r="AM424" s="298">
        <f>SUM(Y424:AL424)</f>
        <v>0</v>
      </c>
    </row>
    <row r="425" spans="1:39" ht="15.5" outlineLevel="1">
      <c r="A425" s="534"/>
      <c r="B425" s="433" t="s">
        <v>306</v>
      </c>
      <c r="C425" s="293" t="s">
        <v>164</v>
      </c>
      <c r="D425" s="297"/>
      <c r="E425" s="297"/>
      <c r="F425" s="297"/>
      <c r="G425" s="297"/>
      <c r="H425" s="297"/>
      <c r="I425" s="297"/>
      <c r="J425" s="297"/>
      <c r="K425" s="297"/>
      <c r="L425" s="297"/>
      <c r="M425" s="297"/>
      <c r="N425" s="297">
        <f>N424</f>
        <v>12</v>
      </c>
      <c r="O425" s="297"/>
      <c r="P425" s="297"/>
      <c r="Q425" s="297"/>
      <c r="R425" s="297"/>
      <c r="S425" s="297"/>
      <c r="T425" s="297"/>
      <c r="U425" s="297"/>
      <c r="V425" s="297"/>
      <c r="W425" s="297"/>
      <c r="X425" s="297"/>
      <c r="Y425" s="413">
        <f t="shared" ref="Y425:AL425" si="124">Y424</f>
        <v>0</v>
      </c>
      <c r="Z425" s="413">
        <f t="shared" si="124"/>
        <v>0</v>
      </c>
      <c r="AA425" s="413">
        <f t="shared" si="124"/>
        <v>0</v>
      </c>
      <c r="AB425" s="413">
        <f t="shared" si="124"/>
        <v>0</v>
      </c>
      <c r="AC425" s="413">
        <f t="shared" si="124"/>
        <v>0</v>
      </c>
      <c r="AD425" s="413">
        <f t="shared" si="124"/>
        <v>0</v>
      </c>
      <c r="AE425" s="413">
        <f t="shared" si="124"/>
        <v>0</v>
      </c>
      <c r="AF425" s="413">
        <f t="shared" si="124"/>
        <v>0</v>
      </c>
      <c r="AG425" s="413">
        <f t="shared" si="124"/>
        <v>0</v>
      </c>
      <c r="AH425" s="413">
        <f t="shared" si="124"/>
        <v>0</v>
      </c>
      <c r="AI425" s="413">
        <f t="shared" si="124"/>
        <v>0</v>
      </c>
      <c r="AJ425" s="413">
        <f t="shared" si="124"/>
        <v>0</v>
      </c>
      <c r="AK425" s="413">
        <f t="shared" si="124"/>
        <v>0</v>
      </c>
      <c r="AL425" s="413">
        <f t="shared" si="124"/>
        <v>0</v>
      </c>
      <c r="AM425" s="313"/>
    </row>
    <row r="426" spans="1:39" ht="15.5" outlineLevel="1">
      <c r="A426" s="534"/>
      <c r="B426" s="529"/>
      <c r="C426" s="314"/>
      <c r="D426" s="293"/>
      <c r="E426" s="293"/>
      <c r="F426" s="293"/>
      <c r="G426" s="293"/>
      <c r="H426" s="293"/>
      <c r="I426" s="293"/>
      <c r="J426" s="293"/>
      <c r="K426" s="293"/>
      <c r="L426" s="293"/>
      <c r="M426" s="293"/>
      <c r="N426" s="293"/>
      <c r="O426" s="293"/>
      <c r="P426" s="293"/>
      <c r="Q426" s="293"/>
      <c r="R426" s="293"/>
      <c r="S426" s="293"/>
      <c r="T426" s="293"/>
      <c r="U426" s="293"/>
      <c r="V426" s="293"/>
      <c r="W426" s="293"/>
      <c r="X426" s="293"/>
      <c r="Y426" s="418"/>
      <c r="Z426" s="419"/>
      <c r="AA426" s="418"/>
      <c r="AB426" s="418"/>
      <c r="AC426" s="418"/>
      <c r="AD426" s="418"/>
      <c r="AE426" s="418"/>
      <c r="AF426" s="418"/>
      <c r="AG426" s="418"/>
      <c r="AH426" s="418"/>
      <c r="AI426" s="418"/>
      <c r="AJ426" s="418"/>
      <c r="AK426" s="418"/>
      <c r="AL426" s="418"/>
      <c r="AM426" s="315"/>
    </row>
    <row r="427" spans="1:39" ht="31" outlineLevel="1">
      <c r="A427" s="534">
        <v>8</v>
      </c>
      <c r="B427" s="430" t="s">
        <v>102</v>
      </c>
      <c r="C427" s="293" t="s">
        <v>25</v>
      </c>
      <c r="D427" s="297"/>
      <c r="E427" s="297"/>
      <c r="F427" s="297"/>
      <c r="G427" s="297"/>
      <c r="H427" s="297"/>
      <c r="I427" s="297"/>
      <c r="J427" s="297"/>
      <c r="K427" s="297"/>
      <c r="L427" s="297"/>
      <c r="M427" s="297"/>
      <c r="N427" s="297">
        <v>12</v>
      </c>
      <c r="O427" s="297"/>
      <c r="P427" s="297"/>
      <c r="Q427" s="297"/>
      <c r="R427" s="297"/>
      <c r="S427" s="297"/>
      <c r="T427" s="297"/>
      <c r="U427" s="297"/>
      <c r="V427" s="297"/>
      <c r="W427" s="297"/>
      <c r="X427" s="297"/>
      <c r="Y427" s="417"/>
      <c r="Z427" s="412"/>
      <c r="AA427" s="412"/>
      <c r="AB427" s="412"/>
      <c r="AC427" s="412"/>
      <c r="AD427" s="412"/>
      <c r="AE427" s="412"/>
      <c r="AF427" s="417"/>
      <c r="AG427" s="417"/>
      <c r="AH427" s="417"/>
      <c r="AI427" s="417"/>
      <c r="AJ427" s="417"/>
      <c r="AK427" s="417"/>
      <c r="AL427" s="417"/>
      <c r="AM427" s="298">
        <f>SUM(Y427:AL427)</f>
        <v>0</v>
      </c>
    </row>
    <row r="428" spans="1:39" ht="15.5" outlineLevel="1">
      <c r="A428" s="534"/>
      <c r="B428" s="433" t="s">
        <v>306</v>
      </c>
      <c r="C428" s="293" t="s">
        <v>164</v>
      </c>
      <c r="D428" s="297"/>
      <c r="E428" s="297"/>
      <c r="F428" s="297"/>
      <c r="G428" s="297"/>
      <c r="H428" s="297"/>
      <c r="I428" s="297"/>
      <c r="J428" s="297"/>
      <c r="K428" s="297"/>
      <c r="L428" s="297"/>
      <c r="M428" s="297"/>
      <c r="N428" s="297">
        <f>N427</f>
        <v>12</v>
      </c>
      <c r="O428" s="297"/>
      <c r="P428" s="297"/>
      <c r="Q428" s="297"/>
      <c r="R428" s="297"/>
      <c r="S428" s="297"/>
      <c r="T428" s="297"/>
      <c r="U428" s="297"/>
      <c r="V428" s="297"/>
      <c r="W428" s="297"/>
      <c r="X428" s="297"/>
      <c r="Y428" s="413">
        <f t="shared" ref="Y428:AL428" si="125">Y427</f>
        <v>0</v>
      </c>
      <c r="Z428" s="413">
        <f t="shared" si="125"/>
        <v>0</v>
      </c>
      <c r="AA428" s="413">
        <f t="shared" si="125"/>
        <v>0</v>
      </c>
      <c r="AB428" s="413">
        <f t="shared" si="125"/>
        <v>0</v>
      </c>
      <c r="AC428" s="413">
        <f t="shared" si="125"/>
        <v>0</v>
      </c>
      <c r="AD428" s="413">
        <f t="shared" si="125"/>
        <v>0</v>
      </c>
      <c r="AE428" s="413">
        <f t="shared" si="125"/>
        <v>0</v>
      </c>
      <c r="AF428" s="413">
        <f t="shared" si="125"/>
        <v>0</v>
      </c>
      <c r="AG428" s="413">
        <f t="shared" si="125"/>
        <v>0</v>
      </c>
      <c r="AH428" s="413">
        <f t="shared" si="125"/>
        <v>0</v>
      </c>
      <c r="AI428" s="413">
        <f t="shared" si="125"/>
        <v>0</v>
      </c>
      <c r="AJ428" s="413">
        <f t="shared" si="125"/>
        <v>0</v>
      </c>
      <c r="AK428" s="413">
        <f t="shared" si="125"/>
        <v>0</v>
      </c>
      <c r="AL428" s="413">
        <f t="shared" si="125"/>
        <v>0</v>
      </c>
      <c r="AM428" s="313"/>
    </row>
    <row r="429" spans="1:39" ht="15.5" outlineLevel="1">
      <c r="A429" s="534"/>
      <c r="B429" s="529"/>
      <c r="C429" s="314"/>
      <c r="D429" s="318"/>
      <c r="E429" s="318"/>
      <c r="F429" s="318"/>
      <c r="G429" s="318"/>
      <c r="H429" s="318"/>
      <c r="I429" s="318"/>
      <c r="J429" s="318"/>
      <c r="K429" s="318"/>
      <c r="L429" s="318"/>
      <c r="M429" s="318"/>
      <c r="N429" s="293"/>
      <c r="O429" s="318"/>
      <c r="P429" s="318"/>
      <c r="Q429" s="318"/>
      <c r="R429" s="318"/>
      <c r="S429" s="318"/>
      <c r="T429" s="318"/>
      <c r="U429" s="318"/>
      <c r="V429" s="318"/>
      <c r="W429" s="318"/>
      <c r="X429" s="318"/>
      <c r="Y429" s="418"/>
      <c r="Z429" s="419"/>
      <c r="AA429" s="418"/>
      <c r="AB429" s="418"/>
      <c r="AC429" s="418"/>
      <c r="AD429" s="418"/>
      <c r="AE429" s="418"/>
      <c r="AF429" s="418"/>
      <c r="AG429" s="418"/>
      <c r="AH429" s="418"/>
      <c r="AI429" s="418"/>
      <c r="AJ429" s="418"/>
      <c r="AK429" s="418"/>
      <c r="AL429" s="418"/>
      <c r="AM429" s="315"/>
    </row>
    <row r="430" spans="1:39" ht="31" outlineLevel="1">
      <c r="A430" s="534">
        <v>9</v>
      </c>
      <c r="B430" s="430" t="s">
        <v>103</v>
      </c>
      <c r="C430" s="293" t="s">
        <v>25</v>
      </c>
      <c r="D430" s="297"/>
      <c r="E430" s="297"/>
      <c r="F430" s="297"/>
      <c r="G430" s="297"/>
      <c r="H430" s="297"/>
      <c r="I430" s="297"/>
      <c r="J430" s="297"/>
      <c r="K430" s="297"/>
      <c r="L430" s="297"/>
      <c r="M430" s="297"/>
      <c r="N430" s="297">
        <v>12</v>
      </c>
      <c r="O430" s="297"/>
      <c r="P430" s="297"/>
      <c r="Q430" s="297"/>
      <c r="R430" s="297"/>
      <c r="S430" s="297"/>
      <c r="T430" s="297"/>
      <c r="U430" s="297"/>
      <c r="V430" s="297"/>
      <c r="W430" s="297"/>
      <c r="X430" s="297"/>
      <c r="Y430" s="417"/>
      <c r="Z430" s="412"/>
      <c r="AA430" s="412"/>
      <c r="AB430" s="412"/>
      <c r="AC430" s="412"/>
      <c r="AD430" s="412"/>
      <c r="AE430" s="412"/>
      <c r="AF430" s="417"/>
      <c r="AG430" s="417"/>
      <c r="AH430" s="417"/>
      <c r="AI430" s="417"/>
      <c r="AJ430" s="417"/>
      <c r="AK430" s="417"/>
      <c r="AL430" s="417"/>
      <c r="AM430" s="298">
        <f>SUM(Y430:AL430)</f>
        <v>0</v>
      </c>
    </row>
    <row r="431" spans="1:39" ht="15.5" outlineLevel="1">
      <c r="A431" s="534"/>
      <c r="B431" s="433" t="s">
        <v>306</v>
      </c>
      <c r="C431" s="293" t="s">
        <v>164</v>
      </c>
      <c r="D431" s="297"/>
      <c r="E431" s="297"/>
      <c r="F431" s="297"/>
      <c r="G431" s="297"/>
      <c r="H431" s="297"/>
      <c r="I431" s="297"/>
      <c r="J431" s="297"/>
      <c r="K431" s="297"/>
      <c r="L431" s="297"/>
      <c r="M431" s="297"/>
      <c r="N431" s="297">
        <f>N430</f>
        <v>12</v>
      </c>
      <c r="O431" s="297"/>
      <c r="P431" s="297"/>
      <c r="Q431" s="297"/>
      <c r="R431" s="297"/>
      <c r="S431" s="297"/>
      <c r="T431" s="297"/>
      <c r="U431" s="297"/>
      <c r="V431" s="297"/>
      <c r="W431" s="297"/>
      <c r="X431" s="297"/>
      <c r="Y431" s="413">
        <f t="shared" ref="Y431:AL431" si="126">Y430</f>
        <v>0</v>
      </c>
      <c r="Z431" s="413">
        <f t="shared" si="126"/>
        <v>0</v>
      </c>
      <c r="AA431" s="413">
        <f t="shared" si="126"/>
        <v>0</v>
      </c>
      <c r="AB431" s="413">
        <f t="shared" si="126"/>
        <v>0</v>
      </c>
      <c r="AC431" s="413">
        <f t="shared" si="126"/>
        <v>0</v>
      </c>
      <c r="AD431" s="413">
        <f t="shared" si="126"/>
        <v>0</v>
      </c>
      <c r="AE431" s="413">
        <f t="shared" si="126"/>
        <v>0</v>
      </c>
      <c r="AF431" s="413">
        <f t="shared" si="126"/>
        <v>0</v>
      </c>
      <c r="AG431" s="413">
        <f t="shared" si="126"/>
        <v>0</v>
      </c>
      <c r="AH431" s="413">
        <f t="shared" si="126"/>
        <v>0</v>
      </c>
      <c r="AI431" s="413">
        <f t="shared" si="126"/>
        <v>0</v>
      </c>
      <c r="AJ431" s="413">
        <f t="shared" si="126"/>
        <v>0</v>
      </c>
      <c r="AK431" s="413">
        <f t="shared" si="126"/>
        <v>0</v>
      </c>
      <c r="AL431" s="413">
        <f t="shared" si="126"/>
        <v>0</v>
      </c>
      <c r="AM431" s="313"/>
    </row>
    <row r="432" spans="1:39" ht="15.5" outlineLevel="1">
      <c r="A432" s="534"/>
      <c r="B432" s="529"/>
      <c r="C432" s="314"/>
      <c r="D432" s="318"/>
      <c r="E432" s="318"/>
      <c r="F432" s="318"/>
      <c r="G432" s="318"/>
      <c r="H432" s="318"/>
      <c r="I432" s="318"/>
      <c r="J432" s="318"/>
      <c r="K432" s="318"/>
      <c r="L432" s="318"/>
      <c r="M432" s="318"/>
      <c r="N432" s="293"/>
      <c r="O432" s="318"/>
      <c r="P432" s="318"/>
      <c r="Q432" s="318"/>
      <c r="R432" s="318"/>
      <c r="S432" s="318"/>
      <c r="T432" s="318"/>
      <c r="U432" s="318"/>
      <c r="V432" s="318"/>
      <c r="W432" s="318"/>
      <c r="X432" s="318"/>
      <c r="Y432" s="418"/>
      <c r="Z432" s="418"/>
      <c r="AA432" s="418"/>
      <c r="AB432" s="418"/>
      <c r="AC432" s="418"/>
      <c r="AD432" s="418"/>
      <c r="AE432" s="418"/>
      <c r="AF432" s="418"/>
      <c r="AG432" s="418"/>
      <c r="AH432" s="418"/>
      <c r="AI432" s="418"/>
      <c r="AJ432" s="418"/>
      <c r="AK432" s="418"/>
      <c r="AL432" s="418"/>
      <c r="AM432" s="315"/>
    </row>
    <row r="433" spans="1:39" ht="31" outlineLevel="1">
      <c r="A433" s="534">
        <v>10</v>
      </c>
      <c r="B433" s="430" t="s">
        <v>104</v>
      </c>
      <c r="C433" s="293" t="s">
        <v>25</v>
      </c>
      <c r="D433" s="297"/>
      <c r="E433" s="297"/>
      <c r="F433" s="297"/>
      <c r="G433" s="297"/>
      <c r="H433" s="297"/>
      <c r="I433" s="297"/>
      <c r="J433" s="297"/>
      <c r="K433" s="297"/>
      <c r="L433" s="297"/>
      <c r="M433" s="297"/>
      <c r="N433" s="297">
        <v>3</v>
      </c>
      <c r="O433" s="297"/>
      <c r="P433" s="297"/>
      <c r="Q433" s="297"/>
      <c r="R433" s="297"/>
      <c r="S433" s="297"/>
      <c r="T433" s="297"/>
      <c r="U433" s="297"/>
      <c r="V433" s="297"/>
      <c r="W433" s="297"/>
      <c r="X433" s="297"/>
      <c r="Y433" s="417"/>
      <c r="Z433" s="412"/>
      <c r="AA433" s="412"/>
      <c r="AB433" s="412"/>
      <c r="AC433" s="412"/>
      <c r="AD433" s="412"/>
      <c r="AE433" s="412"/>
      <c r="AF433" s="417"/>
      <c r="AG433" s="417"/>
      <c r="AH433" s="417"/>
      <c r="AI433" s="417"/>
      <c r="AJ433" s="417"/>
      <c r="AK433" s="417"/>
      <c r="AL433" s="417"/>
      <c r="AM433" s="298">
        <f>SUM(Y433:AL433)</f>
        <v>0</v>
      </c>
    </row>
    <row r="434" spans="1:39" ht="15.5" outlineLevel="1">
      <c r="A434" s="534"/>
      <c r="B434" s="433" t="s">
        <v>306</v>
      </c>
      <c r="C434" s="293" t="s">
        <v>164</v>
      </c>
      <c r="D434" s="297"/>
      <c r="E434" s="297"/>
      <c r="F434" s="297"/>
      <c r="G434" s="297"/>
      <c r="H434" s="297"/>
      <c r="I434" s="297"/>
      <c r="J434" s="297"/>
      <c r="K434" s="297"/>
      <c r="L434" s="297"/>
      <c r="M434" s="297"/>
      <c r="N434" s="297">
        <f>N433</f>
        <v>3</v>
      </c>
      <c r="O434" s="297"/>
      <c r="P434" s="297"/>
      <c r="Q434" s="297"/>
      <c r="R434" s="297"/>
      <c r="S434" s="297"/>
      <c r="T434" s="297"/>
      <c r="U434" s="297"/>
      <c r="V434" s="297"/>
      <c r="W434" s="297"/>
      <c r="X434" s="297"/>
      <c r="Y434" s="413">
        <f t="shared" ref="Y434:AL434" si="127">Y433</f>
        <v>0</v>
      </c>
      <c r="Z434" s="413">
        <f t="shared" si="127"/>
        <v>0</v>
      </c>
      <c r="AA434" s="413">
        <f t="shared" si="127"/>
        <v>0</v>
      </c>
      <c r="AB434" s="413">
        <f t="shared" si="127"/>
        <v>0</v>
      </c>
      <c r="AC434" s="413">
        <f t="shared" si="127"/>
        <v>0</v>
      </c>
      <c r="AD434" s="413">
        <f t="shared" si="127"/>
        <v>0</v>
      </c>
      <c r="AE434" s="413">
        <f t="shared" si="127"/>
        <v>0</v>
      </c>
      <c r="AF434" s="413">
        <f t="shared" si="127"/>
        <v>0</v>
      </c>
      <c r="AG434" s="413">
        <f t="shared" si="127"/>
        <v>0</v>
      </c>
      <c r="AH434" s="413">
        <f t="shared" si="127"/>
        <v>0</v>
      </c>
      <c r="AI434" s="413">
        <f t="shared" si="127"/>
        <v>0</v>
      </c>
      <c r="AJ434" s="413">
        <f t="shared" si="127"/>
        <v>0</v>
      </c>
      <c r="AK434" s="413">
        <f t="shared" si="127"/>
        <v>0</v>
      </c>
      <c r="AL434" s="413">
        <f t="shared" si="127"/>
        <v>0</v>
      </c>
      <c r="AM434" s="313"/>
    </row>
    <row r="435" spans="1:39" ht="15.5" outlineLevel="1">
      <c r="A435" s="534"/>
      <c r="B435" s="529"/>
      <c r="C435" s="314"/>
      <c r="D435" s="318"/>
      <c r="E435" s="318"/>
      <c r="F435" s="318"/>
      <c r="G435" s="318"/>
      <c r="H435" s="318"/>
      <c r="I435" s="318"/>
      <c r="J435" s="318"/>
      <c r="K435" s="318"/>
      <c r="L435" s="318"/>
      <c r="M435" s="318"/>
      <c r="N435" s="293"/>
      <c r="O435" s="318"/>
      <c r="P435" s="318"/>
      <c r="Q435" s="318"/>
      <c r="R435" s="318"/>
      <c r="S435" s="318"/>
      <c r="T435" s="318"/>
      <c r="U435" s="318"/>
      <c r="V435" s="318"/>
      <c r="W435" s="318"/>
      <c r="X435" s="318"/>
      <c r="Y435" s="418"/>
      <c r="Z435" s="419"/>
      <c r="AA435" s="418"/>
      <c r="AB435" s="418"/>
      <c r="AC435" s="418"/>
      <c r="AD435" s="418"/>
      <c r="AE435" s="418"/>
      <c r="AF435" s="418"/>
      <c r="AG435" s="418"/>
      <c r="AH435" s="418"/>
      <c r="AI435" s="418"/>
      <c r="AJ435" s="418"/>
      <c r="AK435" s="418"/>
      <c r="AL435" s="418"/>
      <c r="AM435" s="315"/>
    </row>
    <row r="436" spans="1:39" ht="15.5" outlineLevel="1">
      <c r="A436" s="534"/>
      <c r="B436" s="506" t="s">
        <v>10</v>
      </c>
      <c r="C436" s="291"/>
      <c r="D436" s="291"/>
      <c r="E436" s="291"/>
      <c r="F436" s="291"/>
      <c r="G436" s="291"/>
      <c r="H436" s="291"/>
      <c r="I436" s="291"/>
      <c r="J436" s="291"/>
      <c r="K436" s="291"/>
      <c r="L436" s="291"/>
      <c r="M436" s="291"/>
      <c r="N436" s="292"/>
      <c r="O436" s="291"/>
      <c r="P436" s="291"/>
      <c r="Q436" s="291"/>
      <c r="R436" s="291"/>
      <c r="S436" s="291"/>
      <c r="T436" s="291"/>
      <c r="U436" s="291"/>
      <c r="V436" s="291"/>
      <c r="W436" s="291"/>
      <c r="X436" s="291"/>
      <c r="Y436" s="416"/>
      <c r="Z436" s="416"/>
      <c r="AA436" s="416"/>
      <c r="AB436" s="416"/>
      <c r="AC436" s="416"/>
      <c r="AD436" s="416"/>
      <c r="AE436" s="416"/>
      <c r="AF436" s="416"/>
      <c r="AG436" s="416"/>
      <c r="AH436" s="416"/>
      <c r="AI436" s="416"/>
      <c r="AJ436" s="416"/>
      <c r="AK436" s="416"/>
      <c r="AL436" s="416"/>
      <c r="AM436" s="294"/>
    </row>
    <row r="437" spans="1:39" ht="31" outlineLevel="1">
      <c r="A437" s="534">
        <v>11</v>
      </c>
      <c r="B437" s="430" t="s">
        <v>105</v>
      </c>
      <c r="C437" s="293" t="s">
        <v>25</v>
      </c>
      <c r="D437" s="297"/>
      <c r="E437" s="297"/>
      <c r="F437" s="297"/>
      <c r="G437" s="297"/>
      <c r="H437" s="297"/>
      <c r="I437" s="297"/>
      <c r="J437" s="297"/>
      <c r="K437" s="297"/>
      <c r="L437" s="297"/>
      <c r="M437" s="297"/>
      <c r="N437" s="297">
        <v>12</v>
      </c>
      <c r="O437" s="297"/>
      <c r="P437" s="297"/>
      <c r="Q437" s="297"/>
      <c r="R437" s="297"/>
      <c r="S437" s="297"/>
      <c r="T437" s="297"/>
      <c r="U437" s="297"/>
      <c r="V437" s="297"/>
      <c r="W437" s="297"/>
      <c r="X437" s="297"/>
      <c r="Y437" s="428"/>
      <c r="Z437" s="412"/>
      <c r="AA437" s="412"/>
      <c r="AB437" s="412"/>
      <c r="AC437" s="412"/>
      <c r="AD437" s="412"/>
      <c r="AE437" s="412"/>
      <c r="AF437" s="417"/>
      <c r="AG437" s="417"/>
      <c r="AH437" s="417"/>
      <c r="AI437" s="417"/>
      <c r="AJ437" s="417"/>
      <c r="AK437" s="417"/>
      <c r="AL437" s="417"/>
      <c r="AM437" s="298">
        <f>SUM(Y437:AL437)</f>
        <v>0</v>
      </c>
    </row>
    <row r="438" spans="1:39" ht="15.5" outlineLevel="1">
      <c r="A438" s="534"/>
      <c r="B438" s="433" t="s">
        <v>306</v>
      </c>
      <c r="C438" s="293" t="s">
        <v>164</v>
      </c>
      <c r="D438" s="297"/>
      <c r="E438" s="297"/>
      <c r="F438" s="297"/>
      <c r="G438" s="297"/>
      <c r="H438" s="297"/>
      <c r="I438" s="297"/>
      <c r="J438" s="297"/>
      <c r="K438" s="297"/>
      <c r="L438" s="297"/>
      <c r="M438" s="297"/>
      <c r="N438" s="297">
        <f>N437</f>
        <v>12</v>
      </c>
      <c r="O438" s="297"/>
      <c r="P438" s="297"/>
      <c r="Q438" s="297"/>
      <c r="R438" s="297"/>
      <c r="S438" s="297"/>
      <c r="T438" s="297"/>
      <c r="U438" s="297"/>
      <c r="V438" s="297"/>
      <c r="W438" s="297"/>
      <c r="X438" s="297"/>
      <c r="Y438" s="413">
        <f t="shared" ref="Y438:AL438" si="128">Y437</f>
        <v>0</v>
      </c>
      <c r="Z438" s="413">
        <f t="shared" si="128"/>
        <v>0</v>
      </c>
      <c r="AA438" s="413">
        <f t="shared" si="128"/>
        <v>0</v>
      </c>
      <c r="AB438" s="413">
        <f t="shared" si="128"/>
        <v>0</v>
      </c>
      <c r="AC438" s="413">
        <f t="shared" si="128"/>
        <v>0</v>
      </c>
      <c r="AD438" s="413">
        <f t="shared" si="128"/>
        <v>0</v>
      </c>
      <c r="AE438" s="413">
        <f t="shared" si="128"/>
        <v>0</v>
      </c>
      <c r="AF438" s="413">
        <f t="shared" si="128"/>
        <v>0</v>
      </c>
      <c r="AG438" s="413">
        <f t="shared" si="128"/>
        <v>0</v>
      </c>
      <c r="AH438" s="413">
        <f t="shared" si="128"/>
        <v>0</v>
      </c>
      <c r="AI438" s="413">
        <f t="shared" si="128"/>
        <v>0</v>
      </c>
      <c r="AJ438" s="413">
        <f t="shared" si="128"/>
        <v>0</v>
      </c>
      <c r="AK438" s="413">
        <f t="shared" si="128"/>
        <v>0</v>
      </c>
      <c r="AL438" s="413">
        <f t="shared" si="128"/>
        <v>0</v>
      </c>
      <c r="AM438" s="299"/>
    </row>
    <row r="439" spans="1:39" ht="15.5" outlineLevel="1">
      <c r="A439" s="534"/>
      <c r="B439" s="530"/>
      <c r="C439" s="307"/>
      <c r="D439" s="293"/>
      <c r="E439" s="293"/>
      <c r="F439" s="293"/>
      <c r="G439" s="293"/>
      <c r="H439" s="293"/>
      <c r="I439" s="293"/>
      <c r="J439" s="293"/>
      <c r="K439" s="293"/>
      <c r="L439" s="293"/>
      <c r="M439" s="293"/>
      <c r="N439" s="293"/>
      <c r="O439" s="293"/>
      <c r="P439" s="293"/>
      <c r="Q439" s="293"/>
      <c r="R439" s="293"/>
      <c r="S439" s="293"/>
      <c r="T439" s="293"/>
      <c r="U439" s="293"/>
      <c r="V439" s="293"/>
      <c r="W439" s="293"/>
      <c r="X439" s="293"/>
      <c r="Y439" s="414"/>
      <c r="Z439" s="423"/>
      <c r="AA439" s="423"/>
      <c r="AB439" s="423"/>
      <c r="AC439" s="423"/>
      <c r="AD439" s="423"/>
      <c r="AE439" s="423"/>
      <c r="AF439" s="423"/>
      <c r="AG439" s="423"/>
      <c r="AH439" s="423"/>
      <c r="AI439" s="423"/>
      <c r="AJ439" s="423"/>
      <c r="AK439" s="423"/>
      <c r="AL439" s="423"/>
      <c r="AM439" s="308"/>
    </row>
    <row r="440" spans="1:39" ht="31" outlineLevel="1">
      <c r="A440" s="534">
        <v>12</v>
      </c>
      <c r="B440" s="430" t="s">
        <v>106</v>
      </c>
      <c r="C440" s="293" t="s">
        <v>25</v>
      </c>
      <c r="D440" s="297"/>
      <c r="E440" s="297"/>
      <c r="F440" s="297"/>
      <c r="G440" s="297"/>
      <c r="H440" s="297"/>
      <c r="I440" s="297"/>
      <c r="J440" s="297"/>
      <c r="K440" s="297"/>
      <c r="L440" s="297"/>
      <c r="M440" s="297"/>
      <c r="N440" s="297">
        <v>12</v>
      </c>
      <c r="O440" s="297"/>
      <c r="P440" s="297"/>
      <c r="Q440" s="297"/>
      <c r="R440" s="297"/>
      <c r="S440" s="297"/>
      <c r="T440" s="297"/>
      <c r="U440" s="297"/>
      <c r="V440" s="297"/>
      <c r="W440" s="297"/>
      <c r="X440" s="297"/>
      <c r="Y440" s="412"/>
      <c r="Z440" s="412"/>
      <c r="AA440" s="412"/>
      <c r="AB440" s="412"/>
      <c r="AC440" s="412"/>
      <c r="AD440" s="412"/>
      <c r="AE440" s="412"/>
      <c r="AF440" s="417"/>
      <c r="AG440" s="417"/>
      <c r="AH440" s="417"/>
      <c r="AI440" s="417"/>
      <c r="AJ440" s="417"/>
      <c r="AK440" s="417"/>
      <c r="AL440" s="417"/>
      <c r="AM440" s="298">
        <f>SUM(Y440:AL440)</f>
        <v>0</v>
      </c>
    </row>
    <row r="441" spans="1:39" ht="15.5" outlineLevel="1">
      <c r="A441" s="534"/>
      <c r="B441" s="433" t="s">
        <v>306</v>
      </c>
      <c r="C441" s="293" t="s">
        <v>164</v>
      </c>
      <c r="D441" s="297"/>
      <c r="E441" s="297"/>
      <c r="F441" s="297"/>
      <c r="G441" s="297"/>
      <c r="H441" s="297"/>
      <c r="I441" s="297"/>
      <c r="J441" s="297"/>
      <c r="K441" s="297"/>
      <c r="L441" s="297"/>
      <c r="M441" s="297"/>
      <c r="N441" s="297">
        <f>N440</f>
        <v>12</v>
      </c>
      <c r="O441" s="297"/>
      <c r="P441" s="297"/>
      <c r="Q441" s="297"/>
      <c r="R441" s="297"/>
      <c r="S441" s="297"/>
      <c r="T441" s="297"/>
      <c r="U441" s="297"/>
      <c r="V441" s="297"/>
      <c r="W441" s="297"/>
      <c r="X441" s="297"/>
      <c r="Y441" s="413">
        <f t="shared" ref="Y441:AL441" si="129">Y440</f>
        <v>0</v>
      </c>
      <c r="Z441" s="413">
        <f t="shared" si="129"/>
        <v>0</v>
      </c>
      <c r="AA441" s="413">
        <f t="shared" si="129"/>
        <v>0</v>
      </c>
      <c r="AB441" s="413">
        <f t="shared" si="129"/>
        <v>0</v>
      </c>
      <c r="AC441" s="413">
        <f t="shared" si="129"/>
        <v>0</v>
      </c>
      <c r="AD441" s="413">
        <f t="shared" si="129"/>
        <v>0</v>
      </c>
      <c r="AE441" s="413">
        <f t="shared" si="129"/>
        <v>0</v>
      </c>
      <c r="AF441" s="413">
        <f t="shared" si="129"/>
        <v>0</v>
      </c>
      <c r="AG441" s="413">
        <f t="shared" si="129"/>
        <v>0</v>
      </c>
      <c r="AH441" s="413">
        <f t="shared" si="129"/>
        <v>0</v>
      </c>
      <c r="AI441" s="413">
        <f t="shared" si="129"/>
        <v>0</v>
      </c>
      <c r="AJ441" s="413">
        <f t="shared" si="129"/>
        <v>0</v>
      </c>
      <c r="AK441" s="413">
        <f t="shared" si="129"/>
        <v>0</v>
      </c>
      <c r="AL441" s="413">
        <f t="shared" si="129"/>
        <v>0</v>
      </c>
      <c r="AM441" s="299"/>
    </row>
    <row r="442" spans="1:39" ht="15.5" outlineLevel="1">
      <c r="A442" s="534"/>
      <c r="B442" s="530"/>
      <c r="C442" s="307"/>
      <c r="D442" s="293"/>
      <c r="E442" s="293"/>
      <c r="F442" s="293"/>
      <c r="G442" s="293"/>
      <c r="H442" s="293"/>
      <c r="I442" s="293"/>
      <c r="J442" s="293"/>
      <c r="K442" s="293"/>
      <c r="L442" s="293"/>
      <c r="M442" s="293"/>
      <c r="N442" s="293"/>
      <c r="O442" s="293"/>
      <c r="P442" s="293"/>
      <c r="Q442" s="293"/>
      <c r="R442" s="293"/>
      <c r="S442" s="293"/>
      <c r="T442" s="293"/>
      <c r="U442" s="293"/>
      <c r="V442" s="293"/>
      <c r="W442" s="293"/>
      <c r="X442" s="293"/>
      <c r="Y442" s="424"/>
      <c r="Z442" s="424"/>
      <c r="AA442" s="414"/>
      <c r="AB442" s="414"/>
      <c r="AC442" s="414"/>
      <c r="AD442" s="414"/>
      <c r="AE442" s="414"/>
      <c r="AF442" s="414"/>
      <c r="AG442" s="414"/>
      <c r="AH442" s="414"/>
      <c r="AI442" s="414"/>
      <c r="AJ442" s="414"/>
      <c r="AK442" s="414"/>
      <c r="AL442" s="414"/>
      <c r="AM442" s="308"/>
    </row>
    <row r="443" spans="1:39" ht="31" outlineLevel="1">
      <c r="A443" s="534">
        <v>13</v>
      </c>
      <c r="B443" s="430" t="s">
        <v>107</v>
      </c>
      <c r="C443" s="293" t="s">
        <v>25</v>
      </c>
      <c r="D443" s="297"/>
      <c r="E443" s="297"/>
      <c r="F443" s="297"/>
      <c r="G443" s="297"/>
      <c r="H443" s="297"/>
      <c r="I443" s="297"/>
      <c r="J443" s="297"/>
      <c r="K443" s="297"/>
      <c r="L443" s="297"/>
      <c r="M443" s="297"/>
      <c r="N443" s="297">
        <v>12</v>
      </c>
      <c r="O443" s="297"/>
      <c r="P443" s="297"/>
      <c r="Q443" s="297"/>
      <c r="R443" s="297"/>
      <c r="S443" s="297"/>
      <c r="T443" s="297"/>
      <c r="U443" s="297"/>
      <c r="V443" s="297"/>
      <c r="W443" s="297"/>
      <c r="X443" s="297"/>
      <c r="Y443" s="412"/>
      <c r="Z443" s="412"/>
      <c r="AA443" s="412"/>
      <c r="AB443" s="412"/>
      <c r="AC443" s="412"/>
      <c r="AD443" s="412"/>
      <c r="AE443" s="412"/>
      <c r="AF443" s="417"/>
      <c r="AG443" s="417"/>
      <c r="AH443" s="417"/>
      <c r="AI443" s="417"/>
      <c r="AJ443" s="417"/>
      <c r="AK443" s="417"/>
      <c r="AL443" s="417"/>
      <c r="AM443" s="298">
        <f>SUM(Y443:AL443)</f>
        <v>0</v>
      </c>
    </row>
    <row r="444" spans="1:39" ht="15.5" outlineLevel="1">
      <c r="A444" s="534"/>
      <c r="B444" s="433" t="s">
        <v>306</v>
      </c>
      <c r="C444" s="293" t="s">
        <v>164</v>
      </c>
      <c r="D444" s="297"/>
      <c r="E444" s="297"/>
      <c r="F444" s="297"/>
      <c r="G444" s="297"/>
      <c r="H444" s="297"/>
      <c r="I444" s="297"/>
      <c r="J444" s="297"/>
      <c r="K444" s="297"/>
      <c r="L444" s="297"/>
      <c r="M444" s="297"/>
      <c r="N444" s="297">
        <f>N443</f>
        <v>12</v>
      </c>
      <c r="O444" s="297"/>
      <c r="P444" s="297"/>
      <c r="Q444" s="297"/>
      <c r="R444" s="297"/>
      <c r="S444" s="297"/>
      <c r="T444" s="297"/>
      <c r="U444" s="297"/>
      <c r="V444" s="297"/>
      <c r="W444" s="297"/>
      <c r="X444" s="297"/>
      <c r="Y444" s="413">
        <f t="shared" ref="Y444:AL444" si="130">Y443</f>
        <v>0</v>
      </c>
      <c r="Z444" s="413">
        <f t="shared" si="130"/>
        <v>0</v>
      </c>
      <c r="AA444" s="413">
        <f t="shared" si="130"/>
        <v>0</v>
      </c>
      <c r="AB444" s="413">
        <f t="shared" si="130"/>
        <v>0</v>
      </c>
      <c r="AC444" s="413">
        <f t="shared" si="130"/>
        <v>0</v>
      </c>
      <c r="AD444" s="413">
        <f t="shared" si="130"/>
        <v>0</v>
      </c>
      <c r="AE444" s="413">
        <f t="shared" si="130"/>
        <v>0</v>
      </c>
      <c r="AF444" s="413">
        <f t="shared" si="130"/>
        <v>0</v>
      </c>
      <c r="AG444" s="413">
        <f t="shared" si="130"/>
        <v>0</v>
      </c>
      <c r="AH444" s="413">
        <f t="shared" si="130"/>
        <v>0</v>
      </c>
      <c r="AI444" s="413">
        <f t="shared" si="130"/>
        <v>0</v>
      </c>
      <c r="AJ444" s="413">
        <f t="shared" si="130"/>
        <v>0</v>
      </c>
      <c r="AK444" s="413">
        <f t="shared" si="130"/>
        <v>0</v>
      </c>
      <c r="AL444" s="413">
        <f t="shared" si="130"/>
        <v>0</v>
      </c>
      <c r="AM444" s="308"/>
    </row>
    <row r="445" spans="1:39" ht="15.5" outlineLevel="1">
      <c r="A445" s="534"/>
      <c r="B445" s="530"/>
      <c r="C445" s="307"/>
      <c r="D445" s="293"/>
      <c r="E445" s="293"/>
      <c r="F445" s="293"/>
      <c r="G445" s="293"/>
      <c r="H445" s="293"/>
      <c r="I445" s="293"/>
      <c r="J445" s="293"/>
      <c r="K445" s="293"/>
      <c r="L445" s="293"/>
      <c r="M445" s="293"/>
      <c r="N445" s="293"/>
      <c r="O445" s="293"/>
      <c r="P445" s="293"/>
      <c r="Q445" s="293"/>
      <c r="R445" s="293"/>
      <c r="S445" s="293"/>
      <c r="T445" s="293"/>
      <c r="U445" s="293"/>
      <c r="V445" s="293"/>
      <c r="W445" s="293"/>
      <c r="X445" s="293"/>
      <c r="Y445" s="414"/>
      <c r="Z445" s="414"/>
      <c r="AA445" s="414"/>
      <c r="AB445" s="414"/>
      <c r="AC445" s="414"/>
      <c r="AD445" s="414"/>
      <c r="AE445" s="414"/>
      <c r="AF445" s="414"/>
      <c r="AG445" s="414"/>
      <c r="AH445" s="414"/>
      <c r="AI445" s="414"/>
      <c r="AJ445" s="414"/>
      <c r="AK445" s="414"/>
      <c r="AL445" s="414"/>
      <c r="AM445" s="308"/>
    </row>
    <row r="446" spans="1:39" ht="15.5" outlineLevel="1">
      <c r="A446" s="534"/>
      <c r="B446" s="506" t="s">
        <v>108</v>
      </c>
      <c r="C446" s="291"/>
      <c r="D446" s="292"/>
      <c r="E446" s="292"/>
      <c r="F446" s="292"/>
      <c r="G446" s="292"/>
      <c r="H446" s="292"/>
      <c r="I446" s="292"/>
      <c r="J446" s="292"/>
      <c r="K446" s="292"/>
      <c r="L446" s="292"/>
      <c r="M446" s="292"/>
      <c r="N446" s="292"/>
      <c r="O446" s="292"/>
      <c r="P446" s="291"/>
      <c r="Q446" s="291"/>
      <c r="R446" s="291"/>
      <c r="S446" s="291"/>
      <c r="T446" s="291"/>
      <c r="U446" s="291"/>
      <c r="V446" s="291"/>
      <c r="W446" s="291"/>
      <c r="X446" s="291"/>
      <c r="Y446" s="416"/>
      <c r="Z446" s="416"/>
      <c r="AA446" s="416"/>
      <c r="AB446" s="416"/>
      <c r="AC446" s="416"/>
      <c r="AD446" s="416"/>
      <c r="AE446" s="416"/>
      <c r="AF446" s="416"/>
      <c r="AG446" s="416"/>
      <c r="AH446" s="416"/>
      <c r="AI446" s="416"/>
      <c r="AJ446" s="416"/>
      <c r="AK446" s="416"/>
      <c r="AL446" s="416"/>
      <c r="AM446" s="294"/>
    </row>
    <row r="447" spans="1:39" ht="15.5" outlineLevel="1">
      <c r="A447" s="534">
        <v>14</v>
      </c>
      <c r="B447" s="530" t="s">
        <v>109</v>
      </c>
      <c r="C447" s="293" t="s">
        <v>25</v>
      </c>
      <c r="D447" s="297"/>
      <c r="E447" s="297"/>
      <c r="F447" s="297"/>
      <c r="G447" s="297"/>
      <c r="H447" s="297"/>
      <c r="I447" s="297"/>
      <c r="J447" s="297"/>
      <c r="K447" s="297"/>
      <c r="L447" s="297"/>
      <c r="M447" s="297"/>
      <c r="N447" s="297">
        <v>12</v>
      </c>
      <c r="O447" s="297"/>
      <c r="P447" s="297"/>
      <c r="Q447" s="297"/>
      <c r="R447" s="297"/>
      <c r="S447" s="297"/>
      <c r="T447" s="297"/>
      <c r="U447" s="297"/>
      <c r="V447" s="297"/>
      <c r="W447" s="297"/>
      <c r="X447" s="297"/>
      <c r="Y447" s="412"/>
      <c r="Z447" s="412"/>
      <c r="AA447" s="412"/>
      <c r="AB447" s="412"/>
      <c r="AC447" s="412"/>
      <c r="AD447" s="412"/>
      <c r="AE447" s="412"/>
      <c r="AF447" s="412"/>
      <c r="AG447" s="412"/>
      <c r="AH447" s="412"/>
      <c r="AI447" s="412"/>
      <c r="AJ447" s="412"/>
      <c r="AK447" s="412"/>
      <c r="AL447" s="412"/>
      <c r="AM447" s="298">
        <f>SUM(Y447:AL447)</f>
        <v>0</v>
      </c>
    </row>
    <row r="448" spans="1:39" ht="15.5" outlineLevel="1">
      <c r="A448" s="534"/>
      <c r="B448" s="433" t="s">
        <v>306</v>
      </c>
      <c r="C448" s="293" t="s">
        <v>164</v>
      </c>
      <c r="D448" s="297"/>
      <c r="E448" s="297"/>
      <c r="F448" s="297"/>
      <c r="G448" s="297"/>
      <c r="H448" s="297"/>
      <c r="I448" s="297"/>
      <c r="J448" s="297"/>
      <c r="K448" s="297"/>
      <c r="L448" s="297"/>
      <c r="M448" s="297"/>
      <c r="N448" s="297">
        <f>N447</f>
        <v>12</v>
      </c>
      <c r="O448" s="297"/>
      <c r="P448" s="297"/>
      <c r="Q448" s="297"/>
      <c r="R448" s="297"/>
      <c r="S448" s="297"/>
      <c r="T448" s="297"/>
      <c r="U448" s="297"/>
      <c r="V448" s="297"/>
      <c r="W448" s="297"/>
      <c r="X448" s="297"/>
      <c r="Y448" s="413">
        <f t="shared" ref="Y448:AL448" si="131">Y447</f>
        <v>0</v>
      </c>
      <c r="Z448" s="413">
        <f t="shared" si="131"/>
        <v>0</v>
      </c>
      <c r="AA448" s="413">
        <f t="shared" si="131"/>
        <v>0</v>
      </c>
      <c r="AB448" s="413">
        <f t="shared" si="131"/>
        <v>0</v>
      </c>
      <c r="AC448" s="413">
        <f t="shared" si="131"/>
        <v>0</v>
      </c>
      <c r="AD448" s="413">
        <f t="shared" si="131"/>
        <v>0</v>
      </c>
      <c r="AE448" s="413">
        <f t="shared" si="131"/>
        <v>0</v>
      </c>
      <c r="AF448" s="413">
        <f t="shared" si="131"/>
        <v>0</v>
      </c>
      <c r="AG448" s="413">
        <f t="shared" si="131"/>
        <v>0</v>
      </c>
      <c r="AH448" s="413">
        <f t="shared" si="131"/>
        <v>0</v>
      </c>
      <c r="AI448" s="413">
        <f t="shared" si="131"/>
        <v>0</v>
      </c>
      <c r="AJ448" s="413">
        <f t="shared" si="131"/>
        <v>0</v>
      </c>
      <c r="AK448" s="413">
        <f t="shared" si="131"/>
        <v>0</v>
      </c>
      <c r="AL448" s="413">
        <f t="shared" si="131"/>
        <v>0</v>
      </c>
      <c r="AM448" s="299"/>
    </row>
    <row r="449" spans="1:40" ht="15.5" outlineLevel="1">
      <c r="A449" s="534"/>
      <c r="B449" s="530"/>
      <c r="C449" s="307"/>
      <c r="D449" s="293"/>
      <c r="E449" s="293"/>
      <c r="F449" s="293"/>
      <c r="G449" s="293"/>
      <c r="H449" s="293"/>
      <c r="I449" s="293"/>
      <c r="J449" s="293"/>
      <c r="K449" s="293"/>
      <c r="L449" s="293"/>
      <c r="M449" s="293"/>
      <c r="N449" s="470"/>
      <c r="O449" s="293"/>
      <c r="P449" s="293"/>
      <c r="Q449" s="293"/>
      <c r="R449" s="293"/>
      <c r="S449" s="293"/>
      <c r="T449" s="293"/>
      <c r="U449" s="293"/>
      <c r="V449" s="293"/>
      <c r="W449" s="293"/>
      <c r="X449" s="293"/>
      <c r="Y449" s="414"/>
      <c r="Z449" s="414"/>
      <c r="AA449" s="414"/>
      <c r="AB449" s="414"/>
      <c r="AC449" s="414"/>
      <c r="AD449" s="414"/>
      <c r="AE449" s="414"/>
      <c r="AF449" s="414"/>
      <c r="AG449" s="414"/>
      <c r="AH449" s="414"/>
      <c r="AI449" s="414"/>
      <c r="AJ449" s="414"/>
      <c r="AK449" s="414"/>
      <c r="AL449" s="414"/>
      <c r="AM449" s="303"/>
      <c r="AN449" s="630"/>
    </row>
    <row r="450" spans="1:40" s="311" customFormat="1" ht="15.5" outlineLevel="1">
      <c r="A450" s="534"/>
      <c r="B450" s="506" t="s">
        <v>488</v>
      </c>
      <c r="C450" s="293"/>
      <c r="D450" s="293"/>
      <c r="E450" s="293"/>
      <c r="F450" s="293"/>
      <c r="G450" s="293"/>
      <c r="H450" s="293"/>
      <c r="I450" s="293"/>
      <c r="J450" s="293"/>
      <c r="K450" s="293"/>
      <c r="L450" s="293"/>
      <c r="M450" s="293"/>
      <c r="N450" s="293"/>
      <c r="O450" s="293"/>
      <c r="P450" s="293"/>
      <c r="Q450" s="293"/>
      <c r="R450" s="293"/>
      <c r="S450" s="293"/>
      <c r="T450" s="293"/>
      <c r="U450" s="293"/>
      <c r="V450" s="293"/>
      <c r="W450" s="293"/>
      <c r="X450" s="293"/>
      <c r="Y450" s="414"/>
      <c r="Z450" s="414"/>
      <c r="AA450" s="414"/>
      <c r="AB450" s="414"/>
      <c r="AC450" s="414"/>
      <c r="AD450" s="414"/>
      <c r="AE450" s="418"/>
      <c r="AF450" s="418"/>
      <c r="AG450" s="418"/>
      <c r="AH450" s="418"/>
      <c r="AI450" s="418"/>
      <c r="AJ450" s="418"/>
      <c r="AK450" s="418"/>
      <c r="AL450" s="418"/>
      <c r="AM450" s="519"/>
      <c r="AN450" s="631"/>
    </row>
    <row r="451" spans="1:40" ht="15.5" outlineLevel="1">
      <c r="A451" s="534">
        <v>15</v>
      </c>
      <c r="B451" s="433" t="s">
        <v>493</v>
      </c>
      <c r="C451" s="293" t="s">
        <v>25</v>
      </c>
      <c r="D451" s="297"/>
      <c r="E451" s="297"/>
      <c r="F451" s="297"/>
      <c r="G451" s="297"/>
      <c r="H451" s="297"/>
      <c r="I451" s="297"/>
      <c r="J451" s="297"/>
      <c r="K451" s="297"/>
      <c r="L451" s="297"/>
      <c r="M451" s="297"/>
      <c r="N451" s="297">
        <v>0</v>
      </c>
      <c r="O451" s="297"/>
      <c r="P451" s="297"/>
      <c r="Q451" s="297"/>
      <c r="R451" s="297"/>
      <c r="S451" s="297"/>
      <c r="T451" s="297"/>
      <c r="U451" s="297"/>
      <c r="V451" s="297"/>
      <c r="W451" s="297"/>
      <c r="X451" s="297"/>
      <c r="Y451" s="412"/>
      <c r="Z451" s="412"/>
      <c r="AA451" s="412"/>
      <c r="AB451" s="412"/>
      <c r="AC451" s="412"/>
      <c r="AD451" s="412"/>
      <c r="AE451" s="412"/>
      <c r="AF451" s="412"/>
      <c r="AG451" s="412"/>
      <c r="AH451" s="412"/>
      <c r="AI451" s="412"/>
      <c r="AJ451" s="412"/>
      <c r="AK451" s="412"/>
      <c r="AL451" s="412"/>
      <c r="AM451" s="298">
        <f>SUM(Y451:AL451)</f>
        <v>0</v>
      </c>
    </row>
    <row r="452" spans="1:40" ht="15.5" outlineLevel="1">
      <c r="A452" s="534"/>
      <c r="B452" s="433" t="s">
        <v>306</v>
      </c>
      <c r="C452" s="293" t="s">
        <v>164</v>
      </c>
      <c r="D452" s="297"/>
      <c r="E452" s="297"/>
      <c r="F452" s="297"/>
      <c r="G452" s="297"/>
      <c r="H452" s="297"/>
      <c r="I452" s="297"/>
      <c r="J452" s="297"/>
      <c r="K452" s="297"/>
      <c r="L452" s="297"/>
      <c r="M452" s="297"/>
      <c r="N452" s="297">
        <f>N451</f>
        <v>0</v>
      </c>
      <c r="O452" s="297"/>
      <c r="P452" s="297"/>
      <c r="Q452" s="297"/>
      <c r="R452" s="297"/>
      <c r="S452" s="297"/>
      <c r="T452" s="297"/>
      <c r="U452" s="297"/>
      <c r="V452" s="297"/>
      <c r="W452" s="297"/>
      <c r="X452" s="297"/>
      <c r="Y452" s="413">
        <f>Y451</f>
        <v>0</v>
      </c>
      <c r="Z452" s="413">
        <f t="shared" ref="Z452:AL452" si="132">Z451</f>
        <v>0</v>
      </c>
      <c r="AA452" s="413">
        <f t="shared" si="132"/>
        <v>0</v>
      </c>
      <c r="AB452" s="413">
        <f t="shared" si="132"/>
        <v>0</v>
      </c>
      <c r="AC452" s="413">
        <f t="shared" si="132"/>
        <v>0</v>
      </c>
      <c r="AD452" s="413">
        <f t="shared" si="132"/>
        <v>0</v>
      </c>
      <c r="AE452" s="413">
        <f t="shared" si="132"/>
        <v>0</v>
      </c>
      <c r="AF452" s="413">
        <f t="shared" si="132"/>
        <v>0</v>
      </c>
      <c r="AG452" s="413">
        <f t="shared" si="132"/>
        <v>0</v>
      </c>
      <c r="AH452" s="413">
        <f t="shared" si="132"/>
        <v>0</v>
      </c>
      <c r="AI452" s="413">
        <f t="shared" si="132"/>
        <v>0</v>
      </c>
      <c r="AJ452" s="413">
        <f t="shared" si="132"/>
        <v>0</v>
      </c>
      <c r="AK452" s="413">
        <f t="shared" si="132"/>
        <v>0</v>
      </c>
      <c r="AL452" s="413">
        <f t="shared" si="132"/>
        <v>0</v>
      </c>
      <c r="AM452" s="299"/>
    </row>
    <row r="453" spans="1:40" ht="15.5" outlineLevel="1">
      <c r="A453" s="534"/>
      <c r="B453" s="530"/>
      <c r="C453" s="307"/>
      <c r="D453" s="293"/>
      <c r="E453" s="293"/>
      <c r="F453" s="293"/>
      <c r="G453" s="293"/>
      <c r="H453" s="293"/>
      <c r="I453" s="293"/>
      <c r="J453" s="293"/>
      <c r="K453" s="293"/>
      <c r="L453" s="293"/>
      <c r="M453" s="293"/>
      <c r="N453" s="293"/>
      <c r="O453" s="293"/>
      <c r="P453" s="293"/>
      <c r="Q453" s="293"/>
      <c r="R453" s="293"/>
      <c r="S453" s="293"/>
      <c r="T453" s="293"/>
      <c r="U453" s="293"/>
      <c r="V453" s="293"/>
      <c r="W453" s="293"/>
      <c r="X453" s="293"/>
      <c r="Y453" s="414"/>
      <c r="Z453" s="414"/>
      <c r="AA453" s="414"/>
      <c r="AB453" s="414"/>
      <c r="AC453" s="414"/>
      <c r="AD453" s="414"/>
      <c r="AE453" s="414"/>
      <c r="AF453" s="414"/>
      <c r="AG453" s="414"/>
      <c r="AH453" s="414"/>
      <c r="AI453" s="414"/>
      <c r="AJ453" s="414"/>
      <c r="AK453" s="414"/>
      <c r="AL453" s="414"/>
      <c r="AM453" s="308"/>
    </row>
    <row r="454" spans="1:40" s="285" customFormat="1" ht="15.5" outlineLevel="1">
      <c r="A454" s="534">
        <v>16</v>
      </c>
      <c r="B454" s="531" t="s">
        <v>489</v>
      </c>
      <c r="C454" s="293" t="s">
        <v>25</v>
      </c>
      <c r="D454" s="297"/>
      <c r="E454" s="297"/>
      <c r="F454" s="297"/>
      <c r="G454" s="297"/>
      <c r="H454" s="297"/>
      <c r="I454" s="297"/>
      <c r="J454" s="297"/>
      <c r="K454" s="297"/>
      <c r="L454" s="297"/>
      <c r="M454" s="297"/>
      <c r="N454" s="297">
        <v>0</v>
      </c>
      <c r="O454" s="297"/>
      <c r="P454" s="297"/>
      <c r="Q454" s="297"/>
      <c r="R454" s="297"/>
      <c r="S454" s="297"/>
      <c r="T454" s="297"/>
      <c r="U454" s="297"/>
      <c r="V454" s="297"/>
      <c r="W454" s="297"/>
      <c r="X454" s="297"/>
      <c r="Y454" s="412"/>
      <c r="Z454" s="412"/>
      <c r="AA454" s="412"/>
      <c r="AB454" s="412"/>
      <c r="AC454" s="412"/>
      <c r="AD454" s="412"/>
      <c r="AE454" s="412"/>
      <c r="AF454" s="412"/>
      <c r="AG454" s="412"/>
      <c r="AH454" s="412"/>
      <c r="AI454" s="412"/>
      <c r="AJ454" s="412"/>
      <c r="AK454" s="412"/>
      <c r="AL454" s="412"/>
      <c r="AM454" s="298">
        <f>SUM(Y454:AL454)</f>
        <v>0</v>
      </c>
    </row>
    <row r="455" spans="1:40" s="285" customFormat="1" ht="15.5" outlineLevel="1">
      <c r="A455" s="534"/>
      <c r="B455" s="531" t="s">
        <v>306</v>
      </c>
      <c r="C455" s="293" t="s">
        <v>164</v>
      </c>
      <c r="D455" s="297"/>
      <c r="E455" s="297"/>
      <c r="F455" s="297"/>
      <c r="G455" s="297"/>
      <c r="H455" s="297"/>
      <c r="I455" s="297"/>
      <c r="J455" s="297"/>
      <c r="K455" s="297"/>
      <c r="L455" s="297"/>
      <c r="M455" s="297"/>
      <c r="N455" s="297">
        <f>N454</f>
        <v>0</v>
      </c>
      <c r="O455" s="297"/>
      <c r="P455" s="297"/>
      <c r="Q455" s="297"/>
      <c r="R455" s="297"/>
      <c r="S455" s="297"/>
      <c r="T455" s="297"/>
      <c r="U455" s="297"/>
      <c r="V455" s="297"/>
      <c r="W455" s="297"/>
      <c r="X455" s="297"/>
      <c r="Y455" s="413">
        <f>Y454</f>
        <v>0</v>
      </c>
      <c r="Z455" s="413">
        <f t="shared" ref="Z455:AL455" si="133">Z454</f>
        <v>0</v>
      </c>
      <c r="AA455" s="413">
        <f t="shared" si="133"/>
        <v>0</v>
      </c>
      <c r="AB455" s="413">
        <f t="shared" si="133"/>
        <v>0</v>
      </c>
      <c r="AC455" s="413">
        <f t="shared" si="133"/>
        <v>0</v>
      </c>
      <c r="AD455" s="413">
        <f t="shared" si="133"/>
        <v>0</v>
      </c>
      <c r="AE455" s="413">
        <f t="shared" si="133"/>
        <v>0</v>
      </c>
      <c r="AF455" s="413">
        <f t="shared" si="133"/>
        <v>0</v>
      </c>
      <c r="AG455" s="413">
        <f t="shared" si="133"/>
        <v>0</v>
      </c>
      <c r="AH455" s="413">
        <f t="shared" si="133"/>
        <v>0</v>
      </c>
      <c r="AI455" s="413">
        <f t="shared" si="133"/>
        <v>0</v>
      </c>
      <c r="AJ455" s="413">
        <f t="shared" si="133"/>
        <v>0</v>
      </c>
      <c r="AK455" s="413">
        <f t="shared" si="133"/>
        <v>0</v>
      </c>
      <c r="AL455" s="413">
        <f t="shared" si="133"/>
        <v>0</v>
      </c>
      <c r="AM455" s="299"/>
    </row>
    <row r="456" spans="1:40" s="285" customFormat="1" ht="15.5" outlineLevel="1">
      <c r="A456" s="534"/>
      <c r="B456" s="531"/>
      <c r="C456" s="293"/>
      <c r="D456" s="293"/>
      <c r="E456" s="293"/>
      <c r="F456" s="293"/>
      <c r="G456" s="293"/>
      <c r="H456" s="293"/>
      <c r="I456" s="293"/>
      <c r="J456" s="293"/>
      <c r="K456" s="293"/>
      <c r="L456" s="293"/>
      <c r="M456" s="293"/>
      <c r="N456" s="293"/>
      <c r="O456" s="293"/>
      <c r="P456" s="293"/>
      <c r="Q456" s="293"/>
      <c r="R456" s="293"/>
      <c r="S456" s="293"/>
      <c r="T456" s="293"/>
      <c r="U456" s="293"/>
      <c r="V456" s="293"/>
      <c r="W456" s="293"/>
      <c r="X456" s="293"/>
      <c r="Y456" s="414"/>
      <c r="Z456" s="414"/>
      <c r="AA456" s="414"/>
      <c r="AB456" s="414"/>
      <c r="AC456" s="414"/>
      <c r="AD456" s="414"/>
      <c r="AE456" s="418"/>
      <c r="AF456" s="418"/>
      <c r="AG456" s="418"/>
      <c r="AH456" s="418"/>
      <c r="AI456" s="418"/>
      <c r="AJ456" s="418"/>
      <c r="AK456" s="418"/>
      <c r="AL456" s="418"/>
      <c r="AM456" s="315"/>
    </row>
    <row r="457" spans="1:40" ht="15.5" outlineLevel="1">
      <c r="A457" s="534"/>
      <c r="B457" s="532" t="s">
        <v>494</v>
      </c>
      <c r="C457" s="322"/>
      <c r="D457" s="292"/>
      <c r="E457" s="291"/>
      <c r="F457" s="291"/>
      <c r="G457" s="291"/>
      <c r="H457" s="291"/>
      <c r="I457" s="291"/>
      <c r="J457" s="291"/>
      <c r="K457" s="291"/>
      <c r="L457" s="291"/>
      <c r="M457" s="291"/>
      <c r="N457" s="292"/>
      <c r="O457" s="291"/>
      <c r="P457" s="291"/>
      <c r="Q457" s="291"/>
      <c r="R457" s="291"/>
      <c r="S457" s="291"/>
      <c r="T457" s="291"/>
      <c r="U457" s="291"/>
      <c r="V457" s="291"/>
      <c r="W457" s="291"/>
      <c r="X457" s="291"/>
      <c r="Y457" s="416"/>
      <c r="Z457" s="416"/>
      <c r="AA457" s="416"/>
      <c r="AB457" s="416"/>
      <c r="AC457" s="416"/>
      <c r="AD457" s="416"/>
      <c r="AE457" s="416"/>
      <c r="AF457" s="416"/>
      <c r="AG457" s="416"/>
      <c r="AH457" s="416"/>
      <c r="AI457" s="416"/>
      <c r="AJ457" s="416"/>
      <c r="AK457" s="416"/>
      <c r="AL457" s="416"/>
      <c r="AM457" s="294"/>
    </row>
    <row r="458" spans="1:40" ht="15.5" outlineLevel="1">
      <c r="A458" s="534">
        <v>17</v>
      </c>
      <c r="B458" s="430" t="s">
        <v>113</v>
      </c>
      <c r="C458" s="293" t="s">
        <v>25</v>
      </c>
      <c r="D458" s="297"/>
      <c r="E458" s="297"/>
      <c r="F458" s="297"/>
      <c r="G458" s="297"/>
      <c r="H458" s="297"/>
      <c r="I458" s="297"/>
      <c r="J458" s="297"/>
      <c r="K458" s="297"/>
      <c r="L458" s="297"/>
      <c r="M458" s="297"/>
      <c r="N458" s="297">
        <v>0</v>
      </c>
      <c r="O458" s="297"/>
      <c r="P458" s="297"/>
      <c r="Q458" s="297"/>
      <c r="R458" s="297"/>
      <c r="S458" s="297"/>
      <c r="T458" s="297"/>
      <c r="U458" s="297"/>
      <c r="V458" s="297"/>
      <c r="W458" s="297"/>
      <c r="X458" s="297"/>
      <c r="Y458" s="428"/>
      <c r="Z458" s="412"/>
      <c r="AA458" s="412"/>
      <c r="AB458" s="412"/>
      <c r="AC458" s="412"/>
      <c r="AD458" s="412"/>
      <c r="AE458" s="412"/>
      <c r="AF458" s="417"/>
      <c r="AG458" s="417"/>
      <c r="AH458" s="417"/>
      <c r="AI458" s="417"/>
      <c r="AJ458" s="417"/>
      <c r="AK458" s="417"/>
      <c r="AL458" s="417"/>
      <c r="AM458" s="298">
        <f>SUM(Y458:AL458)</f>
        <v>0</v>
      </c>
    </row>
    <row r="459" spans="1:40" ht="15.5" outlineLevel="1">
      <c r="A459" s="534"/>
      <c r="B459" s="433" t="s">
        <v>306</v>
      </c>
      <c r="C459" s="293" t="s">
        <v>164</v>
      </c>
      <c r="D459" s="297"/>
      <c r="E459" s="297"/>
      <c r="F459" s="297"/>
      <c r="G459" s="297"/>
      <c r="H459" s="297"/>
      <c r="I459" s="297"/>
      <c r="J459" s="297"/>
      <c r="K459" s="297"/>
      <c r="L459" s="297"/>
      <c r="M459" s="297"/>
      <c r="N459" s="297">
        <f>N458</f>
        <v>0</v>
      </c>
      <c r="O459" s="297"/>
      <c r="P459" s="297"/>
      <c r="Q459" s="297"/>
      <c r="R459" s="297"/>
      <c r="S459" s="297"/>
      <c r="T459" s="297"/>
      <c r="U459" s="297"/>
      <c r="V459" s="297"/>
      <c r="W459" s="297"/>
      <c r="X459" s="297"/>
      <c r="Y459" s="413">
        <f>Y458</f>
        <v>0</v>
      </c>
      <c r="Z459" s="413">
        <f t="shared" ref="Z459:AL459" si="134">Z458</f>
        <v>0</v>
      </c>
      <c r="AA459" s="413">
        <f t="shared" si="134"/>
        <v>0</v>
      </c>
      <c r="AB459" s="413">
        <f t="shared" si="134"/>
        <v>0</v>
      </c>
      <c r="AC459" s="413">
        <f t="shared" si="134"/>
        <v>0</v>
      </c>
      <c r="AD459" s="413">
        <f t="shared" si="134"/>
        <v>0</v>
      </c>
      <c r="AE459" s="413">
        <f t="shared" si="134"/>
        <v>0</v>
      </c>
      <c r="AF459" s="413">
        <f t="shared" si="134"/>
        <v>0</v>
      </c>
      <c r="AG459" s="413">
        <f t="shared" si="134"/>
        <v>0</v>
      </c>
      <c r="AH459" s="413">
        <f t="shared" si="134"/>
        <v>0</v>
      </c>
      <c r="AI459" s="413">
        <f t="shared" si="134"/>
        <v>0</v>
      </c>
      <c r="AJ459" s="413">
        <f t="shared" si="134"/>
        <v>0</v>
      </c>
      <c r="AK459" s="413">
        <f t="shared" si="134"/>
        <v>0</v>
      </c>
      <c r="AL459" s="413">
        <f t="shared" si="134"/>
        <v>0</v>
      </c>
      <c r="AM459" s="308"/>
    </row>
    <row r="460" spans="1:40" ht="15.5" outlineLevel="1">
      <c r="A460" s="534"/>
      <c r="B460" s="433"/>
      <c r="C460" s="293"/>
      <c r="D460" s="293"/>
      <c r="E460" s="293"/>
      <c r="F460" s="293"/>
      <c r="G460" s="293"/>
      <c r="H460" s="293"/>
      <c r="I460" s="293"/>
      <c r="J460" s="293"/>
      <c r="K460" s="293"/>
      <c r="L460" s="293"/>
      <c r="M460" s="293"/>
      <c r="N460" s="293"/>
      <c r="O460" s="293"/>
      <c r="P460" s="293"/>
      <c r="Q460" s="293"/>
      <c r="R460" s="293"/>
      <c r="S460" s="293"/>
      <c r="T460" s="293"/>
      <c r="U460" s="293"/>
      <c r="V460" s="293"/>
      <c r="W460" s="293"/>
      <c r="X460" s="293"/>
      <c r="Y460" s="424"/>
      <c r="Z460" s="427"/>
      <c r="AA460" s="427"/>
      <c r="AB460" s="427"/>
      <c r="AC460" s="427"/>
      <c r="AD460" s="427"/>
      <c r="AE460" s="427"/>
      <c r="AF460" s="427"/>
      <c r="AG460" s="427"/>
      <c r="AH460" s="427"/>
      <c r="AI460" s="427"/>
      <c r="AJ460" s="427"/>
      <c r="AK460" s="427"/>
      <c r="AL460" s="427"/>
      <c r="AM460" s="308"/>
    </row>
    <row r="461" spans="1:40" ht="15.5" outlineLevel="1">
      <c r="A461" s="534">
        <v>18</v>
      </c>
      <c r="B461" s="430" t="s">
        <v>110</v>
      </c>
      <c r="C461" s="293" t="s">
        <v>25</v>
      </c>
      <c r="D461" s="297"/>
      <c r="E461" s="297"/>
      <c r="F461" s="297"/>
      <c r="G461" s="297"/>
      <c r="H461" s="297"/>
      <c r="I461" s="297"/>
      <c r="J461" s="297"/>
      <c r="K461" s="297"/>
      <c r="L461" s="297"/>
      <c r="M461" s="297"/>
      <c r="N461" s="297">
        <v>0</v>
      </c>
      <c r="O461" s="297"/>
      <c r="P461" s="297"/>
      <c r="Q461" s="297"/>
      <c r="R461" s="297"/>
      <c r="S461" s="297"/>
      <c r="T461" s="297"/>
      <c r="U461" s="297"/>
      <c r="V461" s="297"/>
      <c r="W461" s="297"/>
      <c r="X461" s="297"/>
      <c r="Y461" s="428"/>
      <c r="Z461" s="412"/>
      <c r="AA461" s="412"/>
      <c r="AB461" s="412"/>
      <c r="AC461" s="412"/>
      <c r="AD461" s="412"/>
      <c r="AE461" s="412"/>
      <c r="AF461" s="417"/>
      <c r="AG461" s="417"/>
      <c r="AH461" s="417"/>
      <c r="AI461" s="417"/>
      <c r="AJ461" s="417"/>
      <c r="AK461" s="417"/>
      <c r="AL461" s="417"/>
      <c r="AM461" s="298">
        <f>SUM(Y461:AL461)</f>
        <v>0</v>
      </c>
    </row>
    <row r="462" spans="1:40" ht="15.5" outlineLevel="1">
      <c r="A462" s="534"/>
      <c r="B462" s="433" t="s">
        <v>306</v>
      </c>
      <c r="C462" s="293" t="s">
        <v>164</v>
      </c>
      <c r="D462" s="297"/>
      <c r="E462" s="297"/>
      <c r="F462" s="297"/>
      <c r="G462" s="297"/>
      <c r="H462" s="297"/>
      <c r="I462" s="297"/>
      <c r="J462" s="297"/>
      <c r="K462" s="297"/>
      <c r="L462" s="297"/>
      <c r="M462" s="297"/>
      <c r="N462" s="297">
        <f>N461</f>
        <v>0</v>
      </c>
      <c r="O462" s="297"/>
      <c r="P462" s="297"/>
      <c r="Q462" s="297"/>
      <c r="R462" s="297"/>
      <c r="S462" s="297"/>
      <c r="T462" s="297"/>
      <c r="U462" s="297"/>
      <c r="V462" s="297"/>
      <c r="W462" s="297"/>
      <c r="X462" s="297"/>
      <c r="Y462" s="413">
        <f>Y461</f>
        <v>0</v>
      </c>
      <c r="Z462" s="413">
        <f t="shared" ref="Z462:AL462" si="135">Z461</f>
        <v>0</v>
      </c>
      <c r="AA462" s="413">
        <f t="shared" si="135"/>
        <v>0</v>
      </c>
      <c r="AB462" s="413">
        <f t="shared" si="135"/>
        <v>0</v>
      </c>
      <c r="AC462" s="413">
        <f t="shared" si="135"/>
        <v>0</v>
      </c>
      <c r="AD462" s="413">
        <f t="shared" si="135"/>
        <v>0</v>
      </c>
      <c r="AE462" s="413">
        <f t="shared" si="135"/>
        <v>0</v>
      </c>
      <c r="AF462" s="413">
        <f t="shared" si="135"/>
        <v>0</v>
      </c>
      <c r="AG462" s="413">
        <f t="shared" si="135"/>
        <v>0</v>
      </c>
      <c r="AH462" s="413">
        <f t="shared" si="135"/>
        <v>0</v>
      </c>
      <c r="AI462" s="413">
        <f t="shared" si="135"/>
        <v>0</v>
      </c>
      <c r="AJ462" s="413">
        <f t="shared" si="135"/>
        <v>0</v>
      </c>
      <c r="AK462" s="413">
        <f t="shared" si="135"/>
        <v>0</v>
      </c>
      <c r="AL462" s="413">
        <f t="shared" si="135"/>
        <v>0</v>
      </c>
      <c r="AM462" s="308"/>
    </row>
    <row r="463" spans="1:40" ht="15.5" outlineLevel="1">
      <c r="A463" s="534"/>
      <c r="B463" s="432"/>
      <c r="C463" s="293"/>
      <c r="D463" s="293"/>
      <c r="E463" s="293"/>
      <c r="F463" s="293"/>
      <c r="G463" s="293"/>
      <c r="H463" s="293"/>
      <c r="I463" s="293"/>
      <c r="J463" s="293"/>
      <c r="K463" s="293"/>
      <c r="L463" s="293"/>
      <c r="M463" s="293"/>
      <c r="N463" s="293"/>
      <c r="O463" s="293"/>
      <c r="P463" s="293"/>
      <c r="Q463" s="293"/>
      <c r="R463" s="293"/>
      <c r="S463" s="293"/>
      <c r="T463" s="293"/>
      <c r="U463" s="293"/>
      <c r="V463" s="293"/>
      <c r="W463" s="293"/>
      <c r="X463" s="293"/>
      <c r="Y463" s="425"/>
      <c r="Z463" s="426"/>
      <c r="AA463" s="426"/>
      <c r="AB463" s="426"/>
      <c r="AC463" s="426"/>
      <c r="AD463" s="426"/>
      <c r="AE463" s="426"/>
      <c r="AF463" s="426"/>
      <c r="AG463" s="426"/>
      <c r="AH463" s="426"/>
      <c r="AI463" s="426"/>
      <c r="AJ463" s="426"/>
      <c r="AK463" s="426"/>
      <c r="AL463" s="426"/>
      <c r="AM463" s="299"/>
    </row>
    <row r="464" spans="1:40" ht="15.5" outlineLevel="1">
      <c r="A464" s="534">
        <v>19</v>
      </c>
      <c r="B464" s="430" t="s">
        <v>112</v>
      </c>
      <c r="C464" s="293" t="s">
        <v>25</v>
      </c>
      <c r="D464" s="297"/>
      <c r="E464" s="297"/>
      <c r="F464" s="297"/>
      <c r="G464" s="297"/>
      <c r="H464" s="297"/>
      <c r="I464" s="297"/>
      <c r="J464" s="297"/>
      <c r="K464" s="297"/>
      <c r="L464" s="297"/>
      <c r="M464" s="297"/>
      <c r="N464" s="297">
        <v>0</v>
      </c>
      <c r="O464" s="297"/>
      <c r="P464" s="297"/>
      <c r="Q464" s="297"/>
      <c r="R464" s="297"/>
      <c r="S464" s="297"/>
      <c r="T464" s="297"/>
      <c r="U464" s="297"/>
      <c r="V464" s="297"/>
      <c r="W464" s="297"/>
      <c r="X464" s="297"/>
      <c r="Y464" s="428"/>
      <c r="Z464" s="412"/>
      <c r="AA464" s="412"/>
      <c r="AB464" s="412"/>
      <c r="AC464" s="412"/>
      <c r="AD464" s="412"/>
      <c r="AE464" s="412"/>
      <c r="AF464" s="417"/>
      <c r="AG464" s="417"/>
      <c r="AH464" s="417"/>
      <c r="AI464" s="417"/>
      <c r="AJ464" s="417"/>
      <c r="AK464" s="417"/>
      <c r="AL464" s="417"/>
      <c r="AM464" s="298">
        <f>SUM(Y464:AL464)</f>
        <v>0</v>
      </c>
    </row>
    <row r="465" spans="1:39" ht="15.5" outlineLevel="1">
      <c r="A465" s="534"/>
      <c r="B465" s="433" t="s">
        <v>306</v>
      </c>
      <c r="C465" s="293" t="s">
        <v>164</v>
      </c>
      <c r="D465" s="297"/>
      <c r="E465" s="297"/>
      <c r="F465" s="297"/>
      <c r="G465" s="297"/>
      <c r="H465" s="297"/>
      <c r="I465" s="297"/>
      <c r="J465" s="297"/>
      <c r="K465" s="297"/>
      <c r="L465" s="297"/>
      <c r="M465" s="297"/>
      <c r="N465" s="297">
        <f>N464</f>
        <v>0</v>
      </c>
      <c r="O465" s="297"/>
      <c r="P465" s="297"/>
      <c r="Q465" s="297"/>
      <c r="R465" s="297"/>
      <c r="S465" s="297"/>
      <c r="T465" s="297"/>
      <c r="U465" s="297"/>
      <c r="V465" s="297"/>
      <c r="W465" s="297"/>
      <c r="X465" s="297"/>
      <c r="Y465" s="413">
        <f>Y464</f>
        <v>0</v>
      </c>
      <c r="Z465" s="413">
        <f t="shared" ref="Z465:AL465" si="136">Z464</f>
        <v>0</v>
      </c>
      <c r="AA465" s="413">
        <f t="shared" si="136"/>
        <v>0</v>
      </c>
      <c r="AB465" s="413">
        <f t="shared" si="136"/>
        <v>0</v>
      </c>
      <c r="AC465" s="413">
        <f t="shared" si="136"/>
        <v>0</v>
      </c>
      <c r="AD465" s="413">
        <f t="shared" si="136"/>
        <v>0</v>
      </c>
      <c r="AE465" s="413">
        <f t="shared" si="136"/>
        <v>0</v>
      </c>
      <c r="AF465" s="413">
        <f t="shared" si="136"/>
        <v>0</v>
      </c>
      <c r="AG465" s="413">
        <f t="shared" si="136"/>
        <v>0</v>
      </c>
      <c r="AH465" s="413">
        <f t="shared" si="136"/>
        <v>0</v>
      </c>
      <c r="AI465" s="413">
        <f t="shared" si="136"/>
        <v>0</v>
      </c>
      <c r="AJ465" s="413">
        <f t="shared" si="136"/>
        <v>0</v>
      </c>
      <c r="AK465" s="413">
        <f t="shared" si="136"/>
        <v>0</v>
      </c>
      <c r="AL465" s="413">
        <f t="shared" si="136"/>
        <v>0</v>
      </c>
      <c r="AM465" s="299"/>
    </row>
    <row r="466" spans="1:39" ht="15.5" outlineLevel="1">
      <c r="A466" s="534"/>
      <c r="B466" s="432"/>
      <c r="C466" s="293"/>
      <c r="D466" s="293"/>
      <c r="E466" s="293"/>
      <c r="F466" s="293"/>
      <c r="G466" s="293"/>
      <c r="H466" s="293"/>
      <c r="I466" s="293"/>
      <c r="J466" s="293"/>
      <c r="K466" s="293"/>
      <c r="L466" s="293"/>
      <c r="M466" s="293"/>
      <c r="N466" s="293"/>
      <c r="O466" s="293"/>
      <c r="P466" s="293"/>
      <c r="Q466" s="293"/>
      <c r="R466" s="293"/>
      <c r="S466" s="293"/>
      <c r="T466" s="293"/>
      <c r="U466" s="293"/>
      <c r="V466" s="293"/>
      <c r="W466" s="293"/>
      <c r="X466" s="293"/>
      <c r="Y466" s="414"/>
      <c r="Z466" s="414"/>
      <c r="AA466" s="414"/>
      <c r="AB466" s="414"/>
      <c r="AC466" s="414"/>
      <c r="AD466" s="414"/>
      <c r="AE466" s="414"/>
      <c r="AF466" s="414"/>
      <c r="AG466" s="414"/>
      <c r="AH466" s="414"/>
      <c r="AI466" s="414"/>
      <c r="AJ466" s="414"/>
      <c r="AK466" s="414"/>
      <c r="AL466" s="414"/>
      <c r="AM466" s="308"/>
    </row>
    <row r="467" spans="1:39" ht="15.5" outlineLevel="1">
      <c r="A467" s="534">
        <v>20</v>
      </c>
      <c r="B467" s="430" t="s">
        <v>111</v>
      </c>
      <c r="C467" s="293" t="s">
        <v>25</v>
      </c>
      <c r="D467" s="297"/>
      <c r="E467" s="297"/>
      <c r="F467" s="297"/>
      <c r="G467" s="297"/>
      <c r="H467" s="297"/>
      <c r="I467" s="297"/>
      <c r="J467" s="297"/>
      <c r="K467" s="297"/>
      <c r="L467" s="297"/>
      <c r="M467" s="297"/>
      <c r="N467" s="297">
        <v>0</v>
      </c>
      <c r="O467" s="297"/>
      <c r="P467" s="297"/>
      <c r="Q467" s="297"/>
      <c r="R467" s="297"/>
      <c r="S467" s="297"/>
      <c r="T467" s="297"/>
      <c r="U467" s="297"/>
      <c r="V467" s="297"/>
      <c r="W467" s="297"/>
      <c r="X467" s="297"/>
      <c r="Y467" s="428"/>
      <c r="Z467" s="412"/>
      <c r="AA467" s="412"/>
      <c r="AB467" s="412"/>
      <c r="AC467" s="412"/>
      <c r="AD467" s="412"/>
      <c r="AE467" s="412"/>
      <c r="AF467" s="417"/>
      <c r="AG467" s="417"/>
      <c r="AH467" s="417"/>
      <c r="AI467" s="417"/>
      <c r="AJ467" s="417"/>
      <c r="AK467" s="417"/>
      <c r="AL467" s="417"/>
      <c r="AM467" s="298">
        <f>SUM(Y467:AL467)</f>
        <v>0</v>
      </c>
    </row>
    <row r="468" spans="1:39" ht="15.5" outlineLevel="1">
      <c r="A468" s="534"/>
      <c r="B468" s="433" t="s">
        <v>306</v>
      </c>
      <c r="C468" s="293" t="s">
        <v>164</v>
      </c>
      <c r="D468" s="297"/>
      <c r="E468" s="297"/>
      <c r="F468" s="297"/>
      <c r="G468" s="297"/>
      <c r="H468" s="297"/>
      <c r="I468" s="297"/>
      <c r="J468" s="297"/>
      <c r="K468" s="297"/>
      <c r="L468" s="297"/>
      <c r="M468" s="297"/>
      <c r="N468" s="297">
        <f>N467</f>
        <v>0</v>
      </c>
      <c r="O468" s="297"/>
      <c r="P468" s="297"/>
      <c r="Q468" s="297"/>
      <c r="R468" s="297"/>
      <c r="S468" s="297"/>
      <c r="T468" s="297"/>
      <c r="U468" s="297"/>
      <c r="V468" s="297"/>
      <c r="W468" s="297"/>
      <c r="X468" s="297"/>
      <c r="Y468" s="413">
        <f t="shared" ref="Y468:AL468" si="137">Y467</f>
        <v>0</v>
      </c>
      <c r="Z468" s="413">
        <f t="shared" si="137"/>
        <v>0</v>
      </c>
      <c r="AA468" s="413">
        <f t="shared" si="137"/>
        <v>0</v>
      </c>
      <c r="AB468" s="413">
        <f t="shared" si="137"/>
        <v>0</v>
      </c>
      <c r="AC468" s="413">
        <f t="shared" si="137"/>
        <v>0</v>
      </c>
      <c r="AD468" s="413">
        <f t="shared" si="137"/>
        <v>0</v>
      </c>
      <c r="AE468" s="413">
        <f t="shared" si="137"/>
        <v>0</v>
      </c>
      <c r="AF468" s="413">
        <f t="shared" si="137"/>
        <v>0</v>
      </c>
      <c r="AG468" s="413">
        <f t="shared" si="137"/>
        <v>0</v>
      </c>
      <c r="AH468" s="413">
        <f t="shared" si="137"/>
        <v>0</v>
      </c>
      <c r="AI468" s="413">
        <f t="shared" si="137"/>
        <v>0</v>
      </c>
      <c r="AJ468" s="413">
        <f t="shared" si="137"/>
        <v>0</v>
      </c>
      <c r="AK468" s="413">
        <f t="shared" si="137"/>
        <v>0</v>
      </c>
      <c r="AL468" s="413">
        <f t="shared" si="137"/>
        <v>0</v>
      </c>
      <c r="AM468" s="308"/>
    </row>
    <row r="469" spans="1:39" ht="15.5" outlineLevel="1">
      <c r="A469" s="534"/>
      <c r="B469" s="533"/>
      <c r="C469" s="302"/>
      <c r="D469" s="293"/>
      <c r="E469" s="293"/>
      <c r="F469" s="293"/>
      <c r="G469" s="293"/>
      <c r="H469" s="293"/>
      <c r="I469" s="293"/>
      <c r="J469" s="293"/>
      <c r="K469" s="293"/>
      <c r="L469" s="293"/>
      <c r="M469" s="293"/>
      <c r="N469" s="302"/>
      <c r="O469" s="293"/>
      <c r="P469" s="293"/>
      <c r="Q469" s="293"/>
      <c r="R469" s="293"/>
      <c r="S469" s="293"/>
      <c r="T469" s="293"/>
      <c r="U469" s="293"/>
      <c r="V469" s="293"/>
      <c r="W469" s="293"/>
      <c r="X469" s="293"/>
      <c r="Y469" s="414"/>
      <c r="Z469" s="414"/>
      <c r="AA469" s="414"/>
      <c r="AB469" s="414"/>
      <c r="AC469" s="414"/>
      <c r="AD469" s="414"/>
      <c r="AE469" s="414"/>
      <c r="AF469" s="414"/>
      <c r="AG469" s="414"/>
      <c r="AH469" s="414"/>
      <c r="AI469" s="414"/>
      <c r="AJ469" s="414"/>
      <c r="AK469" s="414"/>
      <c r="AL469" s="414"/>
      <c r="AM469" s="308"/>
    </row>
    <row r="470" spans="1:39" ht="15.5" outlineLevel="1">
      <c r="A470" s="534"/>
      <c r="B470" s="526" t="s">
        <v>501</v>
      </c>
      <c r="C470" s="293"/>
      <c r="D470" s="293"/>
      <c r="E470" s="293"/>
      <c r="F470" s="293"/>
      <c r="G470" s="293"/>
      <c r="H470" s="293"/>
      <c r="I470" s="293"/>
      <c r="J470" s="293"/>
      <c r="K470" s="293"/>
      <c r="L470" s="293"/>
      <c r="M470" s="293"/>
      <c r="N470" s="293"/>
      <c r="O470" s="293"/>
      <c r="P470" s="293"/>
      <c r="Q470" s="293"/>
      <c r="R470" s="293"/>
      <c r="S470" s="293"/>
      <c r="T470" s="293"/>
      <c r="U470" s="293"/>
      <c r="V470" s="293"/>
      <c r="W470" s="293"/>
      <c r="X470" s="293"/>
      <c r="Y470" s="424"/>
      <c r="Z470" s="427"/>
      <c r="AA470" s="427"/>
      <c r="AB470" s="427"/>
      <c r="AC470" s="427"/>
      <c r="AD470" s="427"/>
      <c r="AE470" s="427"/>
      <c r="AF470" s="427"/>
      <c r="AG470" s="427"/>
      <c r="AH470" s="427"/>
      <c r="AI470" s="427"/>
      <c r="AJ470" s="427"/>
      <c r="AK470" s="427"/>
      <c r="AL470" s="427"/>
      <c r="AM470" s="308"/>
    </row>
    <row r="471" spans="1:39" ht="15.5" outlineLevel="1">
      <c r="A471" s="534"/>
      <c r="B471" s="506" t="s">
        <v>497</v>
      </c>
      <c r="C471" s="293"/>
      <c r="D471" s="293"/>
      <c r="E471" s="293"/>
      <c r="F471" s="293"/>
      <c r="G471" s="293"/>
      <c r="H471" s="293"/>
      <c r="I471" s="293"/>
      <c r="J471" s="293"/>
      <c r="K471" s="293"/>
      <c r="L471" s="293"/>
      <c r="M471" s="293"/>
      <c r="N471" s="293"/>
      <c r="O471" s="293"/>
      <c r="P471" s="293"/>
      <c r="Q471" s="293"/>
      <c r="R471" s="293"/>
      <c r="S471" s="293"/>
      <c r="T471" s="293"/>
      <c r="U471" s="293"/>
      <c r="V471" s="293"/>
      <c r="W471" s="293"/>
      <c r="X471" s="293"/>
      <c r="Y471" s="424"/>
      <c r="Z471" s="427"/>
      <c r="AA471" s="427"/>
      <c r="AB471" s="427"/>
      <c r="AC471" s="427"/>
      <c r="AD471" s="427"/>
      <c r="AE471" s="427"/>
      <c r="AF471" s="427"/>
      <c r="AG471" s="427"/>
      <c r="AH471" s="427"/>
      <c r="AI471" s="427"/>
      <c r="AJ471" s="427"/>
      <c r="AK471" s="427"/>
      <c r="AL471" s="427"/>
      <c r="AM471" s="308"/>
    </row>
    <row r="472" spans="1:39" ht="15.5" outlineLevel="1">
      <c r="A472" s="534">
        <v>21</v>
      </c>
      <c r="B472" s="430" t="s">
        <v>114</v>
      </c>
      <c r="C472" s="293" t="s">
        <v>25</v>
      </c>
      <c r="D472" s="297">
        <v>268124.84461753845</v>
      </c>
      <c r="E472" s="297">
        <f>'7.  Persistence Report'!AX60</f>
        <v>215501</v>
      </c>
      <c r="F472" s="297">
        <f>'7.  Persistence Report'!AY60</f>
        <v>215501</v>
      </c>
      <c r="G472" s="297">
        <f>'7.  Persistence Report'!AZ60</f>
        <v>215501</v>
      </c>
      <c r="H472" s="297">
        <f>'7.  Persistence Report'!BA60</f>
        <v>215501</v>
      </c>
      <c r="I472" s="297">
        <f>'7.  Persistence Report'!BB60</f>
        <v>215501</v>
      </c>
      <c r="J472" s="297">
        <f>'7.  Persistence Report'!BC60</f>
        <v>215501</v>
      </c>
      <c r="K472" s="297">
        <f>'7.  Persistence Report'!BD60</f>
        <v>215500</v>
      </c>
      <c r="L472" s="297">
        <f>'7.  Persistence Report'!BE60</f>
        <v>215500</v>
      </c>
      <c r="M472" s="297">
        <f>'7.  Persistence Report'!BF60</f>
        <v>214964</v>
      </c>
      <c r="N472" s="293"/>
      <c r="O472" s="297">
        <f>'7.  Persistence Report'!R60</f>
        <v>19</v>
      </c>
      <c r="P472" s="297">
        <f>'7.  Persistence Report'!S60</f>
        <v>15</v>
      </c>
      <c r="Q472" s="297">
        <f>'7.  Persistence Report'!T60</f>
        <v>15</v>
      </c>
      <c r="R472" s="297">
        <f>'7.  Persistence Report'!U60</f>
        <v>15</v>
      </c>
      <c r="S472" s="297">
        <f>'7.  Persistence Report'!V60</f>
        <v>15</v>
      </c>
      <c r="T472" s="297">
        <f>'7.  Persistence Report'!W60</f>
        <v>15</v>
      </c>
      <c r="U472" s="297">
        <f>'7.  Persistence Report'!X60</f>
        <v>15</v>
      </c>
      <c r="V472" s="297">
        <f>'7.  Persistence Report'!Y60</f>
        <v>15</v>
      </c>
      <c r="W472" s="297">
        <f>'7.  Persistence Report'!Z60</f>
        <v>15</v>
      </c>
      <c r="X472" s="297">
        <f>'7.  Persistence Report'!AA60</f>
        <v>15</v>
      </c>
      <c r="Y472" s="412">
        <v>1</v>
      </c>
      <c r="Z472" s="412"/>
      <c r="AA472" s="412"/>
      <c r="AB472" s="412"/>
      <c r="AC472" s="412"/>
      <c r="AD472" s="412"/>
      <c r="AE472" s="412"/>
      <c r="AF472" s="412"/>
      <c r="AG472" s="412"/>
      <c r="AH472" s="412"/>
      <c r="AI472" s="412"/>
      <c r="AJ472" s="412"/>
      <c r="AK472" s="412"/>
      <c r="AL472" s="412"/>
      <c r="AM472" s="298">
        <f>SUM(Y472:AL472)</f>
        <v>1</v>
      </c>
    </row>
    <row r="473" spans="1:39" ht="15.5" outlineLevel="1">
      <c r="A473" s="534"/>
      <c r="B473" s="433" t="s">
        <v>306</v>
      </c>
      <c r="C473" s="293" t="s">
        <v>164</v>
      </c>
      <c r="D473" s="297"/>
      <c r="E473" s="297"/>
      <c r="F473" s="297"/>
      <c r="G473" s="297"/>
      <c r="H473" s="297"/>
      <c r="I473" s="297"/>
      <c r="J473" s="297"/>
      <c r="K473" s="297"/>
      <c r="L473" s="297"/>
      <c r="M473" s="297"/>
      <c r="N473" s="293"/>
      <c r="O473" s="297"/>
      <c r="P473" s="297"/>
      <c r="Q473" s="297"/>
      <c r="R473" s="297"/>
      <c r="S473" s="297"/>
      <c r="T473" s="297"/>
      <c r="U473" s="297"/>
      <c r="V473" s="297"/>
      <c r="W473" s="297"/>
      <c r="X473" s="297"/>
      <c r="Y473" s="413">
        <f t="shared" ref="Y473:AL473" si="138">Y472</f>
        <v>1</v>
      </c>
      <c r="Z473" s="413">
        <f t="shared" si="138"/>
        <v>0</v>
      </c>
      <c r="AA473" s="413">
        <f t="shared" si="138"/>
        <v>0</v>
      </c>
      <c r="AB473" s="413">
        <f t="shared" si="138"/>
        <v>0</v>
      </c>
      <c r="AC473" s="413">
        <f t="shared" si="138"/>
        <v>0</v>
      </c>
      <c r="AD473" s="413">
        <f t="shared" si="138"/>
        <v>0</v>
      </c>
      <c r="AE473" s="413">
        <f t="shared" si="138"/>
        <v>0</v>
      </c>
      <c r="AF473" s="413">
        <f t="shared" si="138"/>
        <v>0</v>
      </c>
      <c r="AG473" s="413">
        <f t="shared" si="138"/>
        <v>0</v>
      </c>
      <c r="AH473" s="413">
        <f t="shared" si="138"/>
        <v>0</v>
      </c>
      <c r="AI473" s="413">
        <f t="shared" si="138"/>
        <v>0</v>
      </c>
      <c r="AJ473" s="413">
        <f t="shared" si="138"/>
        <v>0</v>
      </c>
      <c r="AK473" s="413">
        <f t="shared" si="138"/>
        <v>0</v>
      </c>
      <c r="AL473" s="413">
        <f t="shared" si="138"/>
        <v>0</v>
      </c>
      <c r="AM473" s="308"/>
    </row>
    <row r="474" spans="1:39" ht="15.5" outlineLevel="1">
      <c r="A474" s="534"/>
      <c r="B474" s="433"/>
      <c r="C474" s="293"/>
      <c r="D474" s="293"/>
      <c r="E474" s="293"/>
      <c r="F474" s="293"/>
      <c r="G474" s="293"/>
      <c r="H474" s="293"/>
      <c r="I474" s="293"/>
      <c r="J474" s="293"/>
      <c r="K474" s="293"/>
      <c r="L474" s="293"/>
      <c r="M474" s="293"/>
      <c r="N474" s="293"/>
      <c r="O474" s="293"/>
      <c r="P474" s="293"/>
      <c r="Q474" s="293"/>
      <c r="R474" s="293"/>
      <c r="S474" s="293"/>
      <c r="T474" s="293"/>
      <c r="U474" s="293"/>
      <c r="V474" s="293"/>
      <c r="W474" s="293"/>
      <c r="X474" s="293"/>
      <c r="Y474" s="424"/>
      <c r="Z474" s="427"/>
      <c r="AA474" s="427"/>
      <c r="AB474" s="427"/>
      <c r="AC474" s="427"/>
      <c r="AD474" s="427"/>
      <c r="AE474" s="427"/>
      <c r="AF474" s="427"/>
      <c r="AG474" s="427"/>
      <c r="AH474" s="427"/>
      <c r="AI474" s="427"/>
      <c r="AJ474" s="427"/>
      <c r="AK474" s="427"/>
      <c r="AL474" s="427"/>
      <c r="AM474" s="308"/>
    </row>
    <row r="475" spans="1:39" ht="17.5" customHeight="1" outlineLevel="1">
      <c r="A475" s="534">
        <v>22</v>
      </c>
      <c r="B475" s="430" t="s">
        <v>115</v>
      </c>
      <c r="C475" s="293" t="s">
        <v>25</v>
      </c>
      <c r="D475" s="297">
        <v>45173.73</v>
      </c>
      <c r="E475" s="297">
        <f>'7.  Persistence Report'!AX62</f>
        <v>45174</v>
      </c>
      <c r="F475" s="297">
        <f>'7.  Persistence Report'!AY62</f>
        <v>45174</v>
      </c>
      <c r="G475" s="297">
        <f>'7.  Persistence Report'!AZ62</f>
        <v>45174</v>
      </c>
      <c r="H475" s="297">
        <f>'7.  Persistence Report'!BA62</f>
        <v>45174</v>
      </c>
      <c r="I475" s="297">
        <f>'7.  Persistence Report'!BB62</f>
        <v>45174</v>
      </c>
      <c r="J475" s="297">
        <f>'7.  Persistence Report'!BC62</f>
        <v>45174</v>
      </c>
      <c r="K475" s="297">
        <f>'7.  Persistence Report'!BD62</f>
        <v>45174</v>
      </c>
      <c r="L475" s="297">
        <f>'7.  Persistence Report'!BE62</f>
        <v>45174</v>
      </c>
      <c r="M475" s="297">
        <f>'7.  Persistence Report'!BF62</f>
        <v>45174</v>
      </c>
      <c r="N475" s="293"/>
      <c r="O475" s="297">
        <f>'7.  Persistence Report'!R62</f>
        <v>13</v>
      </c>
      <c r="P475" s="297">
        <f>'7.  Persistence Report'!S62</f>
        <v>13</v>
      </c>
      <c r="Q475" s="297">
        <f>'7.  Persistence Report'!T62</f>
        <v>13</v>
      </c>
      <c r="R475" s="297">
        <f>'7.  Persistence Report'!U62</f>
        <v>13</v>
      </c>
      <c r="S475" s="297">
        <f>'7.  Persistence Report'!V62</f>
        <v>13</v>
      </c>
      <c r="T475" s="297">
        <f>'7.  Persistence Report'!W62</f>
        <v>13</v>
      </c>
      <c r="U475" s="297">
        <f>'7.  Persistence Report'!X62</f>
        <v>13</v>
      </c>
      <c r="V475" s="297">
        <f>'7.  Persistence Report'!Y62</f>
        <v>13</v>
      </c>
      <c r="W475" s="297">
        <f>'7.  Persistence Report'!Z62</f>
        <v>13</v>
      </c>
      <c r="X475" s="297">
        <f>'7.  Persistence Report'!AA62</f>
        <v>13</v>
      </c>
      <c r="Y475" s="412">
        <v>1</v>
      </c>
      <c r="Z475" s="412"/>
      <c r="AA475" s="412"/>
      <c r="AB475" s="412"/>
      <c r="AC475" s="412"/>
      <c r="AD475" s="412"/>
      <c r="AE475" s="412"/>
      <c r="AF475" s="412"/>
      <c r="AG475" s="412"/>
      <c r="AH475" s="412"/>
      <c r="AI475" s="412"/>
      <c r="AJ475" s="412"/>
      <c r="AK475" s="412"/>
      <c r="AL475" s="412"/>
      <c r="AM475" s="298">
        <f>SUM(Y475:AL475)</f>
        <v>1</v>
      </c>
    </row>
    <row r="476" spans="1:39" ht="15.5" outlineLevel="1">
      <c r="A476" s="534"/>
      <c r="B476" s="433" t="s">
        <v>306</v>
      </c>
      <c r="C476" s="293" t="s">
        <v>164</v>
      </c>
      <c r="D476" s="297">
        <v>6311.8356549344999</v>
      </c>
      <c r="E476" s="297">
        <v>6311.5656549345003</v>
      </c>
      <c r="F476" s="297">
        <v>6311.5656549345003</v>
      </c>
      <c r="G476" s="297">
        <v>6311.5656549345003</v>
      </c>
      <c r="H476" s="297">
        <v>6311.5656549345003</v>
      </c>
      <c r="I476" s="297">
        <v>6311.5656549345003</v>
      </c>
      <c r="J476" s="297">
        <v>6311.5656549345003</v>
      </c>
      <c r="K476" s="297">
        <v>6311.5656549345003</v>
      </c>
      <c r="L476" s="297">
        <v>6311.5656549345003</v>
      </c>
      <c r="M476" s="297">
        <v>6311.5656549345003</v>
      </c>
      <c r="N476" s="293"/>
      <c r="O476" s="297">
        <v>1.8163180925786626</v>
      </c>
      <c r="P476" s="297">
        <v>1.8163180925786626</v>
      </c>
      <c r="Q476" s="297">
        <v>1.8163180925786626</v>
      </c>
      <c r="R476" s="297">
        <v>1.8163180925786626</v>
      </c>
      <c r="S476" s="297">
        <v>1.8163180925786626</v>
      </c>
      <c r="T476" s="297">
        <v>1.8163180925786626</v>
      </c>
      <c r="U476" s="297">
        <v>1.8163180925786626</v>
      </c>
      <c r="V476" s="297">
        <v>1.8163180925786626</v>
      </c>
      <c r="W476" s="297">
        <v>1.8163180925786626</v>
      </c>
      <c r="X476" s="297">
        <v>1.8163180925786626</v>
      </c>
      <c r="Y476" s="413">
        <f t="shared" ref="Y476:AL476" si="139">Y475</f>
        <v>1</v>
      </c>
      <c r="Z476" s="413">
        <f t="shared" si="139"/>
        <v>0</v>
      </c>
      <c r="AA476" s="413">
        <f t="shared" si="139"/>
        <v>0</v>
      </c>
      <c r="AB476" s="413">
        <f t="shared" si="139"/>
        <v>0</v>
      </c>
      <c r="AC476" s="413">
        <f t="shared" si="139"/>
        <v>0</v>
      </c>
      <c r="AD476" s="413">
        <f t="shared" si="139"/>
        <v>0</v>
      </c>
      <c r="AE476" s="413">
        <f t="shared" si="139"/>
        <v>0</v>
      </c>
      <c r="AF476" s="413">
        <f t="shared" si="139"/>
        <v>0</v>
      </c>
      <c r="AG476" s="413">
        <f t="shared" si="139"/>
        <v>0</v>
      </c>
      <c r="AH476" s="413">
        <f t="shared" si="139"/>
        <v>0</v>
      </c>
      <c r="AI476" s="413">
        <f t="shared" si="139"/>
        <v>0</v>
      </c>
      <c r="AJ476" s="413">
        <f t="shared" si="139"/>
        <v>0</v>
      </c>
      <c r="AK476" s="413">
        <f t="shared" si="139"/>
        <v>0</v>
      </c>
      <c r="AL476" s="413">
        <f t="shared" si="139"/>
        <v>0</v>
      </c>
      <c r="AM476" s="308"/>
    </row>
    <row r="477" spans="1:39" ht="15.5" outlineLevel="1">
      <c r="A477" s="534"/>
      <c r="B477" s="433"/>
      <c r="C477" s="293"/>
      <c r="D477" s="293"/>
      <c r="E477" s="293"/>
      <c r="F477" s="293"/>
      <c r="G477" s="293"/>
      <c r="H477" s="293"/>
      <c r="I477" s="293"/>
      <c r="J477" s="293"/>
      <c r="K477" s="293"/>
      <c r="L477" s="293"/>
      <c r="M477" s="293"/>
      <c r="N477" s="293"/>
      <c r="O477" s="293"/>
      <c r="P477" s="293"/>
      <c r="Q477" s="293"/>
      <c r="R477" s="293"/>
      <c r="S477" s="293"/>
      <c r="T477" s="293"/>
      <c r="U477" s="293"/>
      <c r="V477" s="293"/>
      <c r="W477" s="293"/>
      <c r="X477" s="293"/>
      <c r="Y477" s="424"/>
      <c r="Z477" s="427"/>
      <c r="AA477" s="427"/>
      <c r="AB477" s="427"/>
      <c r="AC477" s="427"/>
      <c r="AD477" s="427"/>
      <c r="AE477" s="427"/>
      <c r="AF477" s="427"/>
      <c r="AG477" s="427"/>
      <c r="AH477" s="427"/>
      <c r="AI477" s="427"/>
      <c r="AJ477" s="427"/>
      <c r="AK477" s="427"/>
      <c r="AL477" s="427"/>
      <c r="AM477" s="308"/>
    </row>
    <row r="478" spans="1:39" ht="15.5" outlineLevel="1">
      <c r="A478" s="534">
        <v>23</v>
      </c>
      <c r="B478" s="778" t="s">
        <v>742</v>
      </c>
      <c r="C478" s="293" t="s">
        <v>25</v>
      </c>
      <c r="D478" s="297">
        <v>252304.12810421857</v>
      </c>
      <c r="E478" s="297">
        <f>'7.  Persistence Report'!AX61</f>
        <v>182716</v>
      </c>
      <c r="F478" s="297">
        <f>'7.  Persistence Report'!AY61</f>
        <v>182716</v>
      </c>
      <c r="G478" s="297">
        <f>'7.  Persistence Report'!AZ61</f>
        <v>182716</v>
      </c>
      <c r="H478" s="297">
        <f>'7.  Persistence Report'!BA61</f>
        <v>182716</v>
      </c>
      <c r="I478" s="297">
        <f>'7.  Persistence Report'!BB61</f>
        <v>182716</v>
      </c>
      <c r="J478" s="297">
        <f>'7.  Persistence Report'!BC61</f>
        <v>182716</v>
      </c>
      <c r="K478" s="297">
        <f>'7.  Persistence Report'!BD61</f>
        <v>182712</v>
      </c>
      <c r="L478" s="297">
        <f>'7.  Persistence Report'!BE61</f>
        <v>182712</v>
      </c>
      <c r="M478" s="297">
        <f>'7.  Persistence Report'!BF61</f>
        <v>182712</v>
      </c>
      <c r="N478" s="293"/>
      <c r="O478" s="297">
        <f>'7.  Persistence Report'!R61</f>
        <v>17</v>
      </c>
      <c r="P478" s="297">
        <f>'7.  Persistence Report'!S61</f>
        <v>13</v>
      </c>
      <c r="Q478" s="297">
        <f>'7.  Persistence Report'!T61</f>
        <v>13</v>
      </c>
      <c r="R478" s="297">
        <f>'7.  Persistence Report'!U61</f>
        <v>13</v>
      </c>
      <c r="S478" s="297">
        <f>'7.  Persistence Report'!V61</f>
        <v>13</v>
      </c>
      <c r="T478" s="297">
        <f>'7.  Persistence Report'!W61</f>
        <v>13</v>
      </c>
      <c r="U478" s="297">
        <f>'7.  Persistence Report'!X61</f>
        <v>13</v>
      </c>
      <c r="V478" s="297">
        <f>'7.  Persistence Report'!Y61</f>
        <v>13</v>
      </c>
      <c r="W478" s="297">
        <f>'7.  Persistence Report'!Z61</f>
        <v>13</v>
      </c>
      <c r="X478" s="297">
        <f>'7.  Persistence Report'!AA61</f>
        <v>13</v>
      </c>
      <c r="Y478" s="412">
        <v>1</v>
      </c>
      <c r="Z478" s="412"/>
      <c r="AA478" s="412"/>
      <c r="AB478" s="412"/>
      <c r="AC478" s="412"/>
      <c r="AD478" s="412"/>
      <c r="AE478" s="412"/>
      <c r="AF478" s="412"/>
      <c r="AG478" s="412"/>
      <c r="AH478" s="412"/>
      <c r="AI478" s="412"/>
      <c r="AJ478" s="412"/>
      <c r="AK478" s="412"/>
      <c r="AL478" s="412"/>
      <c r="AM478" s="298">
        <f>SUM(Y478:AL478)</f>
        <v>1</v>
      </c>
    </row>
    <row r="479" spans="1:39" ht="15.5" outlineLevel="1">
      <c r="A479" s="534"/>
      <c r="B479" s="779" t="s">
        <v>306</v>
      </c>
      <c r="C479" s="293" t="s">
        <v>164</v>
      </c>
      <c r="D479" s="297"/>
      <c r="E479" s="297"/>
      <c r="F479" s="297"/>
      <c r="G479" s="297"/>
      <c r="H479" s="297"/>
      <c r="I479" s="297"/>
      <c r="J479" s="297"/>
      <c r="K479" s="297"/>
      <c r="L479" s="297"/>
      <c r="M479" s="297"/>
      <c r="N479" s="293"/>
      <c r="O479" s="297"/>
      <c r="P479" s="297"/>
      <c r="Q479" s="297"/>
      <c r="R479" s="297"/>
      <c r="S479" s="297"/>
      <c r="T479" s="297"/>
      <c r="U479" s="297"/>
      <c r="V479" s="297"/>
      <c r="W479" s="297"/>
      <c r="X479" s="297"/>
      <c r="Y479" s="413">
        <f t="shared" ref="Y479:AL479" si="140">Y478</f>
        <v>1</v>
      </c>
      <c r="Z479" s="413">
        <f t="shared" si="140"/>
        <v>0</v>
      </c>
      <c r="AA479" s="413">
        <f t="shared" si="140"/>
        <v>0</v>
      </c>
      <c r="AB479" s="413">
        <f t="shared" si="140"/>
        <v>0</v>
      </c>
      <c r="AC479" s="413">
        <f t="shared" si="140"/>
        <v>0</v>
      </c>
      <c r="AD479" s="413">
        <f t="shared" si="140"/>
        <v>0</v>
      </c>
      <c r="AE479" s="413">
        <f t="shared" si="140"/>
        <v>0</v>
      </c>
      <c r="AF479" s="413">
        <f t="shared" si="140"/>
        <v>0</v>
      </c>
      <c r="AG479" s="413">
        <f t="shared" si="140"/>
        <v>0</v>
      </c>
      <c r="AH479" s="413">
        <f t="shared" si="140"/>
        <v>0</v>
      </c>
      <c r="AI479" s="413">
        <f t="shared" si="140"/>
        <v>0</v>
      </c>
      <c r="AJ479" s="413">
        <f t="shared" si="140"/>
        <v>0</v>
      </c>
      <c r="AK479" s="413">
        <f t="shared" si="140"/>
        <v>0</v>
      </c>
      <c r="AL479" s="413">
        <f t="shared" si="140"/>
        <v>0</v>
      </c>
      <c r="AM479" s="308"/>
    </row>
    <row r="480" spans="1:39" ht="15.5" outlineLevel="1">
      <c r="A480" s="534"/>
      <c r="B480" s="432"/>
      <c r="C480" s="293"/>
      <c r="D480" s="293"/>
      <c r="E480" s="293"/>
      <c r="F480" s="293"/>
      <c r="G480" s="293"/>
      <c r="H480" s="293"/>
      <c r="I480" s="293"/>
      <c r="J480" s="293"/>
      <c r="K480" s="293"/>
      <c r="L480" s="293"/>
      <c r="M480" s="293"/>
      <c r="N480" s="293"/>
      <c r="O480" s="293"/>
      <c r="P480" s="293"/>
      <c r="Q480" s="293"/>
      <c r="R480" s="293"/>
      <c r="S480" s="293"/>
      <c r="T480" s="293"/>
      <c r="U480" s="293"/>
      <c r="V480" s="293"/>
      <c r="W480" s="293"/>
      <c r="X480" s="293"/>
      <c r="Y480" s="424"/>
      <c r="Z480" s="427"/>
      <c r="AA480" s="427"/>
      <c r="AB480" s="427"/>
      <c r="AC480" s="427"/>
      <c r="AD480" s="427"/>
      <c r="AE480" s="427"/>
      <c r="AF480" s="427"/>
      <c r="AG480" s="427"/>
      <c r="AH480" s="427"/>
      <c r="AI480" s="427"/>
      <c r="AJ480" s="427"/>
      <c r="AK480" s="427"/>
      <c r="AL480" s="427"/>
      <c r="AM480" s="308"/>
    </row>
    <row r="481" spans="1:39" ht="31" outlineLevel="1">
      <c r="A481" s="534">
        <v>24</v>
      </c>
      <c r="B481" s="430" t="s">
        <v>117</v>
      </c>
      <c r="C481" s="293" t="s">
        <v>25</v>
      </c>
      <c r="D481" s="297">
        <v>21115.925186299999</v>
      </c>
      <c r="E481" s="297">
        <f>'7.  Persistence Report'!AX63</f>
        <v>21116</v>
      </c>
      <c r="F481" s="297">
        <f>'7.  Persistence Report'!AY63</f>
        <v>21116</v>
      </c>
      <c r="G481" s="297">
        <f>'7.  Persistence Report'!AZ63</f>
        <v>21116</v>
      </c>
      <c r="H481" s="297">
        <f>'7.  Persistence Report'!BA63</f>
        <v>21116</v>
      </c>
      <c r="I481" s="297">
        <f>'7.  Persistence Report'!BB63</f>
        <v>21116</v>
      </c>
      <c r="J481" s="297">
        <f>'7.  Persistence Report'!BC63</f>
        <v>21116</v>
      </c>
      <c r="K481" s="297">
        <f>'7.  Persistence Report'!BD63</f>
        <v>21116</v>
      </c>
      <c r="L481" s="297">
        <f>'7.  Persistence Report'!BE63</f>
        <v>21116</v>
      </c>
      <c r="M481" s="297">
        <f>'7.  Persistence Report'!BF63</f>
        <v>21116</v>
      </c>
      <c r="N481" s="293"/>
      <c r="O481" s="297">
        <f>'7.  Persistence Report'!R63</f>
        <v>4</v>
      </c>
      <c r="P481" s="297">
        <f>'7.  Persistence Report'!S63</f>
        <v>4</v>
      </c>
      <c r="Q481" s="297">
        <f>'7.  Persistence Report'!T63</f>
        <v>4</v>
      </c>
      <c r="R481" s="297">
        <f>'7.  Persistence Report'!U63</f>
        <v>4</v>
      </c>
      <c r="S481" s="297">
        <f>'7.  Persistence Report'!V63</f>
        <v>4</v>
      </c>
      <c r="T481" s="297">
        <f>'7.  Persistence Report'!W63</f>
        <v>4</v>
      </c>
      <c r="U481" s="297">
        <f>'7.  Persistence Report'!X63</f>
        <v>4</v>
      </c>
      <c r="V481" s="297">
        <f>'7.  Persistence Report'!Y63</f>
        <v>4</v>
      </c>
      <c r="W481" s="297">
        <f>'7.  Persistence Report'!Z63</f>
        <v>4</v>
      </c>
      <c r="X481" s="297">
        <f>'7.  Persistence Report'!AA63</f>
        <v>4</v>
      </c>
      <c r="Y481" s="412">
        <v>1</v>
      </c>
      <c r="Z481" s="412"/>
      <c r="AA481" s="412"/>
      <c r="AB481" s="412"/>
      <c r="AC481" s="412"/>
      <c r="AD481" s="412"/>
      <c r="AE481" s="412"/>
      <c r="AF481" s="412"/>
      <c r="AG481" s="412"/>
      <c r="AH481" s="412"/>
      <c r="AI481" s="412"/>
      <c r="AJ481" s="412"/>
      <c r="AK481" s="412"/>
      <c r="AL481" s="412"/>
      <c r="AM481" s="298">
        <f>SUM(Y481:AL481)</f>
        <v>1</v>
      </c>
    </row>
    <row r="482" spans="1:39" ht="15.5" outlineLevel="1">
      <c r="A482" s="534"/>
      <c r="B482" s="778" t="s">
        <v>781</v>
      </c>
      <c r="C482" s="293" t="s">
        <v>25</v>
      </c>
      <c r="D482" s="297">
        <v>780.2</v>
      </c>
      <c r="E482" s="297">
        <v>780.2</v>
      </c>
      <c r="F482" s="297">
        <v>780.2</v>
      </c>
      <c r="G482" s="297">
        <v>780.2</v>
      </c>
      <c r="H482" s="297">
        <v>780.2</v>
      </c>
      <c r="I482" s="297">
        <v>780.2</v>
      </c>
      <c r="J482" s="297">
        <v>780.2</v>
      </c>
      <c r="K482" s="297">
        <v>780.2</v>
      </c>
      <c r="L482" s="297">
        <v>780.2</v>
      </c>
      <c r="M482" s="297">
        <v>780.2</v>
      </c>
      <c r="N482" s="293"/>
      <c r="O482" s="809">
        <v>0.14775525667740103</v>
      </c>
      <c r="P482" s="809">
        <v>0.14775525667740103</v>
      </c>
      <c r="Q482" s="809">
        <v>0.14775525667740103</v>
      </c>
      <c r="R482" s="809">
        <v>0.14775525667740103</v>
      </c>
      <c r="S482" s="809">
        <v>0.14775525667740103</v>
      </c>
      <c r="T482" s="809">
        <v>0.14775525667740103</v>
      </c>
      <c r="U482" s="809">
        <v>0.14775525667740103</v>
      </c>
      <c r="V482" s="809">
        <v>0.14775525667740103</v>
      </c>
      <c r="W482" s="809">
        <v>0.14775525667740103</v>
      </c>
      <c r="X482" s="809">
        <v>0.14775525667740103</v>
      </c>
      <c r="Y482" s="412">
        <v>1</v>
      </c>
      <c r="Z482" s="412"/>
      <c r="AA482" s="412"/>
      <c r="AB482" s="412"/>
      <c r="AC482" s="412"/>
      <c r="AD482" s="412"/>
      <c r="AE482" s="412"/>
      <c r="AF482" s="412"/>
      <c r="AG482" s="412"/>
      <c r="AH482" s="412"/>
      <c r="AI482" s="412"/>
      <c r="AJ482" s="412"/>
      <c r="AK482" s="412"/>
      <c r="AL482" s="412"/>
      <c r="AM482" s="298">
        <f>SUM(Y482:AL482)</f>
        <v>1</v>
      </c>
    </row>
    <row r="483" spans="1:39" ht="15.5" outlineLevel="1">
      <c r="A483" s="534"/>
      <c r="B483" s="433"/>
      <c r="C483" s="293"/>
      <c r="D483" s="293"/>
      <c r="E483" s="293"/>
      <c r="F483" s="293"/>
      <c r="G483" s="293"/>
      <c r="H483" s="293"/>
      <c r="I483" s="293"/>
      <c r="J483" s="293"/>
      <c r="K483" s="293"/>
      <c r="L483" s="293"/>
      <c r="M483" s="293"/>
      <c r="N483" s="293"/>
      <c r="O483" s="293"/>
      <c r="P483" s="293"/>
      <c r="Q483" s="293"/>
      <c r="R483" s="293"/>
      <c r="S483" s="293"/>
      <c r="T483" s="293"/>
      <c r="U483" s="293"/>
      <c r="V483" s="293"/>
      <c r="W483" s="293"/>
      <c r="X483" s="293"/>
      <c r="Y483" s="414"/>
      <c r="Z483" s="427"/>
      <c r="AA483" s="427"/>
      <c r="AB483" s="427"/>
      <c r="AC483" s="427"/>
      <c r="AD483" s="427"/>
      <c r="AE483" s="427"/>
      <c r="AF483" s="427"/>
      <c r="AG483" s="427"/>
      <c r="AH483" s="427"/>
      <c r="AI483" s="427"/>
      <c r="AJ483" s="427"/>
      <c r="AK483" s="427"/>
      <c r="AL483" s="427"/>
      <c r="AM483" s="308"/>
    </row>
    <row r="484" spans="1:39" ht="15.5" outlineLevel="1">
      <c r="A484" s="534"/>
      <c r="B484" s="506" t="s">
        <v>498</v>
      </c>
      <c r="C484" s="293"/>
      <c r="D484" s="293"/>
      <c r="E484" s="293"/>
      <c r="F484" s="293"/>
      <c r="G484" s="293"/>
      <c r="H484" s="293"/>
      <c r="I484" s="293"/>
      <c r="J484" s="293"/>
      <c r="K484" s="293"/>
      <c r="L484" s="293"/>
      <c r="M484" s="293"/>
      <c r="N484" s="293"/>
      <c r="O484" s="293"/>
      <c r="P484" s="293"/>
      <c r="Q484" s="293"/>
      <c r="R484" s="293"/>
      <c r="S484" s="293"/>
      <c r="T484" s="293"/>
      <c r="U484" s="293"/>
      <c r="V484" s="293"/>
      <c r="W484" s="293"/>
      <c r="X484" s="293"/>
      <c r="Y484" s="414"/>
      <c r="Z484" s="427"/>
      <c r="AA484" s="427"/>
      <c r="AB484" s="427"/>
      <c r="AC484" s="427"/>
      <c r="AD484" s="427"/>
      <c r="AE484" s="427"/>
      <c r="AF484" s="427"/>
      <c r="AG484" s="427"/>
      <c r="AH484" s="427"/>
      <c r="AI484" s="427"/>
      <c r="AJ484" s="427"/>
      <c r="AK484" s="427"/>
      <c r="AL484" s="427"/>
      <c r="AM484" s="308"/>
    </row>
    <row r="485" spans="1:39" ht="15.5" outlineLevel="1">
      <c r="A485" s="534">
        <v>25</v>
      </c>
      <c r="B485" s="430" t="s">
        <v>118</v>
      </c>
      <c r="C485" s="293" t="s">
        <v>25</v>
      </c>
      <c r="D485" s="297"/>
      <c r="E485" s="297"/>
      <c r="F485" s="297"/>
      <c r="G485" s="297"/>
      <c r="H485" s="297"/>
      <c r="I485" s="297"/>
      <c r="J485" s="297"/>
      <c r="K485" s="297"/>
      <c r="L485" s="297"/>
      <c r="M485" s="297"/>
      <c r="N485" s="297">
        <v>12</v>
      </c>
      <c r="O485" s="297"/>
      <c r="P485" s="297"/>
      <c r="Q485" s="297"/>
      <c r="R485" s="297"/>
      <c r="S485" s="297"/>
      <c r="T485" s="297"/>
      <c r="U485" s="297"/>
      <c r="V485" s="297"/>
      <c r="W485" s="297"/>
      <c r="X485" s="297"/>
      <c r="Y485" s="428"/>
      <c r="Z485" s="412"/>
      <c r="AA485" s="412"/>
      <c r="AB485" s="412"/>
      <c r="AC485" s="412"/>
      <c r="AD485" s="412"/>
      <c r="AE485" s="412"/>
      <c r="AF485" s="417"/>
      <c r="AG485" s="417"/>
      <c r="AH485" s="417"/>
      <c r="AI485" s="417"/>
      <c r="AJ485" s="417"/>
      <c r="AK485" s="417"/>
      <c r="AL485" s="417"/>
      <c r="AM485" s="298">
        <f>SUM(Y485:AL485)</f>
        <v>0</v>
      </c>
    </row>
    <row r="486" spans="1:39" ht="15.5" outlineLevel="1">
      <c r="A486" s="534"/>
      <c r="B486" s="433" t="s">
        <v>306</v>
      </c>
      <c r="C486" s="293" t="s">
        <v>164</v>
      </c>
      <c r="D486" s="297"/>
      <c r="E486" s="297"/>
      <c r="F486" s="297"/>
      <c r="G486" s="297"/>
      <c r="H486" s="297"/>
      <c r="I486" s="297"/>
      <c r="J486" s="297"/>
      <c r="K486" s="297"/>
      <c r="L486" s="297"/>
      <c r="M486" s="297"/>
      <c r="N486" s="297">
        <f>N485</f>
        <v>12</v>
      </c>
      <c r="O486" s="297"/>
      <c r="P486" s="297"/>
      <c r="Q486" s="297"/>
      <c r="R486" s="297"/>
      <c r="S486" s="297"/>
      <c r="T486" s="297"/>
      <c r="U486" s="297"/>
      <c r="V486" s="297"/>
      <c r="W486" s="297"/>
      <c r="X486" s="297"/>
      <c r="Y486" s="413">
        <f t="shared" ref="Y486:AL486" si="141">Y485</f>
        <v>0</v>
      </c>
      <c r="Z486" s="413">
        <f t="shared" si="141"/>
        <v>0</v>
      </c>
      <c r="AA486" s="413">
        <f t="shared" si="141"/>
        <v>0</v>
      </c>
      <c r="AB486" s="413">
        <f t="shared" si="141"/>
        <v>0</v>
      </c>
      <c r="AC486" s="413">
        <f t="shared" si="141"/>
        <v>0</v>
      </c>
      <c r="AD486" s="413">
        <f t="shared" si="141"/>
        <v>0</v>
      </c>
      <c r="AE486" s="413">
        <f t="shared" si="141"/>
        <v>0</v>
      </c>
      <c r="AF486" s="413">
        <f t="shared" si="141"/>
        <v>0</v>
      </c>
      <c r="AG486" s="413">
        <f t="shared" si="141"/>
        <v>0</v>
      </c>
      <c r="AH486" s="413">
        <f t="shared" si="141"/>
        <v>0</v>
      </c>
      <c r="AI486" s="413">
        <f t="shared" si="141"/>
        <v>0</v>
      </c>
      <c r="AJ486" s="413">
        <f t="shared" si="141"/>
        <v>0</v>
      </c>
      <c r="AK486" s="413">
        <f t="shared" si="141"/>
        <v>0</v>
      </c>
      <c r="AL486" s="413">
        <f t="shared" si="141"/>
        <v>0</v>
      </c>
      <c r="AM486" s="308"/>
    </row>
    <row r="487" spans="1:39" ht="15.5" outlineLevel="1">
      <c r="A487" s="534"/>
      <c r="B487" s="433"/>
      <c r="C487" s="293"/>
      <c r="D487" s="293"/>
      <c r="E487" s="293"/>
      <c r="F487" s="293"/>
      <c r="G487" s="293"/>
      <c r="H487" s="293"/>
      <c r="I487" s="293"/>
      <c r="J487" s="293"/>
      <c r="K487" s="293"/>
      <c r="L487" s="293"/>
      <c r="M487" s="293"/>
      <c r="N487" s="293"/>
      <c r="O487" s="293"/>
      <c r="P487" s="293"/>
      <c r="Q487" s="293"/>
      <c r="R487" s="293"/>
      <c r="S487" s="293"/>
      <c r="T487" s="293"/>
      <c r="U487" s="293"/>
      <c r="V487" s="293"/>
      <c r="W487" s="293"/>
      <c r="X487" s="293"/>
      <c r="Y487" s="414"/>
      <c r="Z487" s="427"/>
      <c r="AA487" s="427"/>
      <c r="AB487" s="427"/>
      <c r="AC487" s="427"/>
      <c r="AD487" s="427"/>
      <c r="AE487" s="427"/>
      <c r="AF487" s="427"/>
      <c r="AG487" s="427"/>
      <c r="AH487" s="427"/>
      <c r="AI487" s="427"/>
      <c r="AJ487" s="427"/>
      <c r="AK487" s="427"/>
      <c r="AL487" s="427"/>
      <c r="AM487" s="308"/>
    </row>
    <row r="488" spans="1:39" ht="15.5" outlineLevel="1">
      <c r="A488" s="534">
        <v>26</v>
      </c>
      <c r="B488" s="430" t="s">
        <v>119</v>
      </c>
      <c r="C488" s="293" t="s">
        <v>25</v>
      </c>
      <c r="D488" s="297">
        <v>350886.28767593059</v>
      </c>
      <c r="E488" s="297">
        <f>'7.  Persistence Report'!AX64</f>
        <v>348021</v>
      </c>
      <c r="F488" s="297">
        <f>'7.  Persistence Report'!AY64</f>
        <v>348021</v>
      </c>
      <c r="G488" s="297">
        <f>'7.  Persistence Report'!AZ64</f>
        <v>348021</v>
      </c>
      <c r="H488" s="297">
        <f>'7.  Persistence Report'!BA64</f>
        <v>348021</v>
      </c>
      <c r="I488" s="297">
        <f>'7.  Persistence Report'!BB64</f>
        <v>342087</v>
      </c>
      <c r="J488" s="297">
        <f>'7.  Persistence Report'!BC64</f>
        <v>342087</v>
      </c>
      <c r="K488" s="297">
        <f>'7.  Persistence Report'!BD64</f>
        <v>342087</v>
      </c>
      <c r="L488" s="297">
        <f>'7.  Persistence Report'!BE64</f>
        <v>342087</v>
      </c>
      <c r="M488" s="297">
        <f>'7.  Persistence Report'!BF64</f>
        <v>342087</v>
      </c>
      <c r="N488" s="297">
        <v>12</v>
      </c>
      <c r="O488" s="297">
        <f>'7.  Persistence Report'!R64</f>
        <v>94</v>
      </c>
      <c r="P488" s="297">
        <f>'7.  Persistence Report'!S64</f>
        <v>98</v>
      </c>
      <c r="Q488" s="297">
        <f>'7.  Persistence Report'!T64</f>
        <v>98</v>
      </c>
      <c r="R488" s="297">
        <f>'7.  Persistence Report'!U64</f>
        <v>98</v>
      </c>
      <c r="S488" s="297">
        <f>'7.  Persistence Report'!V64</f>
        <v>98</v>
      </c>
      <c r="T488" s="297">
        <f>'7.  Persistence Report'!W64</f>
        <v>97</v>
      </c>
      <c r="U488" s="297">
        <f>'7.  Persistence Report'!X64</f>
        <v>97</v>
      </c>
      <c r="V488" s="297">
        <f>'7.  Persistence Report'!Y64</f>
        <v>97</v>
      </c>
      <c r="W488" s="297">
        <f>'7.  Persistence Report'!Z64</f>
        <v>97</v>
      </c>
      <c r="X488" s="297">
        <f>'7.  Persistence Report'!AA64</f>
        <v>97</v>
      </c>
      <c r="Y488" s="428"/>
      <c r="Z488" s="412">
        <v>0.31919999999999998</v>
      </c>
      <c r="AA488" s="412">
        <v>4.5100000000000001E-2</v>
      </c>
      <c r="AB488" s="412">
        <v>0.63570000000000004</v>
      </c>
      <c r="AC488" s="412"/>
      <c r="AD488" s="412"/>
      <c r="AE488" s="412"/>
      <c r="AF488" s="417"/>
      <c r="AG488" s="417"/>
      <c r="AH488" s="417"/>
      <c r="AI488" s="417"/>
      <c r="AJ488" s="417"/>
      <c r="AK488" s="417"/>
      <c r="AL488" s="417"/>
      <c r="AM488" s="298">
        <f>SUM(Y488:AL488)</f>
        <v>1</v>
      </c>
    </row>
    <row r="489" spans="1:39" ht="15.5" outlineLevel="1">
      <c r="A489" s="534"/>
      <c r="B489" s="433" t="s">
        <v>306</v>
      </c>
      <c r="C489" s="293" t="s">
        <v>164</v>
      </c>
      <c r="D489" s="297"/>
      <c r="E489" s="297"/>
      <c r="F489" s="297"/>
      <c r="G489" s="297"/>
      <c r="H489" s="297"/>
      <c r="I489" s="297"/>
      <c r="J489" s="297"/>
      <c r="K489" s="297"/>
      <c r="L489" s="297"/>
      <c r="M489" s="297"/>
      <c r="N489" s="297">
        <f>N488</f>
        <v>12</v>
      </c>
      <c r="O489" s="810"/>
      <c r="P489" s="297"/>
      <c r="Q489" s="297"/>
      <c r="R489" s="297"/>
      <c r="S489" s="297"/>
      <c r="T489" s="297"/>
      <c r="U489" s="297"/>
      <c r="V489" s="297"/>
      <c r="W489" s="297"/>
      <c r="X489" s="297"/>
      <c r="Y489" s="413">
        <f t="shared" ref="Y489:AL489" si="142">Y488</f>
        <v>0</v>
      </c>
      <c r="Z489" s="413">
        <f t="shared" si="142"/>
        <v>0.31919999999999998</v>
      </c>
      <c r="AA489" s="413">
        <f t="shared" si="142"/>
        <v>4.5100000000000001E-2</v>
      </c>
      <c r="AB489" s="413">
        <f t="shared" si="142"/>
        <v>0.63570000000000004</v>
      </c>
      <c r="AC489" s="413">
        <f t="shared" si="142"/>
        <v>0</v>
      </c>
      <c r="AD489" s="413">
        <f t="shared" si="142"/>
        <v>0</v>
      </c>
      <c r="AE489" s="413">
        <f t="shared" si="142"/>
        <v>0</v>
      </c>
      <c r="AF489" s="413">
        <f t="shared" si="142"/>
        <v>0</v>
      </c>
      <c r="AG489" s="413">
        <f t="shared" si="142"/>
        <v>0</v>
      </c>
      <c r="AH489" s="413">
        <f t="shared" si="142"/>
        <v>0</v>
      </c>
      <c r="AI489" s="413">
        <f t="shared" si="142"/>
        <v>0</v>
      </c>
      <c r="AJ489" s="413">
        <f t="shared" si="142"/>
        <v>0</v>
      </c>
      <c r="AK489" s="413">
        <f t="shared" si="142"/>
        <v>0</v>
      </c>
      <c r="AL489" s="413">
        <f t="shared" si="142"/>
        <v>0</v>
      </c>
      <c r="AM489" s="308"/>
    </row>
    <row r="490" spans="1:39" ht="15.5" outlineLevel="1">
      <c r="A490" s="534"/>
      <c r="B490" s="433"/>
      <c r="C490" s="293"/>
      <c r="D490" s="293"/>
      <c r="E490" s="293"/>
      <c r="F490" s="293"/>
      <c r="G490" s="293"/>
      <c r="H490" s="293"/>
      <c r="I490" s="293"/>
      <c r="J490" s="293"/>
      <c r="K490" s="293"/>
      <c r="L490" s="293"/>
      <c r="M490" s="293"/>
      <c r="N490" s="293"/>
      <c r="O490" s="293"/>
      <c r="P490" s="293"/>
      <c r="Q490" s="293"/>
      <c r="R490" s="293"/>
      <c r="S490" s="293"/>
      <c r="T490" s="293"/>
      <c r="U490" s="293"/>
      <c r="V490" s="293"/>
      <c r="W490" s="293"/>
      <c r="X490" s="293"/>
      <c r="Y490" s="414"/>
      <c r="Z490" s="427"/>
      <c r="AA490" s="427"/>
      <c r="AB490" s="427"/>
      <c r="AC490" s="427"/>
      <c r="AD490" s="427"/>
      <c r="AE490" s="427"/>
      <c r="AF490" s="427"/>
      <c r="AG490" s="427"/>
      <c r="AH490" s="427"/>
      <c r="AI490" s="427"/>
      <c r="AJ490" s="427"/>
      <c r="AK490" s="427"/>
      <c r="AL490" s="427"/>
      <c r="AM490" s="308"/>
    </row>
    <row r="491" spans="1:39" ht="31" outlineLevel="1">
      <c r="A491" s="534">
        <v>27</v>
      </c>
      <c r="B491" s="430" t="s">
        <v>120</v>
      </c>
      <c r="C491" s="293" t="s">
        <v>25</v>
      </c>
      <c r="D491" s="297"/>
      <c r="E491" s="297"/>
      <c r="F491" s="297"/>
      <c r="G491" s="297"/>
      <c r="H491" s="297"/>
      <c r="I491" s="297"/>
      <c r="J491" s="297"/>
      <c r="K491" s="297"/>
      <c r="L491" s="297"/>
      <c r="M491" s="297"/>
      <c r="N491" s="297">
        <v>12</v>
      </c>
      <c r="O491" s="297"/>
      <c r="P491" s="297"/>
      <c r="Q491" s="297"/>
      <c r="R491" s="297"/>
      <c r="S491" s="297"/>
      <c r="T491" s="297"/>
      <c r="U491" s="297"/>
      <c r="V491" s="297"/>
      <c r="W491" s="297"/>
      <c r="X491" s="297"/>
      <c r="Y491" s="428"/>
      <c r="Z491" s="412"/>
      <c r="AA491" s="412"/>
      <c r="AB491" s="412"/>
      <c r="AC491" s="412"/>
      <c r="AD491" s="412"/>
      <c r="AE491" s="412"/>
      <c r="AF491" s="417"/>
      <c r="AG491" s="417"/>
      <c r="AH491" s="417"/>
      <c r="AI491" s="417"/>
      <c r="AJ491" s="417"/>
      <c r="AK491" s="417"/>
      <c r="AL491" s="417"/>
      <c r="AM491" s="298">
        <f>SUM(Y491:AL491)</f>
        <v>0</v>
      </c>
    </row>
    <row r="492" spans="1:39" ht="15.5" outlineLevel="1">
      <c r="A492" s="534"/>
      <c r="B492" s="433" t="s">
        <v>306</v>
      </c>
      <c r="C492" s="293" t="s">
        <v>164</v>
      </c>
      <c r="D492" s="297"/>
      <c r="E492" s="297"/>
      <c r="F492" s="297"/>
      <c r="G492" s="297"/>
      <c r="H492" s="297"/>
      <c r="I492" s="297"/>
      <c r="J492" s="297"/>
      <c r="K492" s="297"/>
      <c r="L492" s="297"/>
      <c r="M492" s="297"/>
      <c r="N492" s="297">
        <f>N491</f>
        <v>12</v>
      </c>
      <c r="O492" s="297"/>
      <c r="P492" s="297"/>
      <c r="Q492" s="297"/>
      <c r="R492" s="297"/>
      <c r="S492" s="297"/>
      <c r="T492" s="297"/>
      <c r="U492" s="297"/>
      <c r="V492" s="297"/>
      <c r="W492" s="297"/>
      <c r="X492" s="297"/>
      <c r="Y492" s="413">
        <f t="shared" ref="Y492:AL492" si="143">Y491</f>
        <v>0</v>
      </c>
      <c r="Z492" s="413">
        <f t="shared" si="143"/>
        <v>0</v>
      </c>
      <c r="AA492" s="413">
        <f t="shared" si="143"/>
        <v>0</v>
      </c>
      <c r="AB492" s="413">
        <f t="shared" si="143"/>
        <v>0</v>
      </c>
      <c r="AC492" s="413">
        <f t="shared" si="143"/>
        <v>0</v>
      </c>
      <c r="AD492" s="413">
        <f t="shared" si="143"/>
        <v>0</v>
      </c>
      <c r="AE492" s="413">
        <f t="shared" si="143"/>
        <v>0</v>
      </c>
      <c r="AF492" s="413">
        <f t="shared" si="143"/>
        <v>0</v>
      </c>
      <c r="AG492" s="413">
        <f t="shared" si="143"/>
        <v>0</v>
      </c>
      <c r="AH492" s="413">
        <f t="shared" si="143"/>
        <v>0</v>
      </c>
      <c r="AI492" s="413">
        <f t="shared" si="143"/>
        <v>0</v>
      </c>
      <c r="AJ492" s="413">
        <f t="shared" si="143"/>
        <v>0</v>
      </c>
      <c r="AK492" s="413">
        <f t="shared" si="143"/>
        <v>0</v>
      </c>
      <c r="AL492" s="413">
        <f t="shared" si="143"/>
        <v>0</v>
      </c>
      <c r="AM492" s="308"/>
    </row>
    <row r="493" spans="1:39" ht="15.5" outlineLevel="1">
      <c r="A493" s="534"/>
      <c r="B493" s="433"/>
      <c r="C493" s="293"/>
      <c r="D493" s="293"/>
      <c r="E493" s="293"/>
      <c r="F493" s="293"/>
      <c r="G493" s="293"/>
      <c r="H493" s="293"/>
      <c r="I493" s="293"/>
      <c r="J493" s="293"/>
      <c r="K493" s="293"/>
      <c r="L493" s="293"/>
      <c r="M493" s="293"/>
      <c r="N493" s="293"/>
      <c r="O493" s="293"/>
      <c r="P493" s="293"/>
      <c r="Q493" s="293"/>
      <c r="R493" s="293"/>
      <c r="S493" s="293"/>
      <c r="T493" s="293"/>
      <c r="U493" s="293"/>
      <c r="V493" s="293"/>
      <c r="W493" s="293"/>
      <c r="X493" s="293"/>
      <c r="Y493" s="414"/>
      <c r="Z493" s="427"/>
      <c r="AA493" s="427"/>
      <c r="AB493" s="427"/>
      <c r="AC493" s="427"/>
      <c r="AD493" s="427"/>
      <c r="AE493" s="427"/>
      <c r="AF493" s="427"/>
      <c r="AG493" s="427"/>
      <c r="AH493" s="427"/>
      <c r="AI493" s="427"/>
      <c r="AJ493" s="427"/>
      <c r="AK493" s="427"/>
      <c r="AL493" s="427"/>
      <c r="AM493" s="308"/>
    </row>
    <row r="494" spans="1:39" ht="31" outlineLevel="1">
      <c r="A494" s="534">
        <v>28</v>
      </c>
      <c r="B494" s="430" t="s">
        <v>121</v>
      </c>
      <c r="C494" s="293" t="s">
        <v>25</v>
      </c>
      <c r="D494" s="297"/>
      <c r="E494" s="297"/>
      <c r="F494" s="297"/>
      <c r="G494" s="297"/>
      <c r="H494" s="297"/>
      <c r="I494" s="297"/>
      <c r="J494" s="297"/>
      <c r="K494" s="297"/>
      <c r="L494" s="297"/>
      <c r="M494" s="297"/>
      <c r="N494" s="297">
        <v>12</v>
      </c>
      <c r="O494" s="297"/>
      <c r="P494" s="297"/>
      <c r="Q494" s="297"/>
      <c r="R494" s="297"/>
      <c r="S494" s="297"/>
      <c r="T494" s="297"/>
      <c r="U494" s="297"/>
      <c r="V494" s="297"/>
      <c r="W494" s="297"/>
      <c r="X494" s="297"/>
      <c r="Y494" s="428"/>
      <c r="Z494" s="412"/>
      <c r="AA494" s="412"/>
      <c r="AB494" s="412"/>
      <c r="AC494" s="412"/>
      <c r="AD494" s="412"/>
      <c r="AE494" s="412"/>
      <c r="AF494" s="417"/>
      <c r="AG494" s="417"/>
      <c r="AH494" s="417"/>
      <c r="AI494" s="417"/>
      <c r="AJ494" s="417"/>
      <c r="AK494" s="417"/>
      <c r="AL494" s="417"/>
      <c r="AM494" s="298">
        <f>SUM(Y494:AL494)</f>
        <v>0</v>
      </c>
    </row>
    <row r="495" spans="1:39" ht="15.5" outlineLevel="1">
      <c r="A495" s="534"/>
      <c r="B495" s="433" t="s">
        <v>306</v>
      </c>
      <c r="C495" s="293" t="s">
        <v>164</v>
      </c>
      <c r="D495" s="297"/>
      <c r="E495" s="297"/>
      <c r="F495" s="297"/>
      <c r="G495" s="297"/>
      <c r="H495" s="297"/>
      <c r="I495" s="297"/>
      <c r="J495" s="297"/>
      <c r="K495" s="297"/>
      <c r="L495" s="297"/>
      <c r="M495" s="297"/>
      <c r="N495" s="297">
        <f>N494</f>
        <v>12</v>
      </c>
      <c r="O495" s="297"/>
      <c r="P495" s="297"/>
      <c r="Q495" s="297"/>
      <c r="R495" s="297"/>
      <c r="S495" s="297"/>
      <c r="T495" s="297"/>
      <c r="U495" s="297"/>
      <c r="V495" s="297"/>
      <c r="W495" s="297"/>
      <c r="X495" s="297"/>
      <c r="Y495" s="413">
        <f t="shared" ref="Y495:AL495" si="144">Y494</f>
        <v>0</v>
      </c>
      <c r="Z495" s="413">
        <f t="shared" si="144"/>
        <v>0</v>
      </c>
      <c r="AA495" s="413">
        <f t="shared" si="144"/>
        <v>0</v>
      </c>
      <c r="AB495" s="413">
        <f t="shared" si="144"/>
        <v>0</v>
      </c>
      <c r="AC495" s="413">
        <f t="shared" si="144"/>
        <v>0</v>
      </c>
      <c r="AD495" s="413">
        <f t="shared" si="144"/>
        <v>0</v>
      </c>
      <c r="AE495" s="413">
        <f t="shared" si="144"/>
        <v>0</v>
      </c>
      <c r="AF495" s="413">
        <f t="shared" si="144"/>
        <v>0</v>
      </c>
      <c r="AG495" s="413">
        <f t="shared" si="144"/>
        <v>0</v>
      </c>
      <c r="AH495" s="413">
        <f t="shared" si="144"/>
        <v>0</v>
      </c>
      <c r="AI495" s="413">
        <f t="shared" si="144"/>
        <v>0</v>
      </c>
      <c r="AJ495" s="413">
        <f t="shared" si="144"/>
        <v>0</v>
      </c>
      <c r="AK495" s="413">
        <f t="shared" si="144"/>
        <v>0</v>
      </c>
      <c r="AL495" s="413">
        <f t="shared" si="144"/>
        <v>0</v>
      </c>
      <c r="AM495" s="308"/>
    </row>
    <row r="496" spans="1:39" ht="15.5" outlineLevel="1">
      <c r="A496" s="534"/>
      <c r="B496" s="433"/>
      <c r="C496" s="293"/>
      <c r="D496" s="293"/>
      <c r="E496" s="293"/>
      <c r="F496" s="293"/>
      <c r="G496" s="293"/>
      <c r="H496" s="293"/>
      <c r="I496" s="293"/>
      <c r="J496" s="293"/>
      <c r="K496" s="293"/>
      <c r="L496" s="293"/>
      <c r="M496" s="293"/>
      <c r="N496" s="293"/>
      <c r="O496" s="293"/>
      <c r="P496" s="293"/>
      <c r="Q496" s="293"/>
      <c r="R496" s="293"/>
      <c r="S496" s="293"/>
      <c r="T496" s="293"/>
      <c r="U496" s="293"/>
      <c r="V496" s="293"/>
      <c r="W496" s="293"/>
      <c r="X496" s="293"/>
      <c r="Y496" s="414"/>
      <c r="Z496" s="427"/>
      <c r="AA496" s="427"/>
      <c r="AB496" s="427"/>
      <c r="AC496" s="427"/>
      <c r="AD496" s="427"/>
      <c r="AE496" s="427"/>
      <c r="AF496" s="427"/>
      <c r="AG496" s="427"/>
      <c r="AH496" s="427"/>
      <c r="AI496" s="427"/>
      <c r="AJ496" s="427"/>
      <c r="AK496" s="427"/>
      <c r="AL496" s="427"/>
      <c r="AM496" s="308"/>
    </row>
    <row r="497" spans="1:39" ht="31" outlineLevel="1">
      <c r="A497" s="534">
        <v>29</v>
      </c>
      <c r="B497" s="430" t="s">
        <v>122</v>
      </c>
      <c r="C497" s="293" t="s">
        <v>25</v>
      </c>
      <c r="D497" s="297"/>
      <c r="E497" s="297"/>
      <c r="F497" s="297"/>
      <c r="G497" s="297"/>
      <c r="H497" s="297"/>
      <c r="I497" s="297"/>
      <c r="J497" s="297"/>
      <c r="K497" s="297"/>
      <c r="L497" s="297"/>
      <c r="M497" s="297"/>
      <c r="N497" s="297">
        <v>3</v>
      </c>
      <c r="O497" s="297"/>
      <c r="P497" s="297"/>
      <c r="Q497" s="297"/>
      <c r="R497" s="297"/>
      <c r="S497" s="297"/>
      <c r="T497" s="297"/>
      <c r="U497" s="297"/>
      <c r="V497" s="297"/>
      <c r="W497" s="297"/>
      <c r="X497" s="297"/>
      <c r="Y497" s="428"/>
      <c r="Z497" s="412"/>
      <c r="AA497" s="412"/>
      <c r="AB497" s="412"/>
      <c r="AC497" s="412"/>
      <c r="AD497" s="412"/>
      <c r="AE497" s="412"/>
      <c r="AF497" s="417"/>
      <c r="AG497" s="417"/>
      <c r="AH497" s="417"/>
      <c r="AI497" s="417"/>
      <c r="AJ497" s="417"/>
      <c r="AK497" s="417"/>
      <c r="AL497" s="417"/>
      <c r="AM497" s="298">
        <f>SUM(Y497:AL497)</f>
        <v>0</v>
      </c>
    </row>
    <row r="498" spans="1:39" ht="15.5" outlineLevel="1">
      <c r="A498" s="534"/>
      <c r="B498" s="433" t="s">
        <v>306</v>
      </c>
      <c r="C498" s="293" t="s">
        <v>164</v>
      </c>
      <c r="D498" s="297"/>
      <c r="E498" s="297"/>
      <c r="F498" s="297"/>
      <c r="G498" s="297"/>
      <c r="H498" s="297"/>
      <c r="I498" s="297"/>
      <c r="J498" s="297"/>
      <c r="K498" s="297"/>
      <c r="L498" s="297"/>
      <c r="M498" s="297"/>
      <c r="N498" s="297">
        <f>N497</f>
        <v>3</v>
      </c>
      <c r="O498" s="297"/>
      <c r="P498" s="297"/>
      <c r="Q498" s="297"/>
      <c r="R498" s="297"/>
      <c r="S498" s="297"/>
      <c r="T498" s="297"/>
      <c r="U498" s="297"/>
      <c r="V498" s="297"/>
      <c r="W498" s="297"/>
      <c r="X498" s="297"/>
      <c r="Y498" s="413">
        <f t="shared" ref="Y498:AL498" si="145">Y497</f>
        <v>0</v>
      </c>
      <c r="Z498" s="413">
        <f t="shared" si="145"/>
        <v>0</v>
      </c>
      <c r="AA498" s="413">
        <f t="shared" si="145"/>
        <v>0</v>
      </c>
      <c r="AB498" s="413">
        <f t="shared" si="145"/>
        <v>0</v>
      </c>
      <c r="AC498" s="413">
        <f t="shared" si="145"/>
        <v>0</v>
      </c>
      <c r="AD498" s="413">
        <f t="shared" si="145"/>
        <v>0</v>
      </c>
      <c r="AE498" s="413">
        <f t="shared" si="145"/>
        <v>0</v>
      </c>
      <c r="AF498" s="413">
        <f t="shared" si="145"/>
        <v>0</v>
      </c>
      <c r="AG498" s="413">
        <f t="shared" si="145"/>
        <v>0</v>
      </c>
      <c r="AH498" s="413">
        <f t="shared" si="145"/>
        <v>0</v>
      </c>
      <c r="AI498" s="413">
        <f t="shared" si="145"/>
        <v>0</v>
      </c>
      <c r="AJ498" s="413">
        <f t="shared" si="145"/>
        <v>0</v>
      </c>
      <c r="AK498" s="413">
        <f t="shared" si="145"/>
        <v>0</v>
      </c>
      <c r="AL498" s="413">
        <f t="shared" si="145"/>
        <v>0</v>
      </c>
      <c r="AM498" s="308"/>
    </row>
    <row r="499" spans="1:39" ht="15.5" outlineLevel="1">
      <c r="A499" s="534"/>
      <c r="B499" s="433"/>
      <c r="C499" s="293"/>
      <c r="D499" s="293"/>
      <c r="E499" s="293"/>
      <c r="F499" s="293"/>
      <c r="G499" s="293"/>
      <c r="H499" s="293"/>
      <c r="I499" s="293"/>
      <c r="J499" s="293"/>
      <c r="K499" s="293"/>
      <c r="L499" s="293"/>
      <c r="M499" s="293"/>
      <c r="N499" s="293"/>
      <c r="O499" s="293"/>
      <c r="P499" s="293"/>
      <c r="Q499" s="293"/>
      <c r="R499" s="293"/>
      <c r="S499" s="293"/>
      <c r="T499" s="293"/>
      <c r="U499" s="293"/>
      <c r="V499" s="293"/>
      <c r="W499" s="293"/>
      <c r="X499" s="293"/>
      <c r="Y499" s="414"/>
      <c r="Z499" s="427"/>
      <c r="AA499" s="427"/>
      <c r="AB499" s="427"/>
      <c r="AC499" s="427"/>
      <c r="AD499" s="427"/>
      <c r="AE499" s="427"/>
      <c r="AF499" s="427"/>
      <c r="AG499" s="427"/>
      <c r="AH499" s="427"/>
      <c r="AI499" s="427"/>
      <c r="AJ499" s="427"/>
      <c r="AK499" s="427"/>
      <c r="AL499" s="427"/>
      <c r="AM499" s="308"/>
    </row>
    <row r="500" spans="1:39" ht="31" outlineLevel="1">
      <c r="A500" s="534">
        <v>30</v>
      </c>
      <c r="B500" s="430" t="s">
        <v>123</v>
      </c>
      <c r="C500" s="293" t="s">
        <v>25</v>
      </c>
      <c r="D500" s="297"/>
      <c r="E500" s="297"/>
      <c r="F500" s="297"/>
      <c r="G500" s="297"/>
      <c r="H500" s="297"/>
      <c r="I500" s="297"/>
      <c r="J500" s="297"/>
      <c r="K500" s="297"/>
      <c r="L500" s="297"/>
      <c r="M500" s="297"/>
      <c r="N500" s="297">
        <v>12</v>
      </c>
      <c r="O500" s="297"/>
      <c r="P500" s="297"/>
      <c r="Q500" s="297"/>
      <c r="R500" s="297"/>
      <c r="S500" s="297"/>
      <c r="T500" s="297"/>
      <c r="U500" s="297"/>
      <c r="V500" s="297"/>
      <c r="W500" s="297"/>
      <c r="X500" s="297"/>
      <c r="Y500" s="428"/>
      <c r="Z500" s="412"/>
      <c r="AA500" s="412"/>
      <c r="AB500" s="412"/>
      <c r="AC500" s="412"/>
      <c r="AD500" s="412"/>
      <c r="AE500" s="412"/>
      <c r="AF500" s="417"/>
      <c r="AG500" s="417"/>
      <c r="AH500" s="417"/>
      <c r="AI500" s="417"/>
      <c r="AJ500" s="417"/>
      <c r="AK500" s="417"/>
      <c r="AL500" s="417"/>
      <c r="AM500" s="298">
        <f>SUM(Y500:AL500)</f>
        <v>0</v>
      </c>
    </row>
    <row r="501" spans="1:39" ht="15.5" outlineLevel="1">
      <c r="A501" s="534"/>
      <c r="B501" s="433" t="s">
        <v>306</v>
      </c>
      <c r="C501" s="293" t="s">
        <v>164</v>
      </c>
      <c r="D501" s="297"/>
      <c r="E501" s="297"/>
      <c r="F501" s="297"/>
      <c r="G501" s="297"/>
      <c r="H501" s="297"/>
      <c r="I501" s="297"/>
      <c r="J501" s="297"/>
      <c r="K501" s="297"/>
      <c r="L501" s="297"/>
      <c r="M501" s="297"/>
      <c r="N501" s="297">
        <f>N500</f>
        <v>12</v>
      </c>
      <c r="O501" s="297"/>
      <c r="P501" s="297"/>
      <c r="Q501" s="297"/>
      <c r="R501" s="297"/>
      <c r="S501" s="297"/>
      <c r="T501" s="297"/>
      <c r="U501" s="297"/>
      <c r="V501" s="297"/>
      <c r="W501" s="297"/>
      <c r="X501" s="297"/>
      <c r="Y501" s="413">
        <f t="shared" ref="Y501:AL501" si="146">Y500</f>
        <v>0</v>
      </c>
      <c r="Z501" s="413">
        <f t="shared" si="146"/>
        <v>0</v>
      </c>
      <c r="AA501" s="413">
        <f t="shared" si="146"/>
        <v>0</v>
      </c>
      <c r="AB501" s="413">
        <f t="shared" si="146"/>
        <v>0</v>
      </c>
      <c r="AC501" s="413">
        <f t="shared" si="146"/>
        <v>0</v>
      </c>
      <c r="AD501" s="413">
        <f t="shared" si="146"/>
        <v>0</v>
      </c>
      <c r="AE501" s="413">
        <f t="shared" si="146"/>
        <v>0</v>
      </c>
      <c r="AF501" s="413">
        <f t="shared" si="146"/>
        <v>0</v>
      </c>
      <c r="AG501" s="413">
        <f t="shared" si="146"/>
        <v>0</v>
      </c>
      <c r="AH501" s="413">
        <f t="shared" si="146"/>
        <v>0</v>
      </c>
      <c r="AI501" s="413">
        <f t="shared" si="146"/>
        <v>0</v>
      </c>
      <c r="AJ501" s="413">
        <f t="shared" si="146"/>
        <v>0</v>
      </c>
      <c r="AK501" s="413">
        <f t="shared" si="146"/>
        <v>0</v>
      </c>
      <c r="AL501" s="413">
        <f t="shared" si="146"/>
        <v>0</v>
      </c>
      <c r="AM501" s="308"/>
    </row>
    <row r="502" spans="1:39" ht="15.5" outlineLevel="1">
      <c r="A502" s="534"/>
      <c r="B502" s="433"/>
      <c r="C502" s="293"/>
      <c r="D502" s="293"/>
      <c r="E502" s="293"/>
      <c r="F502" s="293"/>
      <c r="G502" s="293"/>
      <c r="H502" s="293"/>
      <c r="I502" s="293"/>
      <c r="J502" s="293"/>
      <c r="K502" s="293"/>
      <c r="L502" s="293"/>
      <c r="M502" s="293"/>
      <c r="N502" s="293"/>
      <c r="O502" s="293"/>
      <c r="P502" s="293"/>
      <c r="Q502" s="293"/>
      <c r="R502" s="293"/>
      <c r="S502" s="293"/>
      <c r="T502" s="293"/>
      <c r="U502" s="293"/>
      <c r="V502" s="293"/>
      <c r="W502" s="293"/>
      <c r="X502" s="293"/>
      <c r="Y502" s="414"/>
      <c r="Z502" s="427"/>
      <c r="AA502" s="427"/>
      <c r="AB502" s="427"/>
      <c r="AC502" s="427"/>
      <c r="AD502" s="427"/>
      <c r="AE502" s="427"/>
      <c r="AF502" s="427"/>
      <c r="AG502" s="427"/>
      <c r="AH502" s="427"/>
      <c r="AI502" s="427"/>
      <c r="AJ502" s="427"/>
      <c r="AK502" s="427"/>
      <c r="AL502" s="427"/>
      <c r="AM502" s="308"/>
    </row>
    <row r="503" spans="1:39" ht="31" outlineLevel="1">
      <c r="A503" s="534">
        <v>31</v>
      </c>
      <c r="B503" s="430" t="s">
        <v>124</v>
      </c>
      <c r="C503" s="293" t="s">
        <v>25</v>
      </c>
      <c r="D503" s="297"/>
      <c r="E503" s="297"/>
      <c r="F503" s="297"/>
      <c r="G503" s="297"/>
      <c r="H503" s="297"/>
      <c r="I503" s="297"/>
      <c r="J503" s="297"/>
      <c r="K503" s="297"/>
      <c r="L503" s="297"/>
      <c r="M503" s="297"/>
      <c r="N503" s="297">
        <v>12</v>
      </c>
      <c r="O503" s="297"/>
      <c r="P503" s="297"/>
      <c r="Q503" s="297"/>
      <c r="R503" s="297"/>
      <c r="S503" s="297"/>
      <c r="T503" s="297"/>
      <c r="U503" s="297"/>
      <c r="V503" s="297"/>
      <c r="W503" s="297"/>
      <c r="X503" s="297"/>
      <c r="Y503" s="428"/>
      <c r="Z503" s="412"/>
      <c r="AA503" s="412"/>
      <c r="AB503" s="412"/>
      <c r="AC503" s="412"/>
      <c r="AD503" s="412"/>
      <c r="AE503" s="412"/>
      <c r="AF503" s="417"/>
      <c r="AG503" s="417"/>
      <c r="AH503" s="417"/>
      <c r="AI503" s="417"/>
      <c r="AJ503" s="417"/>
      <c r="AK503" s="417"/>
      <c r="AL503" s="417"/>
      <c r="AM503" s="298">
        <f>SUM(Y503:AL503)</f>
        <v>0</v>
      </c>
    </row>
    <row r="504" spans="1:39" ht="15.5" outlineLevel="1">
      <c r="A504" s="534"/>
      <c r="B504" s="433" t="s">
        <v>306</v>
      </c>
      <c r="C504" s="293" t="s">
        <v>164</v>
      </c>
      <c r="D504" s="297"/>
      <c r="E504" s="297"/>
      <c r="F504" s="297"/>
      <c r="G504" s="297"/>
      <c r="H504" s="297"/>
      <c r="I504" s="297"/>
      <c r="J504" s="297"/>
      <c r="K504" s="297"/>
      <c r="L504" s="297"/>
      <c r="M504" s="297"/>
      <c r="N504" s="297">
        <f>N503</f>
        <v>12</v>
      </c>
      <c r="O504" s="297"/>
      <c r="P504" s="297"/>
      <c r="Q504" s="297"/>
      <c r="R504" s="297"/>
      <c r="S504" s="297"/>
      <c r="T504" s="297"/>
      <c r="U504" s="297"/>
      <c r="V504" s="297"/>
      <c r="W504" s="297"/>
      <c r="X504" s="297"/>
      <c r="Y504" s="413">
        <f t="shared" ref="Y504:AL504" si="147">Y503</f>
        <v>0</v>
      </c>
      <c r="Z504" s="413">
        <f t="shared" si="147"/>
        <v>0</v>
      </c>
      <c r="AA504" s="413">
        <f t="shared" si="147"/>
        <v>0</v>
      </c>
      <c r="AB504" s="413">
        <f t="shared" si="147"/>
        <v>0</v>
      </c>
      <c r="AC504" s="413">
        <f t="shared" si="147"/>
        <v>0</v>
      </c>
      <c r="AD504" s="413">
        <f t="shared" si="147"/>
        <v>0</v>
      </c>
      <c r="AE504" s="413">
        <f t="shared" si="147"/>
        <v>0</v>
      </c>
      <c r="AF504" s="413">
        <f t="shared" si="147"/>
        <v>0</v>
      </c>
      <c r="AG504" s="413">
        <f t="shared" si="147"/>
        <v>0</v>
      </c>
      <c r="AH504" s="413">
        <f t="shared" si="147"/>
        <v>0</v>
      </c>
      <c r="AI504" s="413">
        <f t="shared" si="147"/>
        <v>0</v>
      </c>
      <c r="AJ504" s="413">
        <f t="shared" si="147"/>
        <v>0</v>
      </c>
      <c r="AK504" s="413">
        <f t="shared" si="147"/>
        <v>0</v>
      </c>
      <c r="AL504" s="413">
        <f t="shared" si="147"/>
        <v>0</v>
      </c>
      <c r="AM504" s="308"/>
    </row>
    <row r="505" spans="1:39" ht="15.5" outlineLevel="1">
      <c r="A505" s="534"/>
      <c r="B505" s="430"/>
      <c r="C505" s="293"/>
      <c r="D505" s="293"/>
      <c r="E505" s="293"/>
      <c r="F505" s="293"/>
      <c r="G505" s="293"/>
      <c r="H505" s="293"/>
      <c r="I505" s="293"/>
      <c r="J505" s="293"/>
      <c r="K505" s="293"/>
      <c r="L505" s="293"/>
      <c r="M505" s="293"/>
      <c r="N505" s="293"/>
      <c r="O505" s="293"/>
      <c r="P505" s="293"/>
      <c r="Q505" s="293"/>
      <c r="R505" s="293"/>
      <c r="S505" s="293"/>
      <c r="T505" s="293"/>
      <c r="U505" s="293"/>
      <c r="V505" s="293"/>
      <c r="W505" s="293"/>
      <c r="X505" s="293"/>
      <c r="Y505" s="414"/>
      <c r="Z505" s="427"/>
      <c r="AA505" s="427"/>
      <c r="AB505" s="427"/>
      <c r="AC505" s="427"/>
      <c r="AD505" s="427"/>
      <c r="AE505" s="427"/>
      <c r="AF505" s="427"/>
      <c r="AG505" s="427"/>
      <c r="AH505" s="427"/>
      <c r="AI505" s="427"/>
      <c r="AJ505" s="427"/>
      <c r="AK505" s="427"/>
      <c r="AL505" s="427"/>
      <c r="AM505" s="308"/>
    </row>
    <row r="506" spans="1:39" ht="15.5" outlineLevel="1">
      <c r="A506" s="534">
        <v>32</v>
      </c>
      <c r="B506" s="430" t="s">
        <v>125</v>
      </c>
      <c r="C506" s="293" t="s">
        <v>25</v>
      </c>
      <c r="D506" s="297"/>
      <c r="E506" s="297"/>
      <c r="F506" s="297"/>
      <c r="G506" s="297"/>
      <c r="H506" s="297"/>
      <c r="I506" s="297"/>
      <c r="J506" s="297"/>
      <c r="K506" s="297"/>
      <c r="L506" s="297"/>
      <c r="M506" s="297"/>
      <c r="N506" s="297">
        <v>12</v>
      </c>
      <c r="O506" s="297"/>
      <c r="P506" s="297"/>
      <c r="Q506" s="297"/>
      <c r="R506" s="297"/>
      <c r="S506" s="297"/>
      <c r="T506" s="297"/>
      <c r="U506" s="297"/>
      <c r="V506" s="297"/>
      <c r="W506" s="297"/>
      <c r="X506" s="297"/>
      <c r="Y506" s="428"/>
      <c r="Z506" s="412"/>
      <c r="AA506" s="412"/>
      <c r="AB506" s="412"/>
      <c r="AC506" s="412"/>
      <c r="AD506" s="412"/>
      <c r="AE506" s="412"/>
      <c r="AF506" s="417"/>
      <c r="AG506" s="417"/>
      <c r="AH506" s="417"/>
      <c r="AI506" s="417"/>
      <c r="AJ506" s="417"/>
      <c r="AK506" s="417"/>
      <c r="AL506" s="417"/>
      <c r="AM506" s="298">
        <f>SUM(Y506:AL506)</f>
        <v>0</v>
      </c>
    </row>
    <row r="507" spans="1:39" ht="15.5" outlineLevel="1">
      <c r="A507" s="534"/>
      <c r="B507" s="433" t="s">
        <v>306</v>
      </c>
      <c r="C507" s="293" t="s">
        <v>164</v>
      </c>
      <c r="D507" s="297"/>
      <c r="E507" s="297"/>
      <c r="F507" s="297"/>
      <c r="G507" s="297"/>
      <c r="H507" s="297"/>
      <c r="I507" s="297"/>
      <c r="J507" s="297"/>
      <c r="K507" s="297"/>
      <c r="L507" s="297"/>
      <c r="M507" s="297"/>
      <c r="N507" s="297">
        <f>N506</f>
        <v>12</v>
      </c>
      <c r="O507" s="297"/>
      <c r="P507" s="297"/>
      <c r="Q507" s="297"/>
      <c r="R507" s="297"/>
      <c r="S507" s="297"/>
      <c r="T507" s="297"/>
      <c r="U507" s="297"/>
      <c r="V507" s="297"/>
      <c r="W507" s="297"/>
      <c r="X507" s="297"/>
      <c r="Y507" s="413">
        <f t="shared" ref="Y507:AL507" si="148">Y506</f>
        <v>0</v>
      </c>
      <c r="Z507" s="413">
        <f t="shared" si="148"/>
        <v>0</v>
      </c>
      <c r="AA507" s="413">
        <f t="shared" si="148"/>
        <v>0</v>
      </c>
      <c r="AB507" s="413">
        <f t="shared" si="148"/>
        <v>0</v>
      </c>
      <c r="AC507" s="413">
        <f t="shared" si="148"/>
        <v>0</v>
      </c>
      <c r="AD507" s="413">
        <f t="shared" si="148"/>
        <v>0</v>
      </c>
      <c r="AE507" s="413">
        <f t="shared" si="148"/>
        <v>0</v>
      </c>
      <c r="AF507" s="413">
        <f t="shared" si="148"/>
        <v>0</v>
      </c>
      <c r="AG507" s="413">
        <f t="shared" si="148"/>
        <v>0</v>
      </c>
      <c r="AH507" s="413">
        <f t="shared" si="148"/>
        <v>0</v>
      </c>
      <c r="AI507" s="413">
        <f t="shared" si="148"/>
        <v>0</v>
      </c>
      <c r="AJ507" s="413">
        <f t="shared" si="148"/>
        <v>0</v>
      </c>
      <c r="AK507" s="413">
        <f t="shared" si="148"/>
        <v>0</v>
      </c>
      <c r="AL507" s="413">
        <f t="shared" si="148"/>
        <v>0</v>
      </c>
      <c r="AM507" s="308"/>
    </row>
    <row r="508" spans="1:39" ht="15.5" outlineLevel="1">
      <c r="A508" s="534"/>
      <c r="B508" s="430"/>
      <c r="C508" s="293"/>
      <c r="D508" s="293"/>
      <c r="E508" s="293"/>
      <c r="F508" s="293"/>
      <c r="G508" s="293"/>
      <c r="H508" s="293"/>
      <c r="I508" s="293"/>
      <c r="J508" s="293"/>
      <c r="K508" s="293"/>
      <c r="L508" s="293"/>
      <c r="M508" s="293"/>
      <c r="N508" s="293"/>
      <c r="O508" s="293"/>
      <c r="P508" s="293"/>
      <c r="Q508" s="293"/>
      <c r="R508" s="293"/>
      <c r="S508" s="293"/>
      <c r="T508" s="293"/>
      <c r="U508" s="293"/>
      <c r="V508" s="293"/>
      <c r="W508" s="293"/>
      <c r="X508" s="293"/>
      <c r="Y508" s="414"/>
      <c r="Z508" s="427"/>
      <c r="AA508" s="427"/>
      <c r="AB508" s="427"/>
      <c r="AC508" s="427"/>
      <c r="AD508" s="427"/>
      <c r="AE508" s="427"/>
      <c r="AF508" s="427"/>
      <c r="AG508" s="427"/>
      <c r="AH508" s="427"/>
      <c r="AI508" s="427"/>
      <c r="AJ508" s="427"/>
      <c r="AK508" s="427"/>
      <c r="AL508" s="427"/>
      <c r="AM508" s="308"/>
    </row>
    <row r="509" spans="1:39" ht="15.5" outlineLevel="1">
      <c r="A509" s="534"/>
      <c r="B509" s="506" t="s">
        <v>499</v>
      </c>
      <c r="C509" s="293"/>
      <c r="D509" s="293"/>
      <c r="E509" s="293"/>
      <c r="F509" s="293"/>
      <c r="G509" s="293"/>
      <c r="H509" s="293"/>
      <c r="I509" s="293"/>
      <c r="J509" s="293"/>
      <c r="K509" s="293"/>
      <c r="L509" s="293"/>
      <c r="M509" s="293"/>
      <c r="N509" s="293"/>
      <c r="O509" s="293"/>
      <c r="P509" s="293"/>
      <c r="Q509" s="293"/>
      <c r="R509" s="293"/>
      <c r="S509" s="293"/>
      <c r="T509" s="293"/>
      <c r="U509" s="293"/>
      <c r="V509" s="293"/>
      <c r="W509" s="293"/>
      <c r="X509" s="293"/>
      <c r="Y509" s="414"/>
      <c r="Z509" s="427"/>
      <c r="AA509" s="427"/>
      <c r="AB509" s="427"/>
      <c r="AC509" s="427"/>
      <c r="AD509" s="427"/>
      <c r="AE509" s="427"/>
      <c r="AF509" s="427"/>
      <c r="AG509" s="427"/>
      <c r="AH509" s="427"/>
      <c r="AI509" s="427"/>
      <c r="AJ509" s="427"/>
      <c r="AK509" s="427"/>
      <c r="AL509" s="427"/>
      <c r="AM509" s="308"/>
    </row>
    <row r="510" spans="1:39" ht="15.5" outlineLevel="1">
      <c r="A510" s="534">
        <v>33</v>
      </c>
      <c r="B510" s="430" t="s">
        <v>126</v>
      </c>
      <c r="C510" s="293" t="s">
        <v>25</v>
      </c>
      <c r="D510" s="297"/>
      <c r="E510" s="297"/>
      <c r="F510" s="297"/>
      <c r="G510" s="297"/>
      <c r="H510" s="297"/>
      <c r="I510" s="297"/>
      <c r="J510" s="297"/>
      <c r="K510" s="297"/>
      <c r="L510" s="297"/>
      <c r="M510" s="297"/>
      <c r="N510" s="297">
        <v>0</v>
      </c>
      <c r="O510" s="297"/>
      <c r="P510" s="297"/>
      <c r="Q510" s="297"/>
      <c r="R510" s="297"/>
      <c r="S510" s="297"/>
      <c r="T510" s="297"/>
      <c r="U510" s="297"/>
      <c r="V510" s="297"/>
      <c r="W510" s="297"/>
      <c r="X510" s="297"/>
      <c r="Y510" s="428"/>
      <c r="Z510" s="412"/>
      <c r="AA510" s="412"/>
      <c r="AB510" s="412"/>
      <c r="AC510" s="412"/>
      <c r="AD510" s="412"/>
      <c r="AE510" s="412"/>
      <c r="AF510" s="417"/>
      <c r="AG510" s="417"/>
      <c r="AH510" s="417"/>
      <c r="AI510" s="417"/>
      <c r="AJ510" s="417"/>
      <c r="AK510" s="417"/>
      <c r="AL510" s="417"/>
      <c r="AM510" s="298">
        <f>SUM(Y510:AL510)</f>
        <v>0</v>
      </c>
    </row>
    <row r="511" spans="1:39" ht="15.5" outlineLevel="1">
      <c r="A511" s="534"/>
      <c r="B511" s="433" t="s">
        <v>306</v>
      </c>
      <c r="C511" s="293" t="s">
        <v>164</v>
      </c>
      <c r="D511" s="297"/>
      <c r="E511" s="297"/>
      <c r="F511" s="297"/>
      <c r="G511" s="297"/>
      <c r="H511" s="297"/>
      <c r="I511" s="297"/>
      <c r="J511" s="297"/>
      <c r="K511" s="297"/>
      <c r="L511" s="297"/>
      <c r="M511" s="297"/>
      <c r="N511" s="297">
        <f>N510</f>
        <v>0</v>
      </c>
      <c r="O511" s="297"/>
      <c r="P511" s="297"/>
      <c r="Q511" s="297"/>
      <c r="R511" s="297"/>
      <c r="S511" s="297"/>
      <c r="T511" s="297"/>
      <c r="U511" s="297"/>
      <c r="V511" s="297"/>
      <c r="W511" s="297"/>
      <c r="X511" s="297"/>
      <c r="Y511" s="413">
        <f t="shared" ref="Y511:AL511" si="149">Y510</f>
        <v>0</v>
      </c>
      <c r="Z511" s="413">
        <f t="shared" si="149"/>
        <v>0</v>
      </c>
      <c r="AA511" s="413">
        <f t="shared" si="149"/>
        <v>0</v>
      </c>
      <c r="AB511" s="413">
        <f t="shared" si="149"/>
        <v>0</v>
      </c>
      <c r="AC511" s="413">
        <f t="shared" si="149"/>
        <v>0</v>
      </c>
      <c r="AD511" s="413">
        <f t="shared" si="149"/>
        <v>0</v>
      </c>
      <c r="AE511" s="413">
        <f t="shared" si="149"/>
        <v>0</v>
      </c>
      <c r="AF511" s="413">
        <f t="shared" si="149"/>
        <v>0</v>
      </c>
      <c r="AG511" s="413">
        <f t="shared" si="149"/>
        <v>0</v>
      </c>
      <c r="AH511" s="413">
        <f t="shared" si="149"/>
        <v>0</v>
      </c>
      <c r="AI511" s="413">
        <f t="shared" si="149"/>
        <v>0</v>
      </c>
      <c r="AJ511" s="413">
        <f t="shared" si="149"/>
        <v>0</v>
      </c>
      <c r="AK511" s="413">
        <f t="shared" si="149"/>
        <v>0</v>
      </c>
      <c r="AL511" s="413">
        <f t="shared" si="149"/>
        <v>0</v>
      </c>
      <c r="AM511" s="308"/>
    </row>
    <row r="512" spans="1:39" ht="15.5" outlineLevel="1">
      <c r="A512" s="534"/>
      <c r="B512" s="430"/>
      <c r="C512" s="293"/>
      <c r="D512" s="293"/>
      <c r="E512" s="293"/>
      <c r="F512" s="293"/>
      <c r="G512" s="293"/>
      <c r="H512" s="293"/>
      <c r="I512" s="293"/>
      <c r="J512" s="293"/>
      <c r="K512" s="293"/>
      <c r="L512" s="293"/>
      <c r="M512" s="293"/>
      <c r="N512" s="293"/>
      <c r="O512" s="293"/>
      <c r="P512" s="293"/>
      <c r="Q512" s="293"/>
      <c r="R512" s="293"/>
      <c r="S512" s="293"/>
      <c r="T512" s="293"/>
      <c r="U512" s="293"/>
      <c r="V512" s="293"/>
      <c r="W512" s="293"/>
      <c r="X512" s="293"/>
      <c r="Y512" s="414"/>
      <c r="Z512" s="427"/>
      <c r="AA512" s="427"/>
      <c r="AB512" s="427"/>
      <c r="AC512" s="427"/>
      <c r="AD512" s="427"/>
      <c r="AE512" s="427"/>
      <c r="AF512" s="427"/>
      <c r="AG512" s="427"/>
      <c r="AH512" s="427"/>
      <c r="AI512" s="427"/>
      <c r="AJ512" s="427"/>
      <c r="AK512" s="427"/>
      <c r="AL512" s="427"/>
      <c r="AM512" s="308"/>
    </row>
    <row r="513" spans="1:39" ht="15.5" outlineLevel="1">
      <c r="A513" s="534">
        <v>34</v>
      </c>
      <c r="B513" s="430" t="s">
        <v>127</v>
      </c>
      <c r="C513" s="293" t="s">
        <v>25</v>
      </c>
      <c r="D513" s="297"/>
      <c r="E513" s="297"/>
      <c r="F513" s="297"/>
      <c r="G513" s="297"/>
      <c r="H513" s="297"/>
      <c r="I513" s="297"/>
      <c r="J513" s="297"/>
      <c r="K513" s="297"/>
      <c r="L513" s="297"/>
      <c r="M513" s="297"/>
      <c r="N513" s="297">
        <v>0</v>
      </c>
      <c r="O513" s="297"/>
      <c r="P513" s="297"/>
      <c r="Q513" s="297"/>
      <c r="R513" s="297"/>
      <c r="S513" s="297"/>
      <c r="T513" s="297"/>
      <c r="U513" s="297"/>
      <c r="V513" s="297"/>
      <c r="W513" s="297"/>
      <c r="X513" s="297"/>
      <c r="Y513" s="428"/>
      <c r="Z513" s="412"/>
      <c r="AA513" s="412"/>
      <c r="AB513" s="412"/>
      <c r="AC513" s="412"/>
      <c r="AD513" s="412"/>
      <c r="AE513" s="412"/>
      <c r="AF513" s="417"/>
      <c r="AG513" s="417"/>
      <c r="AH513" s="417"/>
      <c r="AI513" s="417"/>
      <c r="AJ513" s="417"/>
      <c r="AK513" s="417"/>
      <c r="AL513" s="417"/>
      <c r="AM513" s="298">
        <f>SUM(Y513:AL513)</f>
        <v>0</v>
      </c>
    </row>
    <row r="514" spans="1:39" ht="15.5" outlineLevel="1">
      <c r="A514" s="534"/>
      <c r="B514" s="433" t="s">
        <v>306</v>
      </c>
      <c r="C514" s="293" t="s">
        <v>164</v>
      </c>
      <c r="D514" s="297"/>
      <c r="E514" s="297"/>
      <c r="F514" s="297"/>
      <c r="G514" s="297"/>
      <c r="H514" s="297"/>
      <c r="I514" s="297"/>
      <c r="J514" s="297"/>
      <c r="K514" s="297"/>
      <c r="L514" s="297"/>
      <c r="M514" s="297"/>
      <c r="N514" s="297">
        <f>N513</f>
        <v>0</v>
      </c>
      <c r="O514" s="297"/>
      <c r="P514" s="297"/>
      <c r="Q514" s="297"/>
      <c r="R514" s="297"/>
      <c r="S514" s="297"/>
      <c r="T514" s="297"/>
      <c r="U514" s="297"/>
      <c r="V514" s="297"/>
      <c r="W514" s="297"/>
      <c r="X514" s="297"/>
      <c r="Y514" s="413">
        <f t="shared" ref="Y514:AL514" si="150">Y513</f>
        <v>0</v>
      </c>
      <c r="Z514" s="413">
        <f t="shared" si="150"/>
        <v>0</v>
      </c>
      <c r="AA514" s="413">
        <f t="shared" si="150"/>
        <v>0</v>
      </c>
      <c r="AB514" s="413">
        <f t="shared" si="150"/>
        <v>0</v>
      </c>
      <c r="AC514" s="413">
        <f t="shared" si="150"/>
        <v>0</v>
      </c>
      <c r="AD514" s="413">
        <f t="shared" si="150"/>
        <v>0</v>
      </c>
      <c r="AE514" s="413">
        <f t="shared" si="150"/>
        <v>0</v>
      </c>
      <c r="AF514" s="413">
        <f t="shared" si="150"/>
        <v>0</v>
      </c>
      <c r="AG514" s="413">
        <f t="shared" si="150"/>
        <v>0</v>
      </c>
      <c r="AH514" s="413">
        <f t="shared" si="150"/>
        <v>0</v>
      </c>
      <c r="AI514" s="413">
        <f t="shared" si="150"/>
        <v>0</v>
      </c>
      <c r="AJ514" s="413">
        <f t="shared" si="150"/>
        <v>0</v>
      </c>
      <c r="AK514" s="413">
        <f t="shared" si="150"/>
        <v>0</v>
      </c>
      <c r="AL514" s="413">
        <f t="shared" si="150"/>
        <v>0</v>
      </c>
      <c r="AM514" s="308"/>
    </row>
    <row r="515" spans="1:39" ht="15.5" outlineLevel="1">
      <c r="A515" s="534"/>
      <c r="B515" s="430"/>
      <c r="C515" s="293"/>
      <c r="D515" s="293"/>
      <c r="E515" s="293"/>
      <c r="F515" s="293"/>
      <c r="G515" s="293"/>
      <c r="H515" s="293"/>
      <c r="I515" s="293"/>
      <c r="J515" s="293"/>
      <c r="K515" s="293"/>
      <c r="L515" s="293"/>
      <c r="M515" s="293"/>
      <c r="N515" s="293"/>
      <c r="O515" s="293"/>
      <c r="P515" s="293"/>
      <c r="Q515" s="293"/>
      <c r="R515" s="293"/>
      <c r="S515" s="293"/>
      <c r="T515" s="293"/>
      <c r="U515" s="293"/>
      <c r="V515" s="293"/>
      <c r="W515" s="293"/>
      <c r="X515" s="293"/>
      <c r="Y515" s="414"/>
      <c r="Z515" s="427"/>
      <c r="AA515" s="427"/>
      <c r="AB515" s="427"/>
      <c r="AC515" s="427"/>
      <c r="AD515" s="427"/>
      <c r="AE515" s="427"/>
      <c r="AF515" s="427"/>
      <c r="AG515" s="427"/>
      <c r="AH515" s="427"/>
      <c r="AI515" s="427"/>
      <c r="AJ515" s="427"/>
      <c r="AK515" s="427"/>
      <c r="AL515" s="427"/>
      <c r="AM515" s="308"/>
    </row>
    <row r="516" spans="1:39" ht="15.5" outlineLevel="1">
      <c r="A516" s="534">
        <v>35</v>
      </c>
      <c r="B516" s="778" t="s">
        <v>762</v>
      </c>
      <c r="C516" s="293" t="s">
        <v>25</v>
      </c>
      <c r="D516" s="297">
        <v>20753.100000000002</v>
      </c>
      <c r="E516" s="297">
        <f>'7.  Persistence Report'!AX65</f>
        <v>20753</v>
      </c>
      <c r="F516" s="297">
        <f>'7.  Persistence Report'!AY65</f>
        <v>20753</v>
      </c>
      <c r="G516" s="297">
        <f>'7.  Persistence Report'!AZ65</f>
        <v>20753</v>
      </c>
      <c r="H516" s="297">
        <f>'7.  Persistence Report'!BA65</f>
        <v>20469</v>
      </c>
      <c r="I516" s="297">
        <f>'7.  Persistence Report'!BB65</f>
        <v>20469</v>
      </c>
      <c r="J516" s="297">
        <f>'7.  Persistence Report'!BC65</f>
        <v>20469</v>
      </c>
      <c r="K516" s="297">
        <f>'7.  Persistence Report'!BD65</f>
        <v>20469</v>
      </c>
      <c r="L516" s="297">
        <f>'7.  Persistence Report'!BE65</f>
        <v>20469</v>
      </c>
      <c r="M516" s="297">
        <f>'7.  Persistence Report'!BF65</f>
        <v>20469</v>
      </c>
      <c r="N516" s="297">
        <v>0</v>
      </c>
      <c r="O516" s="297">
        <f>'7.  Persistence Report'!R65</f>
        <v>1</v>
      </c>
      <c r="P516" s="297">
        <f>'7.  Persistence Report'!S65</f>
        <v>1</v>
      </c>
      <c r="Q516" s="297">
        <f>'7.  Persistence Report'!T65</f>
        <v>1</v>
      </c>
      <c r="R516" s="297">
        <f>'7.  Persistence Report'!U65</f>
        <v>1</v>
      </c>
      <c r="S516" s="297">
        <f>'7.  Persistence Report'!V65</f>
        <v>1</v>
      </c>
      <c r="T516" s="297">
        <f>'7.  Persistence Report'!W65</f>
        <v>1</v>
      </c>
      <c r="U516" s="297">
        <f>'7.  Persistence Report'!X65</f>
        <v>1</v>
      </c>
      <c r="V516" s="297">
        <f>'7.  Persistence Report'!Y65</f>
        <v>1</v>
      </c>
      <c r="W516" s="297">
        <f>'7.  Persistence Report'!Z65</f>
        <v>1</v>
      </c>
      <c r="X516" s="297">
        <f>'7.  Persistence Report'!AA65</f>
        <v>1</v>
      </c>
      <c r="Y516" s="428">
        <v>1</v>
      </c>
      <c r="Z516" s="412"/>
      <c r="AA516" s="412"/>
      <c r="AB516" s="412"/>
      <c r="AC516" s="412"/>
      <c r="AD516" s="412"/>
      <c r="AE516" s="412"/>
      <c r="AF516" s="417"/>
      <c r="AG516" s="417"/>
      <c r="AH516" s="417"/>
      <c r="AI516" s="417"/>
      <c r="AJ516" s="417"/>
      <c r="AK516" s="417"/>
      <c r="AL516" s="417"/>
      <c r="AM516" s="298">
        <f>SUM(Y516:AL516)</f>
        <v>1</v>
      </c>
    </row>
    <row r="517" spans="1:39" ht="15.5" outlineLevel="1">
      <c r="A517" s="534"/>
      <c r="B517" s="779" t="s">
        <v>306</v>
      </c>
      <c r="C517" s="293" t="s">
        <v>164</v>
      </c>
      <c r="D517" s="297"/>
      <c r="E517" s="297"/>
      <c r="F517" s="297"/>
      <c r="G517" s="297"/>
      <c r="H517" s="297"/>
      <c r="I517" s="297"/>
      <c r="J517" s="297"/>
      <c r="K517" s="297"/>
      <c r="L517" s="297"/>
      <c r="M517" s="297"/>
      <c r="N517" s="297">
        <f>N516</f>
        <v>0</v>
      </c>
      <c r="O517" s="297"/>
      <c r="P517" s="297"/>
      <c r="Q517" s="297"/>
      <c r="R517" s="297"/>
      <c r="S517" s="297"/>
      <c r="T517" s="297"/>
      <c r="U517" s="297"/>
      <c r="V517" s="297"/>
      <c r="W517" s="297"/>
      <c r="X517" s="297"/>
      <c r="Y517" s="413">
        <f t="shared" ref="Y517:AL517" si="151">Y516</f>
        <v>1</v>
      </c>
      <c r="Z517" s="413">
        <f t="shared" si="151"/>
        <v>0</v>
      </c>
      <c r="AA517" s="413">
        <f t="shared" si="151"/>
        <v>0</v>
      </c>
      <c r="AB517" s="413">
        <f t="shared" si="151"/>
        <v>0</v>
      </c>
      <c r="AC517" s="413">
        <f t="shared" si="151"/>
        <v>0</v>
      </c>
      <c r="AD517" s="413">
        <f t="shared" si="151"/>
        <v>0</v>
      </c>
      <c r="AE517" s="413">
        <f t="shared" si="151"/>
        <v>0</v>
      </c>
      <c r="AF517" s="413">
        <f t="shared" si="151"/>
        <v>0</v>
      </c>
      <c r="AG517" s="413">
        <f t="shared" si="151"/>
        <v>0</v>
      </c>
      <c r="AH517" s="413">
        <f t="shared" si="151"/>
        <v>0</v>
      </c>
      <c r="AI517" s="413">
        <f t="shared" si="151"/>
        <v>0</v>
      </c>
      <c r="AJ517" s="413">
        <f t="shared" si="151"/>
        <v>0</v>
      </c>
      <c r="AK517" s="413">
        <f t="shared" si="151"/>
        <v>0</v>
      </c>
      <c r="AL517" s="413">
        <f t="shared" si="151"/>
        <v>0</v>
      </c>
      <c r="AM517" s="308"/>
    </row>
    <row r="518" spans="1:39" ht="15.5" outlineLevel="1">
      <c r="A518" s="534"/>
      <c r="B518" s="433"/>
      <c r="C518" s="293"/>
      <c r="D518" s="293"/>
      <c r="E518" s="293"/>
      <c r="F518" s="293"/>
      <c r="G518" s="293"/>
      <c r="H518" s="293"/>
      <c r="I518" s="293"/>
      <c r="J518" s="293"/>
      <c r="K518" s="293"/>
      <c r="L518" s="293"/>
      <c r="M518" s="293"/>
      <c r="N518" s="293"/>
      <c r="O518" s="293"/>
      <c r="P518" s="293"/>
      <c r="Q518" s="293"/>
      <c r="R518" s="293"/>
      <c r="S518" s="293"/>
      <c r="T518" s="293"/>
      <c r="U518" s="293"/>
      <c r="V518" s="293"/>
      <c r="W518" s="293"/>
      <c r="X518" s="293"/>
      <c r="Y518" s="414"/>
      <c r="Z518" s="427"/>
      <c r="AA518" s="427"/>
      <c r="AB518" s="427"/>
      <c r="AC518" s="427"/>
      <c r="AD518" s="427"/>
      <c r="AE518" s="427"/>
      <c r="AF518" s="427"/>
      <c r="AG518" s="427"/>
      <c r="AH518" s="427"/>
      <c r="AI518" s="427"/>
      <c r="AJ518" s="427"/>
      <c r="AK518" s="427"/>
      <c r="AL518" s="427"/>
      <c r="AM518" s="308"/>
    </row>
    <row r="519" spans="1:39" ht="15.5" outlineLevel="1">
      <c r="A519" s="534"/>
      <c r="B519" s="506" t="s">
        <v>500</v>
      </c>
      <c r="C519" s="293"/>
      <c r="D519" s="293"/>
      <c r="E519" s="293"/>
      <c r="F519" s="293"/>
      <c r="G519" s="293"/>
      <c r="H519" s="293"/>
      <c r="I519" s="293"/>
      <c r="J519" s="293"/>
      <c r="K519" s="293"/>
      <c r="L519" s="293"/>
      <c r="M519" s="293"/>
      <c r="N519" s="293"/>
      <c r="O519" s="293"/>
      <c r="P519" s="293"/>
      <c r="Q519" s="293"/>
      <c r="R519" s="293"/>
      <c r="S519" s="293"/>
      <c r="T519" s="293"/>
      <c r="U519" s="293"/>
      <c r="V519" s="293"/>
      <c r="W519" s="293"/>
      <c r="X519" s="293"/>
      <c r="Y519" s="414"/>
      <c r="Z519" s="427"/>
      <c r="AA519" s="427"/>
      <c r="AB519" s="427"/>
      <c r="AC519" s="427"/>
      <c r="AD519" s="427"/>
      <c r="AE519" s="427"/>
      <c r="AF519" s="427"/>
      <c r="AG519" s="427"/>
      <c r="AH519" s="427"/>
      <c r="AI519" s="427"/>
      <c r="AJ519" s="427"/>
      <c r="AK519" s="427"/>
      <c r="AL519" s="427"/>
      <c r="AM519" s="308"/>
    </row>
    <row r="520" spans="1:39" ht="46.5" outlineLevel="1">
      <c r="A520" s="534">
        <v>36</v>
      </c>
      <c r="B520" s="430" t="s">
        <v>129</v>
      </c>
      <c r="C520" s="293" t="s">
        <v>25</v>
      </c>
      <c r="D520" s="297"/>
      <c r="E520" s="297"/>
      <c r="F520" s="297"/>
      <c r="G520" s="297"/>
      <c r="H520" s="297"/>
      <c r="I520" s="297"/>
      <c r="J520" s="297"/>
      <c r="K520" s="297"/>
      <c r="L520" s="297"/>
      <c r="M520" s="297"/>
      <c r="N520" s="297">
        <v>0</v>
      </c>
      <c r="O520" s="297"/>
      <c r="P520" s="297"/>
      <c r="Q520" s="297"/>
      <c r="R520" s="297"/>
      <c r="S520" s="297"/>
      <c r="T520" s="297"/>
      <c r="U520" s="297"/>
      <c r="V520" s="297"/>
      <c r="W520" s="297"/>
      <c r="X520" s="297"/>
      <c r="Y520" s="428"/>
      <c r="Z520" s="412"/>
      <c r="AA520" s="412"/>
      <c r="AB520" s="412"/>
      <c r="AC520" s="412"/>
      <c r="AD520" s="412"/>
      <c r="AE520" s="412"/>
      <c r="AF520" s="417"/>
      <c r="AG520" s="417"/>
      <c r="AH520" s="417"/>
      <c r="AI520" s="417"/>
      <c r="AJ520" s="417"/>
      <c r="AK520" s="417"/>
      <c r="AL520" s="417"/>
      <c r="AM520" s="298">
        <f>SUM(Y520:AL520)</f>
        <v>0</v>
      </c>
    </row>
    <row r="521" spans="1:39" ht="15.5" outlineLevel="1">
      <c r="A521" s="534"/>
      <c r="B521" s="433" t="s">
        <v>306</v>
      </c>
      <c r="C521" s="293" t="s">
        <v>164</v>
      </c>
      <c r="D521" s="297"/>
      <c r="E521" s="297"/>
      <c r="F521" s="297"/>
      <c r="G521" s="297"/>
      <c r="H521" s="297"/>
      <c r="I521" s="297"/>
      <c r="J521" s="297"/>
      <c r="K521" s="297"/>
      <c r="L521" s="297"/>
      <c r="M521" s="297"/>
      <c r="N521" s="297">
        <f>N520</f>
        <v>0</v>
      </c>
      <c r="O521" s="297"/>
      <c r="P521" s="297"/>
      <c r="Q521" s="297"/>
      <c r="R521" s="297"/>
      <c r="S521" s="297"/>
      <c r="T521" s="297"/>
      <c r="U521" s="297"/>
      <c r="V521" s="297"/>
      <c r="W521" s="297"/>
      <c r="X521" s="297"/>
      <c r="Y521" s="413">
        <f t="shared" ref="Y521:AL521" si="152">Y520</f>
        <v>0</v>
      </c>
      <c r="Z521" s="413">
        <f t="shared" si="152"/>
        <v>0</v>
      </c>
      <c r="AA521" s="413">
        <f t="shared" si="152"/>
        <v>0</v>
      </c>
      <c r="AB521" s="413">
        <f t="shared" si="152"/>
        <v>0</v>
      </c>
      <c r="AC521" s="413">
        <f t="shared" si="152"/>
        <v>0</v>
      </c>
      <c r="AD521" s="413">
        <f t="shared" si="152"/>
        <v>0</v>
      </c>
      <c r="AE521" s="413">
        <f t="shared" si="152"/>
        <v>0</v>
      </c>
      <c r="AF521" s="413">
        <f t="shared" si="152"/>
        <v>0</v>
      </c>
      <c r="AG521" s="413">
        <f t="shared" si="152"/>
        <v>0</v>
      </c>
      <c r="AH521" s="413">
        <f t="shared" si="152"/>
        <v>0</v>
      </c>
      <c r="AI521" s="413">
        <f t="shared" si="152"/>
        <v>0</v>
      </c>
      <c r="AJ521" s="413">
        <f t="shared" si="152"/>
        <v>0</v>
      </c>
      <c r="AK521" s="413">
        <f t="shared" si="152"/>
        <v>0</v>
      </c>
      <c r="AL521" s="413">
        <f t="shared" si="152"/>
        <v>0</v>
      </c>
      <c r="AM521" s="308"/>
    </row>
    <row r="522" spans="1:39" ht="15.5" outlineLevel="1">
      <c r="A522" s="534"/>
      <c r="B522" s="430"/>
      <c r="C522" s="293"/>
      <c r="D522" s="293"/>
      <c r="E522" s="293"/>
      <c r="F522" s="293"/>
      <c r="G522" s="293"/>
      <c r="H522" s="293"/>
      <c r="I522" s="293"/>
      <c r="J522" s="293"/>
      <c r="K522" s="293"/>
      <c r="L522" s="293"/>
      <c r="M522" s="293"/>
      <c r="N522" s="293"/>
      <c r="O522" s="293"/>
      <c r="P522" s="293"/>
      <c r="Q522" s="293"/>
      <c r="R522" s="293"/>
      <c r="S522" s="293"/>
      <c r="T522" s="293"/>
      <c r="U522" s="293"/>
      <c r="V522" s="293"/>
      <c r="W522" s="293"/>
      <c r="X522" s="293"/>
      <c r="Y522" s="414"/>
      <c r="Z522" s="427"/>
      <c r="AA522" s="427"/>
      <c r="AB522" s="427"/>
      <c r="AC522" s="427"/>
      <c r="AD522" s="427"/>
      <c r="AE522" s="427"/>
      <c r="AF522" s="427"/>
      <c r="AG522" s="427"/>
      <c r="AH522" s="427"/>
      <c r="AI522" s="427"/>
      <c r="AJ522" s="427"/>
      <c r="AK522" s="427"/>
      <c r="AL522" s="427"/>
      <c r="AM522" s="308"/>
    </row>
    <row r="523" spans="1:39" ht="31" outlineLevel="1">
      <c r="A523" s="534">
        <v>37</v>
      </c>
      <c r="B523" s="430" t="s">
        <v>130</v>
      </c>
      <c r="C523" s="293" t="s">
        <v>25</v>
      </c>
      <c r="D523" s="297"/>
      <c r="E523" s="297"/>
      <c r="F523" s="297"/>
      <c r="G523" s="297"/>
      <c r="H523" s="297"/>
      <c r="I523" s="297"/>
      <c r="J523" s="297"/>
      <c r="K523" s="297"/>
      <c r="L523" s="297"/>
      <c r="M523" s="297"/>
      <c r="N523" s="297">
        <v>0</v>
      </c>
      <c r="O523" s="297"/>
      <c r="P523" s="297"/>
      <c r="Q523" s="297"/>
      <c r="R523" s="297"/>
      <c r="S523" s="297"/>
      <c r="T523" s="297"/>
      <c r="U523" s="297"/>
      <c r="V523" s="297"/>
      <c r="W523" s="297"/>
      <c r="X523" s="297"/>
      <c r="Y523" s="428"/>
      <c r="Z523" s="412"/>
      <c r="AA523" s="412"/>
      <c r="AB523" s="412"/>
      <c r="AC523" s="412"/>
      <c r="AD523" s="412"/>
      <c r="AE523" s="412"/>
      <c r="AF523" s="417"/>
      <c r="AG523" s="417"/>
      <c r="AH523" s="417"/>
      <c r="AI523" s="417"/>
      <c r="AJ523" s="417"/>
      <c r="AK523" s="417"/>
      <c r="AL523" s="417"/>
      <c r="AM523" s="298">
        <f>SUM(Y523:AL523)</f>
        <v>0</v>
      </c>
    </row>
    <row r="524" spans="1:39" ht="15.5" outlineLevel="1">
      <c r="A524" s="534"/>
      <c r="B524" s="433" t="s">
        <v>306</v>
      </c>
      <c r="C524" s="293" t="s">
        <v>164</v>
      </c>
      <c r="D524" s="297"/>
      <c r="E524" s="297"/>
      <c r="F524" s="297"/>
      <c r="G524" s="297"/>
      <c r="H524" s="297"/>
      <c r="I524" s="297"/>
      <c r="J524" s="297"/>
      <c r="K524" s="297"/>
      <c r="L524" s="297"/>
      <c r="M524" s="297"/>
      <c r="N524" s="297">
        <f>N523</f>
        <v>0</v>
      </c>
      <c r="O524" s="297"/>
      <c r="P524" s="297"/>
      <c r="Q524" s="297"/>
      <c r="R524" s="297"/>
      <c r="S524" s="297"/>
      <c r="T524" s="297"/>
      <c r="U524" s="297"/>
      <c r="V524" s="297"/>
      <c r="W524" s="297"/>
      <c r="X524" s="297"/>
      <c r="Y524" s="413">
        <f t="shared" ref="Y524:AL524" si="153">Y523</f>
        <v>0</v>
      </c>
      <c r="Z524" s="413">
        <f t="shared" si="153"/>
        <v>0</v>
      </c>
      <c r="AA524" s="413">
        <f t="shared" si="153"/>
        <v>0</v>
      </c>
      <c r="AB524" s="413">
        <f t="shared" si="153"/>
        <v>0</v>
      </c>
      <c r="AC524" s="413">
        <f t="shared" si="153"/>
        <v>0</v>
      </c>
      <c r="AD524" s="413">
        <f t="shared" si="153"/>
        <v>0</v>
      </c>
      <c r="AE524" s="413">
        <f t="shared" si="153"/>
        <v>0</v>
      </c>
      <c r="AF524" s="413">
        <f t="shared" si="153"/>
        <v>0</v>
      </c>
      <c r="AG524" s="413">
        <f t="shared" si="153"/>
        <v>0</v>
      </c>
      <c r="AH524" s="413">
        <f t="shared" si="153"/>
        <v>0</v>
      </c>
      <c r="AI524" s="413">
        <f t="shared" si="153"/>
        <v>0</v>
      </c>
      <c r="AJ524" s="413">
        <f t="shared" si="153"/>
        <v>0</v>
      </c>
      <c r="AK524" s="413">
        <f t="shared" si="153"/>
        <v>0</v>
      </c>
      <c r="AL524" s="413">
        <f t="shared" si="153"/>
        <v>0</v>
      </c>
      <c r="AM524" s="308"/>
    </row>
    <row r="525" spans="1:39" ht="15.5" outlineLevel="1">
      <c r="A525" s="534"/>
      <c r="B525" s="430"/>
      <c r="C525" s="293"/>
      <c r="D525" s="293"/>
      <c r="E525" s="293"/>
      <c r="F525" s="293"/>
      <c r="G525" s="293"/>
      <c r="H525" s="293"/>
      <c r="I525" s="293"/>
      <c r="J525" s="293"/>
      <c r="K525" s="293"/>
      <c r="L525" s="293"/>
      <c r="M525" s="293"/>
      <c r="N525" s="293"/>
      <c r="O525" s="293"/>
      <c r="P525" s="293"/>
      <c r="Q525" s="293"/>
      <c r="R525" s="293"/>
      <c r="S525" s="293"/>
      <c r="T525" s="293"/>
      <c r="U525" s="293"/>
      <c r="V525" s="293"/>
      <c r="W525" s="293"/>
      <c r="X525" s="293"/>
      <c r="Y525" s="414"/>
      <c r="Z525" s="427"/>
      <c r="AA525" s="427"/>
      <c r="AB525" s="427"/>
      <c r="AC525" s="427"/>
      <c r="AD525" s="427"/>
      <c r="AE525" s="427"/>
      <c r="AF525" s="427"/>
      <c r="AG525" s="427"/>
      <c r="AH525" s="427"/>
      <c r="AI525" s="427"/>
      <c r="AJ525" s="427"/>
      <c r="AK525" s="427"/>
      <c r="AL525" s="427"/>
      <c r="AM525" s="308"/>
    </row>
    <row r="526" spans="1:39" ht="15.5" outlineLevel="1">
      <c r="A526" s="534">
        <v>38</v>
      </c>
      <c r="B526" s="430" t="s">
        <v>131</v>
      </c>
      <c r="C526" s="293" t="s">
        <v>25</v>
      </c>
      <c r="D526" s="297"/>
      <c r="E526" s="297"/>
      <c r="F526" s="297"/>
      <c r="G526" s="297"/>
      <c r="H526" s="297"/>
      <c r="I526" s="297"/>
      <c r="J526" s="297"/>
      <c r="K526" s="297"/>
      <c r="L526" s="297"/>
      <c r="M526" s="297"/>
      <c r="N526" s="297">
        <v>0</v>
      </c>
      <c r="O526" s="297"/>
      <c r="P526" s="297"/>
      <c r="Q526" s="297"/>
      <c r="R526" s="297"/>
      <c r="S526" s="297"/>
      <c r="T526" s="297"/>
      <c r="U526" s="297"/>
      <c r="V526" s="297"/>
      <c r="W526" s="297"/>
      <c r="X526" s="297"/>
      <c r="Y526" s="428"/>
      <c r="Z526" s="412"/>
      <c r="AA526" s="412"/>
      <c r="AB526" s="412"/>
      <c r="AC526" s="412"/>
      <c r="AD526" s="412"/>
      <c r="AE526" s="412"/>
      <c r="AF526" s="417"/>
      <c r="AG526" s="417"/>
      <c r="AH526" s="417"/>
      <c r="AI526" s="417"/>
      <c r="AJ526" s="417"/>
      <c r="AK526" s="417"/>
      <c r="AL526" s="417"/>
      <c r="AM526" s="298">
        <f>SUM(Y526:AL526)</f>
        <v>0</v>
      </c>
    </row>
    <row r="527" spans="1:39" ht="15.5" outlineLevel="1">
      <c r="A527" s="534"/>
      <c r="B527" s="433" t="s">
        <v>306</v>
      </c>
      <c r="C527" s="293" t="s">
        <v>164</v>
      </c>
      <c r="D527" s="297"/>
      <c r="E527" s="297"/>
      <c r="F527" s="297"/>
      <c r="G527" s="297"/>
      <c r="H527" s="297"/>
      <c r="I527" s="297"/>
      <c r="J527" s="297"/>
      <c r="K527" s="297"/>
      <c r="L527" s="297"/>
      <c r="M527" s="297"/>
      <c r="N527" s="297">
        <f>N526</f>
        <v>0</v>
      </c>
      <c r="O527" s="297"/>
      <c r="P527" s="297"/>
      <c r="Q527" s="297"/>
      <c r="R527" s="297"/>
      <c r="S527" s="297"/>
      <c r="T527" s="297"/>
      <c r="U527" s="297"/>
      <c r="V527" s="297"/>
      <c r="W527" s="297"/>
      <c r="X527" s="297"/>
      <c r="Y527" s="413">
        <f t="shared" ref="Y527:AL527" si="154">Y526</f>
        <v>0</v>
      </c>
      <c r="Z527" s="413">
        <f t="shared" si="154"/>
        <v>0</v>
      </c>
      <c r="AA527" s="413">
        <f t="shared" si="154"/>
        <v>0</v>
      </c>
      <c r="AB527" s="413">
        <f t="shared" si="154"/>
        <v>0</v>
      </c>
      <c r="AC527" s="413">
        <f t="shared" si="154"/>
        <v>0</v>
      </c>
      <c r="AD527" s="413">
        <f t="shared" si="154"/>
        <v>0</v>
      </c>
      <c r="AE527" s="413">
        <f t="shared" si="154"/>
        <v>0</v>
      </c>
      <c r="AF527" s="413">
        <f t="shared" si="154"/>
        <v>0</v>
      </c>
      <c r="AG527" s="413">
        <f t="shared" si="154"/>
        <v>0</v>
      </c>
      <c r="AH527" s="413">
        <f t="shared" si="154"/>
        <v>0</v>
      </c>
      <c r="AI527" s="413">
        <f t="shared" si="154"/>
        <v>0</v>
      </c>
      <c r="AJ527" s="413">
        <f t="shared" si="154"/>
        <v>0</v>
      </c>
      <c r="AK527" s="413">
        <f t="shared" si="154"/>
        <v>0</v>
      </c>
      <c r="AL527" s="413">
        <f t="shared" si="154"/>
        <v>0</v>
      </c>
      <c r="AM527" s="308"/>
    </row>
    <row r="528" spans="1:39" ht="15.5" outlineLevel="1">
      <c r="A528" s="534"/>
      <c r="B528" s="430"/>
      <c r="C528" s="293"/>
      <c r="D528" s="293"/>
      <c r="E528" s="293"/>
      <c r="F528" s="293"/>
      <c r="G528" s="293"/>
      <c r="H528" s="293"/>
      <c r="I528" s="293"/>
      <c r="J528" s="293"/>
      <c r="K528" s="293"/>
      <c r="L528" s="293"/>
      <c r="M528" s="293"/>
      <c r="N528" s="293"/>
      <c r="O528" s="293"/>
      <c r="P528" s="293"/>
      <c r="Q528" s="293"/>
      <c r="R528" s="293"/>
      <c r="S528" s="293"/>
      <c r="T528" s="293"/>
      <c r="U528" s="293"/>
      <c r="V528" s="293"/>
      <c r="W528" s="293"/>
      <c r="X528" s="293"/>
      <c r="Y528" s="414"/>
      <c r="Z528" s="427"/>
      <c r="AA528" s="427"/>
      <c r="AB528" s="427"/>
      <c r="AC528" s="427"/>
      <c r="AD528" s="427"/>
      <c r="AE528" s="427"/>
      <c r="AF528" s="427"/>
      <c r="AG528" s="427"/>
      <c r="AH528" s="427"/>
      <c r="AI528" s="427"/>
      <c r="AJ528" s="427"/>
      <c r="AK528" s="427"/>
      <c r="AL528" s="427"/>
      <c r="AM528" s="308"/>
    </row>
    <row r="529" spans="1:39" ht="31" outlineLevel="1">
      <c r="A529" s="534">
        <v>39</v>
      </c>
      <c r="B529" s="430" t="s">
        <v>132</v>
      </c>
      <c r="C529" s="293" t="s">
        <v>25</v>
      </c>
      <c r="D529" s="297"/>
      <c r="E529" s="297"/>
      <c r="F529" s="297"/>
      <c r="G529" s="297"/>
      <c r="H529" s="297"/>
      <c r="I529" s="297"/>
      <c r="J529" s="297"/>
      <c r="K529" s="297"/>
      <c r="L529" s="297"/>
      <c r="M529" s="297"/>
      <c r="N529" s="297">
        <v>0</v>
      </c>
      <c r="O529" s="297"/>
      <c r="P529" s="297"/>
      <c r="Q529" s="297"/>
      <c r="R529" s="297"/>
      <c r="S529" s="297"/>
      <c r="T529" s="297"/>
      <c r="U529" s="297"/>
      <c r="V529" s="297"/>
      <c r="W529" s="297"/>
      <c r="X529" s="297"/>
      <c r="Y529" s="428"/>
      <c r="Z529" s="412"/>
      <c r="AA529" s="412"/>
      <c r="AB529" s="412"/>
      <c r="AC529" s="412"/>
      <c r="AD529" s="412"/>
      <c r="AE529" s="412"/>
      <c r="AF529" s="417"/>
      <c r="AG529" s="417"/>
      <c r="AH529" s="417"/>
      <c r="AI529" s="417"/>
      <c r="AJ529" s="417"/>
      <c r="AK529" s="417"/>
      <c r="AL529" s="417"/>
      <c r="AM529" s="298">
        <f>SUM(Y529:AL529)</f>
        <v>0</v>
      </c>
    </row>
    <row r="530" spans="1:39" ht="15.5" outlineLevel="1">
      <c r="A530" s="534"/>
      <c r="B530" s="433" t="s">
        <v>306</v>
      </c>
      <c r="C530" s="293" t="s">
        <v>164</v>
      </c>
      <c r="D530" s="297"/>
      <c r="E530" s="297"/>
      <c r="F530" s="297"/>
      <c r="G530" s="297"/>
      <c r="H530" s="297"/>
      <c r="I530" s="297"/>
      <c r="J530" s="297"/>
      <c r="K530" s="297"/>
      <c r="L530" s="297"/>
      <c r="M530" s="297"/>
      <c r="N530" s="297">
        <f>N529</f>
        <v>0</v>
      </c>
      <c r="O530" s="297"/>
      <c r="P530" s="297"/>
      <c r="Q530" s="297"/>
      <c r="R530" s="297"/>
      <c r="S530" s="297"/>
      <c r="T530" s="297"/>
      <c r="U530" s="297"/>
      <c r="V530" s="297"/>
      <c r="W530" s="297"/>
      <c r="X530" s="297"/>
      <c r="Y530" s="413">
        <f t="shared" ref="Y530:AL530" si="155">Y529</f>
        <v>0</v>
      </c>
      <c r="Z530" s="413">
        <f t="shared" si="155"/>
        <v>0</v>
      </c>
      <c r="AA530" s="413">
        <f t="shared" si="155"/>
        <v>0</v>
      </c>
      <c r="AB530" s="413">
        <f t="shared" si="155"/>
        <v>0</v>
      </c>
      <c r="AC530" s="413">
        <f t="shared" si="155"/>
        <v>0</v>
      </c>
      <c r="AD530" s="413">
        <f t="shared" si="155"/>
        <v>0</v>
      </c>
      <c r="AE530" s="413">
        <f t="shared" si="155"/>
        <v>0</v>
      </c>
      <c r="AF530" s="413">
        <f t="shared" si="155"/>
        <v>0</v>
      </c>
      <c r="AG530" s="413">
        <f t="shared" si="155"/>
        <v>0</v>
      </c>
      <c r="AH530" s="413">
        <f t="shared" si="155"/>
        <v>0</v>
      </c>
      <c r="AI530" s="413">
        <f t="shared" si="155"/>
        <v>0</v>
      </c>
      <c r="AJ530" s="413">
        <f t="shared" si="155"/>
        <v>0</v>
      </c>
      <c r="AK530" s="413">
        <f t="shared" si="155"/>
        <v>0</v>
      </c>
      <c r="AL530" s="413">
        <f t="shared" si="155"/>
        <v>0</v>
      </c>
      <c r="AM530" s="308"/>
    </row>
    <row r="531" spans="1:39" ht="15.5" outlineLevel="1">
      <c r="A531" s="534"/>
      <c r="B531" s="430"/>
      <c r="C531" s="293"/>
      <c r="D531" s="293"/>
      <c r="E531" s="293"/>
      <c r="F531" s="293"/>
      <c r="G531" s="293"/>
      <c r="H531" s="293"/>
      <c r="I531" s="293"/>
      <c r="J531" s="293"/>
      <c r="K531" s="293"/>
      <c r="L531" s="293"/>
      <c r="M531" s="293"/>
      <c r="N531" s="293"/>
      <c r="O531" s="293"/>
      <c r="P531" s="293"/>
      <c r="Q531" s="293"/>
      <c r="R531" s="293"/>
      <c r="S531" s="293"/>
      <c r="T531" s="293"/>
      <c r="U531" s="293"/>
      <c r="V531" s="293"/>
      <c r="W531" s="293"/>
      <c r="X531" s="293"/>
      <c r="Y531" s="414"/>
      <c r="Z531" s="427"/>
      <c r="AA531" s="427"/>
      <c r="AB531" s="427"/>
      <c r="AC531" s="427"/>
      <c r="AD531" s="427"/>
      <c r="AE531" s="427"/>
      <c r="AF531" s="427"/>
      <c r="AG531" s="427"/>
      <c r="AH531" s="427"/>
      <c r="AI531" s="427"/>
      <c r="AJ531" s="427"/>
      <c r="AK531" s="427"/>
      <c r="AL531" s="427"/>
      <c r="AM531" s="308"/>
    </row>
    <row r="532" spans="1:39" ht="31" outlineLevel="1">
      <c r="A532" s="534">
        <v>40</v>
      </c>
      <c r="B532" s="430" t="s">
        <v>133</v>
      </c>
      <c r="C532" s="293" t="s">
        <v>25</v>
      </c>
      <c r="D532" s="297"/>
      <c r="E532" s="297"/>
      <c r="F532" s="297"/>
      <c r="G532" s="297"/>
      <c r="H532" s="297"/>
      <c r="I532" s="297"/>
      <c r="J532" s="297"/>
      <c r="K532" s="297"/>
      <c r="L532" s="297"/>
      <c r="M532" s="297"/>
      <c r="N532" s="297">
        <v>0</v>
      </c>
      <c r="O532" s="297"/>
      <c r="P532" s="297"/>
      <c r="Q532" s="297"/>
      <c r="R532" s="297"/>
      <c r="S532" s="297"/>
      <c r="T532" s="297"/>
      <c r="U532" s="297"/>
      <c r="V532" s="297"/>
      <c r="W532" s="297"/>
      <c r="X532" s="297"/>
      <c r="Y532" s="428"/>
      <c r="Z532" s="412"/>
      <c r="AA532" s="412"/>
      <c r="AB532" s="412"/>
      <c r="AC532" s="412"/>
      <c r="AD532" s="412"/>
      <c r="AE532" s="412"/>
      <c r="AF532" s="417"/>
      <c r="AG532" s="417"/>
      <c r="AH532" s="417"/>
      <c r="AI532" s="417"/>
      <c r="AJ532" s="417"/>
      <c r="AK532" s="417"/>
      <c r="AL532" s="417"/>
      <c r="AM532" s="298">
        <f>SUM(Y532:AL532)</f>
        <v>0</v>
      </c>
    </row>
    <row r="533" spans="1:39" ht="15.5" outlineLevel="1">
      <c r="A533" s="534"/>
      <c r="B533" s="433" t="s">
        <v>306</v>
      </c>
      <c r="C533" s="293" t="s">
        <v>164</v>
      </c>
      <c r="D533" s="297"/>
      <c r="E533" s="297"/>
      <c r="F533" s="297"/>
      <c r="G533" s="297"/>
      <c r="H533" s="297"/>
      <c r="I533" s="297"/>
      <c r="J533" s="297"/>
      <c r="K533" s="297"/>
      <c r="L533" s="297"/>
      <c r="M533" s="297"/>
      <c r="N533" s="297">
        <f>N532</f>
        <v>0</v>
      </c>
      <c r="O533" s="297"/>
      <c r="P533" s="297"/>
      <c r="Q533" s="297"/>
      <c r="R533" s="297"/>
      <c r="S533" s="297"/>
      <c r="T533" s="297"/>
      <c r="U533" s="297"/>
      <c r="V533" s="297"/>
      <c r="W533" s="297"/>
      <c r="X533" s="297"/>
      <c r="Y533" s="413">
        <f t="shared" ref="Y533:AL533" si="156">Y532</f>
        <v>0</v>
      </c>
      <c r="Z533" s="413">
        <f t="shared" si="156"/>
        <v>0</v>
      </c>
      <c r="AA533" s="413">
        <f t="shared" si="156"/>
        <v>0</v>
      </c>
      <c r="AB533" s="413">
        <f t="shared" si="156"/>
        <v>0</v>
      </c>
      <c r="AC533" s="413">
        <f t="shared" si="156"/>
        <v>0</v>
      </c>
      <c r="AD533" s="413">
        <f t="shared" si="156"/>
        <v>0</v>
      </c>
      <c r="AE533" s="413">
        <f t="shared" si="156"/>
        <v>0</v>
      </c>
      <c r="AF533" s="413">
        <f t="shared" si="156"/>
        <v>0</v>
      </c>
      <c r="AG533" s="413">
        <f t="shared" si="156"/>
        <v>0</v>
      </c>
      <c r="AH533" s="413">
        <f t="shared" si="156"/>
        <v>0</v>
      </c>
      <c r="AI533" s="413">
        <f t="shared" si="156"/>
        <v>0</v>
      </c>
      <c r="AJ533" s="413">
        <f t="shared" si="156"/>
        <v>0</v>
      </c>
      <c r="AK533" s="413">
        <f t="shared" si="156"/>
        <v>0</v>
      </c>
      <c r="AL533" s="413">
        <f t="shared" si="156"/>
        <v>0</v>
      </c>
      <c r="AM533" s="308"/>
    </row>
    <row r="534" spans="1:39" ht="15.5" outlineLevel="1">
      <c r="A534" s="534"/>
      <c r="B534" s="430"/>
      <c r="C534" s="293"/>
      <c r="D534" s="293"/>
      <c r="E534" s="293"/>
      <c r="F534" s="293"/>
      <c r="G534" s="293"/>
      <c r="H534" s="293"/>
      <c r="I534" s="293"/>
      <c r="J534" s="293"/>
      <c r="K534" s="293"/>
      <c r="L534" s="293"/>
      <c r="M534" s="293"/>
      <c r="N534" s="293"/>
      <c r="O534" s="293"/>
      <c r="P534" s="293"/>
      <c r="Q534" s="293"/>
      <c r="R534" s="293"/>
      <c r="S534" s="293"/>
      <c r="T534" s="293"/>
      <c r="U534" s="293"/>
      <c r="V534" s="293"/>
      <c r="W534" s="293"/>
      <c r="X534" s="293"/>
      <c r="Y534" s="414"/>
      <c r="Z534" s="427"/>
      <c r="AA534" s="427"/>
      <c r="AB534" s="427"/>
      <c r="AC534" s="427"/>
      <c r="AD534" s="427"/>
      <c r="AE534" s="427"/>
      <c r="AF534" s="427"/>
      <c r="AG534" s="427"/>
      <c r="AH534" s="427"/>
      <c r="AI534" s="427"/>
      <c r="AJ534" s="427"/>
      <c r="AK534" s="427"/>
      <c r="AL534" s="427"/>
      <c r="AM534" s="308"/>
    </row>
    <row r="535" spans="1:39" ht="46.5" outlineLevel="1">
      <c r="A535" s="534">
        <v>41</v>
      </c>
      <c r="B535" s="430" t="s">
        <v>134</v>
      </c>
      <c r="C535" s="293" t="s">
        <v>25</v>
      </c>
      <c r="D535" s="297"/>
      <c r="E535" s="297"/>
      <c r="F535" s="297"/>
      <c r="G535" s="297"/>
      <c r="H535" s="297"/>
      <c r="I535" s="297"/>
      <c r="J535" s="297"/>
      <c r="K535" s="297"/>
      <c r="L535" s="297"/>
      <c r="M535" s="297"/>
      <c r="N535" s="297">
        <v>0</v>
      </c>
      <c r="O535" s="297"/>
      <c r="P535" s="297"/>
      <c r="Q535" s="297"/>
      <c r="R535" s="297"/>
      <c r="S535" s="297"/>
      <c r="T535" s="297"/>
      <c r="U535" s="297"/>
      <c r="V535" s="297"/>
      <c r="W535" s="297"/>
      <c r="X535" s="297"/>
      <c r="Y535" s="428"/>
      <c r="Z535" s="412"/>
      <c r="AA535" s="412"/>
      <c r="AB535" s="412"/>
      <c r="AC535" s="412"/>
      <c r="AD535" s="412"/>
      <c r="AE535" s="412"/>
      <c r="AF535" s="417"/>
      <c r="AG535" s="417"/>
      <c r="AH535" s="417"/>
      <c r="AI535" s="417"/>
      <c r="AJ535" s="417"/>
      <c r="AK535" s="417"/>
      <c r="AL535" s="417"/>
      <c r="AM535" s="298">
        <f>SUM(Y535:AL535)</f>
        <v>0</v>
      </c>
    </row>
    <row r="536" spans="1:39" ht="15.5" outlineLevel="1">
      <c r="A536" s="534"/>
      <c r="B536" s="433" t="s">
        <v>306</v>
      </c>
      <c r="C536" s="293" t="s">
        <v>164</v>
      </c>
      <c r="D536" s="297"/>
      <c r="E536" s="297"/>
      <c r="F536" s="297"/>
      <c r="G536" s="297"/>
      <c r="H536" s="297"/>
      <c r="I536" s="297"/>
      <c r="J536" s="297"/>
      <c r="K536" s="297"/>
      <c r="L536" s="297"/>
      <c r="M536" s="297"/>
      <c r="N536" s="297">
        <f>N535</f>
        <v>0</v>
      </c>
      <c r="O536" s="297"/>
      <c r="P536" s="297"/>
      <c r="Q536" s="297"/>
      <c r="R536" s="297"/>
      <c r="S536" s="297"/>
      <c r="T536" s="297"/>
      <c r="U536" s="297"/>
      <c r="V536" s="297"/>
      <c r="W536" s="297"/>
      <c r="X536" s="297"/>
      <c r="Y536" s="413">
        <f t="shared" ref="Y536:AL536" si="157">Y535</f>
        <v>0</v>
      </c>
      <c r="Z536" s="413">
        <f t="shared" si="157"/>
        <v>0</v>
      </c>
      <c r="AA536" s="413">
        <f t="shared" si="157"/>
        <v>0</v>
      </c>
      <c r="AB536" s="413">
        <f t="shared" si="157"/>
        <v>0</v>
      </c>
      <c r="AC536" s="413">
        <f t="shared" si="157"/>
        <v>0</v>
      </c>
      <c r="AD536" s="413">
        <f t="shared" si="157"/>
        <v>0</v>
      </c>
      <c r="AE536" s="413">
        <f t="shared" si="157"/>
        <v>0</v>
      </c>
      <c r="AF536" s="413">
        <f t="shared" si="157"/>
        <v>0</v>
      </c>
      <c r="AG536" s="413">
        <f t="shared" si="157"/>
        <v>0</v>
      </c>
      <c r="AH536" s="413">
        <f t="shared" si="157"/>
        <v>0</v>
      </c>
      <c r="AI536" s="413">
        <f t="shared" si="157"/>
        <v>0</v>
      </c>
      <c r="AJ536" s="413">
        <f t="shared" si="157"/>
        <v>0</v>
      </c>
      <c r="AK536" s="413">
        <f t="shared" si="157"/>
        <v>0</v>
      </c>
      <c r="AL536" s="413">
        <f t="shared" si="157"/>
        <v>0</v>
      </c>
      <c r="AM536" s="308"/>
    </row>
    <row r="537" spans="1:39" ht="15.5" outlineLevel="1">
      <c r="A537" s="534"/>
      <c r="B537" s="430"/>
      <c r="C537" s="293"/>
      <c r="D537" s="293"/>
      <c r="E537" s="293"/>
      <c r="F537" s="293"/>
      <c r="G537" s="293"/>
      <c r="H537" s="293"/>
      <c r="I537" s="293"/>
      <c r="J537" s="293"/>
      <c r="K537" s="293"/>
      <c r="L537" s="293"/>
      <c r="M537" s="293"/>
      <c r="N537" s="293"/>
      <c r="O537" s="293"/>
      <c r="P537" s="293"/>
      <c r="Q537" s="293"/>
      <c r="R537" s="293"/>
      <c r="S537" s="293"/>
      <c r="T537" s="293"/>
      <c r="U537" s="293"/>
      <c r="V537" s="293"/>
      <c r="W537" s="293"/>
      <c r="X537" s="293"/>
      <c r="Y537" s="414"/>
      <c r="Z537" s="427"/>
      <c r="AA537" s="427"/>
      <c r="AB537" s="427"/>
      <c r="AC537" s="427"/>
      <c r="AD537" s="427"/>
      <c r="AE537" s="427"/>
      <c r="AF537" s="427"/>
      <c r="AG537" s="427"/>
      <c r="AH537" s="427"/>
      <c r="AI537" s="427"/>
      <c r="AJ537" s="427"/>
      <c r="AK537" s="427"/>
      <c r="AL537" s="427"/>
      <c r="AM537" s="308"/>
    </row>
    <row r="538" spans="1:39" ht="31" outlineLevel="1">
      <c r="A538" s="534">
        <v>42</v>
      </c>
      <c r="B538" s="430" t="s">
        <v>135</v>
      </c>
      <c r="C538" s="293" t="s">
        <v>25</v>
      </c>
      <c r="D538" s="297"/>
      <c r="E538" s="297"/>
      <c r="F538" s="297"/>
      <c r="G538" s="297"/>
      <c r="H538" s="297"/>
      <c r="I538" s="297"/>
      <c r="J538" s="297"/>
      <c r="K538" s="297"/>
      <c r="L538" s="297"/>
      <c r="M538" s="297"/>
      <c r="N538" s="293"/>
      <c r="O538" s="297"/>
      <c r="P538" s="297"/>
      <c r="Q538" s="297"/>
      <c r="R538" s="297"/>
      <c r="S538" s="297"/>
      <c r="T538" s="297"/>
      <c r="U538" s="297"/>
      <c r="V538" s="297"/>
      <c r="W538" s="297"/>
      <c r="X538" s="297"/>
      <c r="Y538" s="428"/>
      <c r="Z538" s="412"/>
      <c r="AA538" s="412"/>
      <c r="AB538" s="412"/>
      <c r="AC538" s="412"/>
      <c r="AD538" s="412"/>
      <c r="AE538" s="412"/>
      <c r="AF538" s="417"/>
      <c r="AG538" s="417"/>
      <c r="AH538" s="417"/>
      <c r="AI538" s="417"/>
      <c r="AJ538" s="417"/>
      <c r="AK538" s="417"/>
      <c r="AL538" s="417"/>
      <c r="AM538" s="298">
        <f>SUM(Y538:AL538)</f>
        <v>0</v>
      </c>
    </row>
    <row r="539" spans="1:39" ht="15.5" outlineLevel="1">
      <c r="A539" s="534"/>
      <c r="B539" s="433" t="s">
        <v>306</v>
      </c>
      <c r="C539" s="293" t="s">
        <v>164</v>
      </c>
      <c r="D539" s="297"/>
      <c r="E539" s="297"/>
      <c r="F539" s="297"/>
      <c r="G539" s="297"/>
      <c r="H539" s="297"/>
      <c r="I539" s="297"/>
      <c r="J539" s="297"/>
      <c r="K539" s="297"/>
      <c r="L539" s="297"/>
      <c r="M539" s="297"/>
      <c r="N539" s="470"/>
      <c r="O539" s="297"/>
      <c r="P539" s="297"/>
      <c r="Q539" s="297"/>
      <c r="R539" s="297"/>
      <c r="S539" s="297"/>
      <c r="T539" s="297"/>
      <c r="U539" s="297"/>
      <c r="V539" s="297"/>
      <c r="W539" s="297"/>
      <c r="X539" s="297"/>
      <c r="Y539" s="413">
        <f t="shared" ref="Y539:AL539" si="158">Y538</f>
        <v>0</v>
      </c>
      <c r="Z539" s="413">
        <f t="shared" si="158"/>
        <v>0</v>
      </c>
      <c r="AA539" s="413">
        <f t="shared" si="158"/>
        <v>0</v>
      </c>
      <c r="AB539" s="413">
        <f t="shared" si="158"/>
        <v>0</v>
      </c>
      <c r="AC539" s="413">
        <f t="shared" si="158"/>
        <v>0</v>
      </c>
      <c r="AD539" s="413">
        <f t="shared" si="158"/>
        <v>0</v>
      </c>
      <c r="AE539" s="413">
        <f t="shared" si="158"/>
        <v>0</v>
      </c>
      <c r="AF539" s="413">
        <f t="shared" si="158"/>
        <v>0</v>
      </c>
      <c r="AG539" s="413">
        <f t="shared" si="158"/>
        <v>0</v>
      </c>
      <c r="AH539" s="413">
        <f t="shared" si="158"/>
        <v>0</v>
      </c>
      <c r="AI539" s="413">
        <f t="shared" si="158"/>
        <v>0</v>
      </c>
      <c r="AJ539" s="413">
        <f t="shared" si="158"/>
        <v>0</v>
      </c>
      <c r="AK539" s="413">
        <f t="shared" si="158"/>
        <v>0</v>
      </c>
      <c r="AL539" s="413">
        <f t="shared" si="158"/>
        <v>0</v>
      </c>
      <c r="AM539" s="308"/>
    </row>
    <row r="540" spans="1:39" ht="15.5" outlineLevel="1">
      <c r="A540" s="534"/>
      <c r="B540" s="430"/>
      <c r="C540" s="293"/>
      <c r="D540" s="293"/>
      <c r="E540" s="293"/>
      <c r="F540" s="293"/>
      <c r="G540" s="293"/>
      <c r="H540" s="293"/>
      <c r="I540" s="293"/>
      <c r="J540" s="293"/>
      <c r="K540" s="293"/>
      <c r="L540" s="293"/>
      <c r="M540" s="293"/>
      <c r="N540" s="293"/>
      <c r="O540" s="293"/>
      <c r="P540" s="293"/>
      <c r="Q540" s="293"/>
      <c r="R540" s="293"/>
      <c r="S540" s="293"/>
      <c r="T540" s="293"/>
      <c r="U540" s="293"/>
      <c r="V540" s="293"/>
      <c r="W540" s="293"/>
      <c r="X540" s="293"/>
      <c r="Y540" s="414"/>
      <c r="Z540" s="427"/>
      <c r="AA540" s="427"/>
      <c r="AB540" s="427"/>
      <c r="AC540" s="427"/>
      <c r="AD540" s="427"/>
      <c r="AE540" s="427"/>
      <c r="AF540" s="427"/>
      <c r="AG540" s="427"/>
      <c r="AH540" s="427"/>
      <c r="AI540" s="427"/>
      <c r="AJ540" s="427"/>
      <c r="AK540" s="427"/>
      <c r="AL540" s="427"/>
      <c r="AM540" s="308"/>
    </row>
    <row r="541" spans="1:39" ht="15.5" outlineLevel="1">
      <c r="A541" s="534">
        <v>43</v>
      </c>
      <c r="B541" s="430" t="s">
        <v>136</v>
      </c>
      <c r="C541" s="293" t="s">
        <v>25</v>
      </c>
      <c r="D541" s="297"/>
      <c r="E541" s="297"/>
      <c r="F541" s="297"/>
      <c r="G541" s="297"/>
      <c r="H541" s="297"/>
      <c r="I541" s="297"/>
      <c r="J541" s="297"/>
      <c r="K541" s="297"/>
      <c r="L541" s="297"/>
      <c r="M541" s="297"/>
      <c r="N541" s="297">
        <v>0</v>
      </c>
      <c r="O541" s="297"/>
      <c r="P541" s="297"/>
      <c r="Q541" s="297"/>
      <c r="R541" s="297"/>
      <c r="S541" s="297"/>
      <c r="T541" s="297"/>
      <c r="U541" s="297"/>
      <c r="V541" s="297"/>
      <c r="W541" s="297"/>
      <c r="X541" s="297"/>
      <c r="Y541" s="428"/>
      <c r="Z541" s="412"/>
      <c r="AA541" s="412"/>
      <c r="AB541" s="412"/>
      <c r="AC541" s="412"/>
      <c r="AD541" s="412"/>
      <c r="AE541" s="412"/>
      <c r="AF541" s="417"/>
      <c r="AG541" s="417"/>
      <c r="AH541" s="417"/>
      <c r="AI541" s="417"/>
      <c r="AJ541" s="417"/>
      <c r="AK541" s="417"/>
      <c r="AL541" s="417"/>
      <c r="AM541" s="298">
        <f>SUM(Y541:AL541)</f>
        <v>0</v>
      </c>
    </row>
    <row r="542" spans="1:39" ht="15.5" outlineLevel="1">
      <c r="A542" s="534"/>
      <c r="B542" s="433" t="s">
        <v>306</v>
      </c>
      <c r="C542" s="293" t="s">
        <v>164</v>
      </c>
      <c r="D542" s="297"/>
      <c r="E542" s="297"/>
      <c r="F542" s="297"/>
      <c r="G542" s="297"/>
      <c r="H542" s="297"/>
      <c r="I542" s="297"/>
      <c r="J542" s="297"/>
      <c r="K542" s="297"/>
      <c r="L542" s="297"/>
      <c r="M542" s="297"/>
      <c r="N542" s="297">
        <f>N541</f>
        <v>0</v>
      </c>
      <c r="O542" s="297"/>
      <c r="P542" s="297"/>
      <c r="Q542" s="297"/>
      <c r="R542" s="297"/>
      <c r="S542" s="297"/>
      <c r="T542" s="297"/>
      <c r="U542" s="297"/>
      <c r="V542" s="297"/>
      <c r="W542" s="297"/>
      <c r="X542" s="297"/>
      <c r="Y542" s="413">
        <f t="shared" ref="Y542:AL542" si="159">Y541</f>
        <v>0</v>
      </c>
      <c r="Z542" s="413">
        <f t="shared" si="159"/>
        <v>0</v>
      </c>
      <c r="AA542" s="413">
        <f t="shared" si="159"/>
        <v>0</v>
      </c>
      <c r="AB542" s="413">
        <f t="shared" si="159"/>
        <v>0</v>
      </c>
      <c r="AC542" s="413">
        <f t="shared" si="159"/>
        <v>0</v>
      </c>
      <c r="AD542" s="413">
        <f t="shared" si="159"/>
        <v>0</v>
      </c>
      <c r="AE542" s="413">
        <f t="shared" si="159"/>
        <v>0</v>
      </c>
      <c r="AF542" s="413">
        <f t="shared" si="159"/>
        <v>0</v>
      </c>
      <c r="AG542" s="413">
        <f t="shared" si="159"/>
        <v>0</v>
      </c>
      <c r="AH542" s="413">
        <f t="shared" si="159"/>
        <v>0</v>
      </c>
      <c r="AI542" s="413">
        <f t="shared" si="159"/>
        <v>0</v>
      </c>
      <c r="AJ542" s="413">
        <f t="shared" si="159"/>
        <v>0</v>
      </c>
      <c r="AK542" s="413">
        <f t="shared" si="159"/>
        <v>0</v>
      </c>
      <c r="AL542" s="413">
        <f t="shared" si="159"/>
        <v>0</v>
      </c>
      <c r="AM542" s="308"/>
    </row>
    <row r="543" spans="1:39" ht="15.5" outlineLevel="1">
      <c r="A543" s="534"/>
      <c r="B543" s="430"/>
      <c r="C543" s="293"/>
      <c r="D543" s="293"/>
      <c r="E543" s="293"/>
      <c r="F543" s="293"/>
      <c r="G543" s="293"/>
      <c r="H543" s="293"/>
      <c r="I543" s="293"/>
      <c r="J543" s="293"/>
      <c r="K543" s="293"/>
      <c r="L543" s="293"/>
      <c r="M543" s="293"/>
      <c r="N543" s="293"/>
      <c r="O543" s="293"/>
      <c r="P543" s="293"/>
      <c r="Q543" s="293"/>
      <c r="R543" s="293"/>
      <c r="S543" s="293"/>
      <c r="T543" s="293"/>
      <c r="U543" s="293"/>
      <c r="V543" s="293"/>
      <c r="W543" s="293"/>
      <c r="X543" s="293"/>
      <c r="Y543" s="414"/>
      <c r="Z543" s="427"/>
      <c r="AA543" s="427"/>
      <c r="AB543" s="427"/>
      <c r="AC543" s="427"/>
      <c r="AD543" s="427"/>
      <c r="AE543" s="427"/>
      <c r="AF543" s="427"/>
      <c r="AG543" s="427"/>
      <c r="AH543" s="427"/>
      <c r="AI543" s="427"/>
      <c r="AJ543" s="427"/>
      <c r="AK543" s="427"/>
      <c r="AL543" s="427"/>
      <c r="AM543" s="308"/>
    </row>
    <row r="544" spans="1:39" ht="46.5" outlineLevel="1">
      <c r="A544" s="534">
        <v>44</v>
      </c>
      <c r="B544" s="430" t="s">
        <v>137</v>
      </c>
      <c r="C544" s="293" t="s">
        <v>25</v>
      </c>
      <c r="D544" s="297"/>
      <c r="E544" s="297"/>
      <c r="F544" s="297"/>
      <c r="G544" s="297"/>
      <c r="H544" s="297"/>
      <c r="I544" s="297"/>
      <c r="J544" s="297"/>
      <c r="K544" s="297"/>
      <c r="L544" s="297"/>
      <c r="M544" s="297"/>
      <c r="N544" s="297">
        <v>0</v>
      </c>
      <c r="O544" s="297"/>
      <c r="P544" s="297"/>
      <c r="Q544" s="297"/>
      <c r="R544" s="297"/>
      <c r="S544" s="297"/>
      <c r="T544" s="297"/>
      <c r="U544" s="297"/>
      <c r="V544" s="297"/>
      <c r="W544" s="297"/>
      <c r="X544" s="297"/>
      <c r="Y544" s="428"/>
      <c r="Z544" s="412"/>
      <c r="AA544" s="412"/>
      <c r="AB544" s="412"/>
      <c r="AC544" s="412"/>
      <c r="AD544" s="412"/>
      <c r="AE544" s="412"/>
      <c r="AF544" s="417"/>
      <c r="AG544" s="417"/>
      <c r="AH544" s="417"/>
      <c r="AI544" s="417"/>
      <c r="AJ544" s="417"/>
      <c r="AK544" s="417"/>
      <c r="AL544" s="417"/>
      <c r="AM544" s="298">
        <f>SUM(Y544:AL544)</f>
        <v>0</v>
      </c>
    </row>
    <row r="545" spans="1:39" ht="15.5" outlineLevel="1">
      <c r="A545" s="534"/>
      <c r="B545" s="433" t="s">
        <v>306</v>
      </c>
      <c r="C545" s="293" t="s">
        <v>164</v>
      </c>
      <c r="D545" s="297"/>
      <c r="E545" s="297"/>
      <c r="F545" s="297"/>
      <c r="G545" s="297"/>
      <c r="H545" s="297"/>
      <c r="I545" s="297"/>
      <c r="J545" s="297"/>
      <c r="K545" s="297"/>
      <c r="L545" s="297"/>
      <c r="M545" s="297"/>
      <c r="N545" s="297">
        <f>N544</f>
        <v>0</v>
      </c>
      <c r="O545" s="297"/>
      <c r="P545" s="297"/>
      <c r="Q545" s="297"/>
      <c r="R545" s="297"/>
      <c r="S545" s="297"/>
      <c r="T545" s="297"/>
      <c r="U545" s="297"/>
      <c r="V545" s="297"/>
      <c r="W545" s="297"/>
      <c r="X545" s="297"/>
      <c r="Y545" s="413">
        <f t="shared" ref="Y545:AL545" si="160">Y544</f>
        <v>0</v>
      </c>
      <c r="Z545" s="413">
        <f t="shared" si="160"/>
        <v>0</v>
      </c>
      <c r="AA545" s="413">
        <f t="shared" si="160"/>
        <v>0</v>
      </c>
      <c r="AB545" s="413">
        <f t="shared" si="160"/>
        <v>0</v>
      </c>
      <c r="AC545" s="413">
        <f t="shared" si="160"/>
        <v>0</v>
      </c>
      <c r="AD545" s="413">
        <f t="shared" si="160"/>
        <v>0</v>
      </c>
      <c r="AE545" s="413">
        <f t="shared" si="160"/>
        <v>0</v>
      </c>
      <c r="AF545" s="413">
        <f t="shared" si="160"/>
        <v>0</v>
      </c>
      <c r="AG545" s="413">
        <f t="shared" si="160"/>
        <v>0</v>
      </c>
      <c r="AH545" s="413">
        <f t="shared" si="160"/>
        <v>0</v>
      </c>
      <c r="AI545" s="413">
        <f t="shared" si="160"/>
        <v>0</v>
      </c>
      <c r="AJ545" s="413">
        <f t="shared" si="160"/>
        <v>0</v>
      </c>
      <c r="AK545" s="413">
        <f t="shared" si="160"/>
        <v>0</v>
      </c>
      <c r="AL545" s="413">
        <f t="shared" si="160"/>
        <v>0</v>
      </c>
      <c r="AM545" s="308"/>
    </row>
    <row r="546" spans="1:39" ht="15.5" outlineLevel="1">
      <c r="A546" s="534"/>
      <c r="B546" s="430"/>
      <c r="C546" s="293"/>
      <c r="D546" s="293"/>
      <c r="E546" s="293"/>
      <c r="F546" s="293"/>
      <c r="G546" s="293"/>
      <c r="H546" s="293"/>
      <c r="I546" s="293"/>
      <c r="J546" s="293"/>
      <c r="K546" s="293"/>
      <c r="L546" s="293"/>
      <c r="M546" s="293"/>
      <c r="N546" s="293"/>
      <c r="O546" s="293"/>
      <c r="P546" s="293"/>
      <c r="Q546" s="293"/>
      <c r="R546" s="293"/>
      <c r="S546" s="293"/>
      <c r="T546" s="293"/>
      <c r="U546" s="293"/>
      <c r="V546" s="293"/>
      <c r="W546" s="293"/>
      <c r="X546" s="293"/>
      <c r="Y546" s="414"/>
      <c r="Z546" s="427"/>
      <c r="AA546" s="427"/>
      <c r="AB546" s="427"/>
      <c r="AC546" s="427"/>
      <c r="AD546" s="427"/>
      <c r="AE546" s="427"/>
      <c r="AF546" s="427"/>
      <c r="AG546" s="427"/>
      <c r="AH546" s="427"/>
      <c r="AI546" s="427"/>
      <c r="AJ546" s="427"/>
      <c r="AK546" s="427"/>
      <c r="AL546" s="427"/>
      <c r="AM546" s="308"/>
    </row>
    <row r="547" spans="1:39" ht="31" outlineLevel="1">
      <c r="A547" s="534">
        <v>45</v>
      </c>
      <c r="B547" s="430" t="s">
        <v>138</v>
      </c>
      <c r="C547" s="293" t="s">
        <v>25</v>
      </c>
      <c r="D547" s="297"/>
      <c r="E547" s="297"/>
      <c r="F547" s="297"/>
      <c r="G547" s="297"/>
      <c r="H547" s="297"/>
      <c r="I547" s="297"/>
      <c r="J547" s="297"/>
      <c r="K547" s="297"/>
      <c r="L547" s="297"/>
      <c r="M547" s="297"/>
      <c r="N547" s="297">
        <v>0</v>
      </c>
      <c r="O547" s="297"/>
      <c r="P547" s="297"/>
      <c r="Q547" s="297"/>
      <c r="R547" s="297"/>
      <c r="S547" s="297"/>
      <c r="T547" s="297"/>
      <c r="U547" s="297"/>
      <c r="V547" s="297"/>
      <c r="W547" s="297"/>
      <c r="X547" s="297"/>
      <c r="Y547" s="428"/>
      <c r="Z547" s="412"/>
      <c r="AA547" s="412"/>
      <c r="AB547" s="412"/>
      <c r="AC547" s="412"/>
      <c r="AD547" s="412"/>
      <c r="AE547" s="412"/>
      <c r="AF547" s="417"/>
      <c r="AG547" s="417"/>
      <c r="AH547" s="417"/>
      <c r="AI547" s="417"/>
      <c r="AJ547" s="417"/>
      <c r="AK547" s="417"/>
      <c r="AL547" s="417"/>
      <c r="AM547" s="298">
        <f>SUM(Y547:AL547)</f>
        <v>0</v>
      </c>
    </row>
    <row r="548" spans="1:39" ht="15.5" outlineLevel="1">
      <c r="A548" s="534"/>
      <c r="B548" s="433" t="s">
        <v>306</v>
      </c>
      <c r="C548" s="293" t="s">
        <v>164</v>
      </c>
      <c r="D548" s="297"/>
      <c r="E548" s="297"/>
      <c r="F548" s="297"/>
      <c r="G548" s="297"/>
      <c r="H548" s="297"/>
      <c r="I548" s="297"/>
      <c r="J548" s="297"/>
      <c r="K548" s="297"/>
      <c r="L548" s="297"/>
      <c r="M548" s="297"/>
      <c r="N548" s="297">
        <f>N547</f>
        <v>0</v>
      </c>
      <c r="O548" s="297"/>
      <c r="P548" s="297"/>
      <c r="Q548" s="297"/>
      <c r="R548" s="297"/>
      <c r="S548" s="297"/>
      <c r="T548" s="297"/>
      <c r="U548" s="297"/>
      <c r="V548" s="297"/>
      <c r="W548" s="297"/>
      <c r="X548" s="297"/>
      <c r="Y548" s="413">
        <f t="shared" ref="Y548:AL548" si="161">Y547</f>
        <v>0</v>
      </c>
      <c r="Z548" s="413">
        <f t="shared" si="161"/>
        <v>0</v>
      </c>
      <c r="AA548" s="413">
        <f t="shared" si="161"/>
        <v>0</v>
      </c>
      <c r="AB548" s="413">
        <f t="shared" si="161"/>
        <v>0</v>
      </c>
      <c r="AC548" s="413">
        <f t="shared" si="161"/>
        <v>0</v>
      </c>
      <c r="AD548" s="413">
        <f t="shared" si="161"/>
        <v>0</v>
      </c>
      <c r="AE548" s="413">
        <f t="shared" si="161"/>
        <v>0</v>
      </c>
      <c r="AF548" s="413">
        <f t="shared" si="161"/>
        <v>0</v>
      </c>
      <c r="AG548" s="413">
        <f t="shared" si="161"/>
        <v>0</v>
      </c>
      <c r="AH548" s="413">
        <f t="shared" si="161"/>
        <v>0</v>
      </c>
      <c r="AI548" s="413">
        <f t="shared" si="161"/>
        <v>0</v>
      </c>
      <c r="AJ548" s="413">
        <f t="shared" si="161"/>
        <v>0</v>
      </c>
      <c r="AK548" s="413">
        <f t="shared" si="161"/>
        <v>0</v>
      </c>
      <c r="AL548" s="413">
        <f t="shared" si="161"/>
        <v>0</v>
      </c>
      <c r="AM548" s="308"/>
    </row>
    <row r="549" spans="1:39" ht="15.5" outlineLevel="1">
      <c r="A549" s="534"/>
      <c r="B549" s="430"/>
      <c r="C549" s="293"/>
      <c r="D549" s="293"/>
      <c r="E549" s="293"/>
      <c r="F549" s="293"/>
      <c r="G549" s="293"/>
      <c r="H549" s="293"/>
      <c r="I549" s="293"/>
      <c r="J549" s="293"/>
      <c r="K549" s="293"/>
      <c r="L549" s="293"/>
      <c r="M549" s="293"/>
      <c r="N549" s="293"/>
      <c r="O549" s="293"/>
      <c r="P549" s="293"/>
      <c r="Q549" s="293"/>
      <c r="R549" s="293"/>
      <c r="S549" s="293"/>
      <c r="T549" s="293"/>
      <c r="U549" s="293"/>
      <c r="V549" s="293"/>
      <c r="W549" s="293"/>
      <c r="X549" s="293"/>
      <c r="Y549" s="414"/>
      <c r="Z549" s="427"/>
      <c r="AA549" s="427"/>
      <c r="AB549" s="427"/>
      <c r="AC549" s="427"/>
      <c r="AD549" s="427"/>
      <c r="AE549" s="427"/>
      <c r="AF549" s="427"/>
      <c r="AG549" s="427"/>
      <c r="AH549" s="427"/>
      <c r="AI549" s="427"/>
      <c r="AJ549" s="427"/>
      <c r="AK549" s="427"/>
      <c r="AL549" s="427"/>
      <c r="AM549" s="308"/>
    </row>
    <row r="550" spans="1:39" ht="31" outlineLevel="1">
      <c r="A550" s="534">
        <v>46</v>
      </c>
      <c r="B550" s="430" t="s">
        <v>139</v>
      </c>
      <c r="C550" s="293" t="s">
        <v>25</v>
      </c>
      <c r="D550" s="297"/>
      <c r="E550" s="297"/>
      <c r="F550" s="297"/>
      <c r="G550" s="297"/>
      <c r="H550" s="297"/>
      <c r="I550" s="297"/>
      <c r="J550" s="297"/>
      <c r="K550" s="297"/>
      <c r="L550" s="297"/>
      <c r="M550" s="297"/>
      <c r="N550" s="297">
        <v>0</v>
      </c>
      <c r="O550" s="297"/>
      <c r="P550" s="297"/>
      <c r="Q550" s="297"/>
      <c r="R550" s="297"/>
      <c r="S550" s="297"/>
      <c r="T550" s="297"/>
      <c r="U550" s="297"/>
      <c r="V550" s="297"/>
      <c r="W550" s="297"/>
      <c r="X550" s="297"/>
      <c r="Y550" s="428"/>
      <c r="Z550" s="412"/>
      <c r="AA550" s="412"/>
      <c r="AB550" s="412"/>
      <c r="AC550" s="412"/>
      <c r="AD550" s="412"/>
      <c r="AE550" s="412"/>
      <c r="AF550" s="417"/>
      <c r="AG550" s="417"/>
      <c r="AH550" s="417"/>
      <c r="AI550" s="417"/>
      <c r="AJ550" s="417"/>
      <c r="AK550" s="417"/>
      <c r="AL550" s="417"/>
      <c r="AM550" s="298">
        <f>SUM(Y550:AL550)</f>
        <v>0</v>
      </c>
    </row>
    <row r="551" spans="1:39" ht="15.5" outlineLevel="1">
      <c r="A551" s="534"/>
      <c r="B551" s="433" t="s">
        <v>306</v>
      </c>
      <c r="C551" s="293" t="s">
        <v>164</v>
      </c>
      <c r="D551" s="297"/>
      <c r="E551" s="297"/>
      <c r="F551" s="297"/>
      <c r="G551" s="297"/>
      <c r="H551" s="297"/>
      <c r="I551" s="297"/>
      <c r="J551" s="297"/>
      <c r="K551" s="297"/>
      <c r="L551" s="297"/>
      <c r="M551" s="297"/>
      <c r="N551" s="297">
        <f>N550</f>
        <v>0</v>
      </c>
      <c r="O551" s="297"/>
      <c r="P551" s="297"/>
      <c r="Q551" s="297"/>
      <c r="R551" s="297"/>
      <c r="S551" s="297"/>
      <c r="T551" s="297"/>
      <c r="U551" s="297"/>
      <c r="V551" s="297"/>
      <c r="W551" s="297"/>
      <c r="X551" s="297"/>
      <c r="Y551" s="413">
        <f t="shared" ref="Y551:AL551" si="162">Y550</f>
        <v>0</v>
      </c>
      <c r="Z551" s="413">
        <f t="shared" si="162"/>
        <v>0</v>
      </c>
      <c r="AA551" s="413">
        <f t="shared" si="162"/>
        <v>0</v>
      </c>
      <c r="AB551" s="413">
        <f t="shared" si="162"/>
        <v>0</v>
      </c>
      <c r="AC551" s="413">
        <f t="shared" si="162"/>
        <v>0</v>
      </c>
      <c r="AD551" s="413">
        <f t="shared" si="162"/>
        <v>0</v>
      </c>
      <c r="AE551" s="413">
        <f t="shared" si="162"/>
        <v>0</v>
      </c>
      <c r="AF551" s="413">
        <f t="shared" si="162"/>
        <v>0</v>
      </c>
      <c r="AG551" s="413">
        <f t="shared" si="162"/>
        <v>0</v>
      </c>
      <c r="AH551" s="413">
        <f t="shared" si="162"/>
        <v>0</v>
      </c>
      <c r="AI551" s="413">
        <f t="shared" si="162"/>
        <v>0</v>
      </c>
      <c r="AJ551" s="413">
        <f t="shared" si="162"/>
        <v>0</v>
      </c>
      <c r="AK551" s="413">
        <f t="shared" si="162"/>
        <v>0</v>
      </c>
      <c r="AL551" s="413">
        <f t="shared" si="162"/>
        <v>0</v>
      </c>
      <c r="AM551" s="308"/>
    </row>
    <row r="552" spans="1:39" ht="15.5" outlineLevel="1">
      <c r="A552" s="534"/>
      <c r="B552" s="430"/>
      <c r="C552" s="293"/>
      <c r="D552" s="293"/>
      <c r="E552" s="293"/>
      <c r="F552" s="293"/>
      <c r="G552" s="293"/>
      <c r="H552" s="293"/>
      <c r="I552" s="293"/>
      <c r="J552" s="293"/>
      <c r="K552" s="293"/>
      <c r="L552" s="293"/>
      <c r="M552" s="293"/>
      <c r="N552" s="293"/>
      <c r="O552" s="293"/>
      <c r="P552" s="293"/>
      <c r="Q552" s="293"/>
      <c r="R552" s="293"/>
      <c r="S552" s="293"/>
      <c r="T552" s="293"/>
      <c r="U552" s="293"/>
      <c r="V552" s="293"/>
      <c r="W552" s="293"/>
      <c r="X552" s="293"/>
      <c r="Y552" s="414"/>
      <c r="Z552" s="427"/>
      <c r="AA552" s="427"/>
      <c r="AB552" s="427"/>
      <c r="AC552" s="427"/>
      <c r="AD552" s="427"/>
      <c r="AE552" s="427"/>
      <c r="AF552" s="427"/>
      <c r="AG552" s="427"/>
      <c r="AH552" s="427"/>
      <c r="AI552" s="427"/>
      <c r="AJ552" s="427"/>
      <c r="AK552" s="427"/>
      <c r="AL552" s="427"/>
      <c r="AM552" s="308"/>
    </row>
    <row r="553" spans="1:39" ht="31" outlineLevel="1">
      <c r="A553" s="534">
        <v>47</v>
      </c>
      <c r="B553" s="430" t="s">
        <v>140</v>
      </c>
      <c r="C553" s="293" t="s">
        <v>25</v>
      </c>
      <c r="D553" s="297"/>
      <c r="E553" s="297"/>
      <c r="F553" s="297"/>
      <c r="G553" s="297"/>
      <c r="H553" s="297"/>
      <c r="I553" s="297"/>
      <c r="J553" s="297"/>
      <c r="K553" s="297"/>
      <c r="L553" s="297"/>
      <c r="M553" s="297"/>
      <c r="N553" s="297">
        <v>0</v>
      </c>
      <c r="O553" s="297"/>
      <c r="P553" s="297"/>
      <c r="Q553" s="297"/>
      <c r="R553" s="297"/>
      <c r="S553" s="297"/>
      <c r="T553" s="297"/>
      <c r="U553" s="297"/>
      <c r="V553" s="297"/>
      <c r="W553" s="297"/>
      <c r="X553" s="297"/>
      <c r="Y553" s="428"/>
      <c r="Z553" s="412"/>
      <c r="AA553" s="412"/>
      <c r="AB553" s="412"/>
      <c r="AC553" s="412"/>
      <c r="AD553" s="412"/>
      <c r="AE553" s="412"/>
      <c r="AF553" s="417"/>
      <c r="AG553" s="417"/>
      <c r="AH553" s="417"/>
      <c r="AI553" s="417"/>
      <c r="AJ553" s="417"/>
      <c r="AK553" s="417"/>
      <c r="AL553" s="417"/>
      <c r="AM553" s="298">
        <f>SUM(Y553:AL553)</f>
        <v>0</v>
      </c>
    </row>
    <row r="554" spans="1:39" ht="15.5" outlineLevel="1">
      <c r="A554" s="534"/>
      <c r="B554" s="433" t="s">
        <v>306</v>
      </c>
      <c r="C554" s="293" t="s">
        <v>164</v>
      </c>
      <c r="D554" s="297"/>
      <c r="E554" s="297"/>
      <c r="F554" s="297"/>
      <c r="G554" s="297"/>
      <c r="H554" s="297"/>
      <c r="I554" s="297"/>
      <c r="J554" s="297"/>
      <c r="K554" s="297"/>
      <c r="L554" s="297"/>
      <c r="M554" s="297"/>
      <c r="N554" s="297">
        <f>N553</f>
        <v>0</v>
      </c>
      <c r="O554" s="297"/>
      <c r="P554" s="297"/>
      <c r="Q554" s="297"/>
      <c r="R554" s="297"/>
      <c r="S554" s="297"/>
      <c r="T554" s="297"/>
      <c r="U554" s="297"/>
      <c r="V554" s="297"/>
      <c r="W554" s="297"/>
      <c r="X554" s="297"/>
      <c r="Y554" s="413">
        <f t="shared" ref="Y554:AL554" si="163">Y553</f>
        <v>0</v>
      </c>
      <c r="Z554" s="413">
        <f t="shared" si="163"/>
        <v>0</v>
      </c>
      <c r="AA554" s="413">
        <f t="shared" si="163"/>
        <v>0</v>
      </c>
      <c r="AB554" s="413">
        <f t="shared" si="163"/>
        <v>0</v>
      </c>
      <c r="AC554" s="413">
        <f t="shared" si="163"/>
        <v>0</v>
      </c>
      <c r="AD554" s="413">
        <f t="shared" si="163"/>
        <v>0</v>
      </c>
      <c r="AE554" s="413">
        <f t="shared" si="163"/>
        <v>0</v>
      </c>
      <c r="AF554" s="413">
        <f t="shared" si="163"/>
        <v>0</v>
      </c>
      <c r="AG554" s="413">
        <f t="shared" si="163"/>
        <v>0</v>
      </c>
      <c r="AH554" s="413">
        <f t="shared" si="163"/>
        <v>0</v>
      </c>
      <c r="AI554" s="413">
        <f t="shared" si="163"/>
        <v>0</v>
      </c>
      <c r="AJ554" s="413">
        <f t="shared" si="163"/>
        <v>0</v>
      </c>
      <c r="AK554" s="413">
        <f t="shared" si="163"/>
        <v>0</v>
      </c>
      <c r="AL554" s="413">
        <f t="shared" si="163"/>
        <v>0</v>
      </c>
      <c r="AM554" s="308"/>
    </row>
    <row r="555" spans="1:39" ht="15.5" outlineLevel="1">
      <c r="A555" s="534"/>
      <c r="B555" s="430"/>
      <c r="C555" s="293"/>
      <c r="D555" s="293"/>
      <c r="E555" s="293"/>
      <c r="F555" s="293"/>
      <c r="G555" s="293"/>
      <c r="H555" s="293"/>
      <c r="I555" s="293"/>
      <c r="J555" s="293"/>
      <c r="K555" s="293"/>
      <c r="L555" s="293"/>
      <c r="M555" s="293"/>
      <c r="N555" s="293"/>
      <c r="O555" s="293"/>
      <c r="P555" s="293"/>
      <c r="Q555" s="293"/>
      <c r="R555" s="293"/>
      <c r="S555" s="293"/>
      <c r="T555" s="293"/>
      <c r="U555" s="293"/>
      <c r="V555" s="293"/>
      <c r="W555" s="293"/>
      <c r="X555" s="293"/>
      <c r="Y555" s="414"/>
      <c r="Z555" s="427"/>
      <c r="AA555" s="427"/>
      <c r="AB555" s="427"/>
      <c r="AC555" s="427"/>
      <c r="AD555" s="427"/>
      <c r="AE555" s="427"/>
      <c r="AF555" s="427"/>
      <c r="AG555" s="427"/>
      <c r="AH555" s="427"/>
      <c r="AI555" s="427"/>
      <c r="AJ555" s="427"/>
      <c r="AK555" s="427"/>
      <c r="AL555" s="427"/>
      <c r="AM555" s="308"/>
    </row>
    <row r="556" spans="1:39" ht="46.5" outlineLevel="1">
      <c r="A556" s="534">
        <v>48</v>
      </c>
      <c r="B556" s="430" t="s">
        <v>141</v>
      </c>
      <c r="C556" s="293" t="s">
        <v>25</v>
      </c>
      <c r="D556" s="297"/>
      <c r="E556" s="297"/>
      <c r="F556" s="297"/>
      <c r="G556" s="297"/>
      <c r="H556" s="297"/>
      <c r="I556" s="297"/>
      <c r="J556" s="297"/>
      <c r="K556" s="297"/>
      <c r="L556" s="297"/>
      <c r="M556" s="297"/>
      <c r="N556" s="297">
        <v>0</v>
      </c>
      <c r="O556" s="297"/>
      <c r="P556" s="297"/>
      <c r="Q556" s="297"/>
      <c r="R556" s="297"/>
      <c r="S556" s="297"/>
      <c r="T556" s="297"/>
      <c r="U556" s="297"/>
      <c r="V556" s="297"/>
      <c r="W556" s="297"/>
      <c r="X556" s="297"/>
      <c r="Y556" s="428"/>
      <c r="Z556" s="412"/>
      <c r="AA556" s="412"/>
      <c r="AB556" s="412"/>
      <c r="AC556" s="412"/>
      <c r="AD556" s="412"/>
      <c r="AE556" s="412"/>
      <c r="AF556" s="417"/>
      <c r="AG556" s="417"/>
      <c r="AH556" s="417"/>
      <c r="AI556" s="417"/>
      <c r="AJ556" s="417"/>
      <c r="AK556" s="417"/>
      <c r="AL556" s="417"/>
      <c r="AM556" s="298">
        <f>SUM(Y556:AL556)</f>
        <v>0</v>
      </c>
    </row>
    <row r="557" spans="1:39" ht="15.5" outlineLevel="1">
      <c r="A557" s="534"/>
      <c r="B557" s="433" t="s">
        <v>306</v>
      </c>
      <c r="C557" s="293" t="s">
        <v>164</v>
      </c>
      <c r="D557" s="297"/>
      <c r="E557" s="297"/>
      <c r="F557" s="297"/>
      <c r="G557" s="297"/>
      <c r="H557" s="297"/>
      <c r="I557" s="297"/>
      <c r="J557" s="297"/>
      <c r="K557" s="297"/>
      <c r="L557" s="297"/>
      <c r="M557" s="297"/>
      <c r="N557" s="297">
        <f>N556</f>
        <v>0</v>
      </c>
      <c r="O557" s="297"/>
      <c r="P557" s="297"/>
      <c r="Q557" s="297"/>
      <c r="R557" s="297"/>
      <c r="S557" s="297"/>
      <c r="T557" s="297"/>
      <c r="U557" s="297"/>
      <c r="V557" s="297"/>
      <c r="W557" s="297"/>
      <c r="X557" s="297"/>
      <c r="Y557" s="413">
        <f t="shared" ref="Y557:AL557" si="164">Y556</f>
        <v>0</v>
      </c>
      <c r="Z557" s="413">
        <f t="shared" si="164"/>
        <v>0</v>
      </c>
      <c r="AA557" s="413">
        <f t="shared" si="164"/>
        <v>0</v>
      </c>
      <c r="AB557" s="413">
        <f t="shared" si="164"/>
        <v>0</v>
      </c>
      <c r="AC557" s="413">
        <f t="shared" si="164"/>
        <v>0</v>
      </c>
      <c r="AD557" s="413">
        <f t="shared" si="164"/>
        <v>0</v>
      </c>
      <c r="AE557" s="413">
        <f t="shared" si="164"/>
        <v>0</v>
      </c>
      <c r="AF557" s="413">
        <f t="shared" si="164"/>
        <v>0</v>
      </c>
      <c r="AG557" s="413">
        <f t="shared" si="164"/>
        <v>0</v>
      </c>
      <c r="AH557" s="413">
        <f t="shared" si="164"/>
        <v>0</v>
      </c>
      <c r="AI557" s="413">
        <f t="shared" si="164"/>
        <v>0</v>
      </c>
      <c r="AJ557" s="413">
        <f t="shared" si="164"/>
        <v>0</v>
      </c>
      <c r="AK557" s="413">
        <f t="shared" si="164"/>
        <v>0</v>
      </c>
      <c r="AL557" s="413">
        <f t="shared" si="164"/>
        <v>0</v>
      </c>
      <c r="AM557" s="308"/>
    </row>
    <row r="558" spans="1:39" ht="15.5" outlineLevel="1">
      <c r="A558" s="534"/>
      <c r="B558" s="430"/>
      <c r="C558" s="293"/>
      <c r="D558" s="293"/>
      <c r="E558" s="293"/>
      <c r="F558" s="293"/>
      <c r="G558" s="293"/>
      <c r="H558" s="293"/>
      <c r="I558" s="293"/>
      <c r="J558" s="293"/>
      <c r="K558" s="293"/>
      <c r="L558" s="293"/>
      <c r="M558" s="293"/>
      <c r="N558" s="293"/>
      <c r="O558" s="293"/>
      <c r="P558" s="293"/>
      <c r="Q558" s="293"/>
      <c r="R558" s="293"/>
      <c r="S558" s="293"/>
      <c r="T558" s="293"/>
      <c r="U558" s="293"/>
      <c r="V558" s="293"/>
      <c r="W558" s="293"/>
      <c r="X558" s="293"/>
      <c r="Y558" s="414"/>
      <c r="Z558" s="427"/>
      <c r="AA558" s="427"/>
      <c r="AB558" s="427"/>
      <c r="AC558" s="427"/>
      <c r="AD558" s="427"/>
      <c r="AE558" s="427"/>
      <c r="AF558" s="427"/>
      <c r="AG558" s="427"/>
      <c r="AH558" s="427"/>
      <c r="AI558" s="427"/>
      <c r="AJ558" s="427"/>
      <c r="AK558" s="427"/>
      <c r="AL558" s="427"/>
      <c r="AM558" s="308"/>
    </row>
    <row r="559" spans="1:39" ht="31" outlineLevel="1">
      <c r="A559" s="534">
        <v>49</v>
      </c>
      <c r="B559" s="430" t="s">
        <v>142</v>
      </c>
      <c r="C559" s="293" t="s">
        <v>25</v>
      </c>
      <c r="D559" s="297"/>
      <c r="E559" s="297"/>
      <c r="F559" s="297"/>
      <c r="G559" s="297"/>
      <c r="H559" s="297"/>
      <c r="I559" s="297"/>
      <c r="J559" s="297"/>
      <c r="K559" s="297"/>
      <c r="L559" s="297"/>
      <c r="M559" s="297"/>
      <c r="N559" s="297">
        <v>0</v>
      </c>
      <c r="O559" s="297"/>
      <c r="P559" s="297"/>
      <c r="Q559" s="297"/>
      <c r="R559" s="297"/>
      <c r="S559" s="297"/>
      <c r="T559" s="297"/>
      <c r="U559" s="297"/>
      <c r="V559" s="297"/>
      <c r="W559" s="297"/>
      <c r="X559" s="297"/>
      <c r="Y559" s="428"/>
      <c r="Z559" s="412"/>
      <c r="AA559" s="412"/>
      <c r="AB559" s="412"/>
      <c r="AC559" s="412"/>
      <c r="AD559" s="412"/>
      <c r="AE559" s="412"/>
      <c r="AF559" s="417"/>
      <c r="AG559" s="417"/>
      <c r="AH559" s="417"/>
      <c r="AI559" s="417"/>
      <c r="AJ559" s="417"/>
      <c r="AK559" s="417"/>
      <c r="AL559" s="417"/>
      <c r="AM559" s="298">
        <f>SUM(Y559:AL559)</f>
        <v>0</v>
      </c>
    </row>
    <row r="560" spans="1:39" ht="15.5" outlineLevel="1">
      <c r="A560" s="534"/>
      <c r="B560" s="433" t="s">
        <v>306</v>
      </c>
      <c r="C560" s="293" t="s">
        <v>164</v>
      </c>
      <c r="D560" s="297"/>
      <c r="E560" s="297"/>
      <c r="F560" s="297"/>
      <c r="G560" s="297"/>
      <c r="H560" s="297"/>
      <c r="I560" s="297"/>
      <c r="J560" s="297"/>
      <c r="K560" s="297"/>
      <c r="L560" s="297"/>
      <c r="M560" s="297"/>
      <c r="N560" s="297">
        <f>N559</f>
        <v>0</v>
      </c>
      <c r="O560" s="297"/>
      <c r="P560" s="297"/>
      <c r="Q560" s="297"/>
      <c r="R560" s="297"/>
      <c r="S560" s="297"/>
      <c r="T560" s="297"/>
      <c r="U560" s="297"/>
      <c r="V560" s="297"/>
      <c r="W560" s="297"/>
      <c r="X560" s="297"/>
      <c r="Y560" s="413">
        <f t="shared" ref="Y560:AL560" si="165">Y559</f>
        <v>0</v>
      </c>
      <c r="Z560" s="413">
        <f t="shared" si="165"/>
        <v>0</v>
      </c>
      <c r="AA560" s="413">
        <f t="shared" si="165"/>
        <v>0</v>
      </c>
      <c r="AB560" s="413">
        <f t="shared" si="165"/>
        <v>0</v>
      </c>
      <c r="AC560" s="413">
        <f t="shared" si="165"/>
        <v>0</v>
      </c>
      <c r="AD560" s="413">
        <f t="shared" si="165"/>
        <v>0</v>
      </c>
      <c r="AE560" s="413">
        <f t="shared" si="165"/>
        <v>0</v>
      </c>
      <c r="AF560" s="413">
        <f t="shared" si="165"/>
        <v>0</v>
      </c>
      <c r="AG560" s="413">
        <f t="shared" si="165"/>
        <v>0</v>
      </c>
      <c r="AH560" s="413">
        <f t="shared" si="165"/>
        <v>0</v>
      </c>
      <c r="AI560" s="413">
        <f t="shared" si="165"/>
        <v>0</v>
      </c>
      <c r="AJ560" s="413">
        <f t="shared" si="165"/>
        <v>0</v>
      </c>
      <c r="AK560" s="413">
        <f t="shared" si="165"/>
        <v>0</v>
      </c>
      <c r="AL560" s="413">
        <f t="shared" si="165"/>
        <v>0</v>
      </c>
      <c r="AM560" s="308"/>
    </row>
    <row r="561" spans="1:39" ht="15.5" outlineLevel="1">
      <c r="A561" s="534"/>
      <c r="B561" s="433"/>
      <c r="C561" s="307"/>
      <c r="D561" s="293"/>
      <c r="E561" s="293"/>
      <c r="F561" s="293"/>
      <c r="G561" s="293"/>
      <c r="H561" s="293"/>
      <c r="I561" s="293"/>
      <c r="J561" s="293"/>
      <c r="K561" s="293"/>
      <c r="L561" s="293"/>
      <c r="M561" s="293"/>
      <c r="N561" s="293"/>
      <c r="O561" s="293"/>
      <c r="P561" s="293"/>
      <c r="Q561" s="293"/>
      <c r="R561" s="293"/>
      <c r="S561" s="293"/>
      <c r="T561" s="293"/>
      <c r="U561" s="293"/>
      <c r="V561" s="293"/>
      <c r="W561" s="293"/>
      <c r="X561" s="293"/>
      <c r="Y561" s="303"/>
      <c r="Z561" s="303"/>
      <c r="AA561" s="303"/>
      <c r="AB561" s="303"/>
      <c r="AC561" s="303"/>
      <c r="AD561" s="303"/>
      <c r="AE561" s="303"/>
      <c r="AF561" s="303"/>
      <c r="AG561" s="303"/>
      <c r="AH561" s="303"/>
      <c r="AI561" s="303"/>
      <c r="AJ561" s="303"/>
      <c r="AK561" s="303"/>
      <c r="AL561" s="303"/>
      <c r="AM561" s="308"/>
    </row>
    <row r="562" spans="1:39" ht="15.5">
      <c r="B562" s="329" t="s">
        <v>290</v>
      </c>
      <c r="C562" s="331"/>
      <c r="D562" s="331">
        <f>SUM(D405:D560)</f>
        <v>965450.05123892205</v>
      </c>
      <c r="E562" s="331"/>
      <c r="F562" s="331"/>
      <c r="G562" s="331"/>
      <c r="H562" s="331"/>
      <c r="I562" s="331"/>
      <c r="J562" s="331"/>
      <c r="K562" s="331"/>
      <c r="L562" s="331"/>
      <c r="M562" s="331"/>
      <c r="N562" s="331"/>
      <c r="O562" s="331">
        <f>SUM(O405:O560)</f>
        <v>149.96407334925607</v>
      </c>
      <c r="P562" s="331"/>
      <c r="Q562" s="331"/>
      <c r="R562" s="331"/>
      <c r="S562" s="331"/>
      <c r="T562" s="331"/>
      <c r="U562" s="331"/>
      <c r="V562" s="331"/>
      <c r="W562" s="331"/>
      <c r="X562" s="331"/>
      <c r="Y562" s="331">
        <f>IF(Y403="kWh",SUMPRODUCT(D405:D560,Y405:Y560))</f>
        <v>614563.7635629914</v>
      </c>
      <c r="Z562" s="331">
        <f>IF(Z403="kWh",SUMPRODUCT(D405:D560,Z405:Z560))</f>
        <v>112002.90302615704</v>
      </c>
      <c r="AA562" s="331">
        <f>IF(AA403="kw",SUMPRODUCT(N405:N560,O405:O560,AA405:AA560),SUMPRODUCT(D405:D560,AA405:AA560))</f>
        <v>50.872799999999998</v>
      </c>
      <c r="AB562" s="331">
        <f>IF(AB403="kw",SUMPRODUCT(N405:N560,O405:O560,AB405:AB560),SUMPRODUCT(D405:D560,AB405:AB560))</f>
        <v>717.06960000000004</v>
      </c>
      <c r="AC562" s="331">
        <f>IF(AC403="kw",SUMPRODUCT(N405:N560,O405:O560,AC405:AC560),SUMPRODUCT(D405:D560,AC405:AC560))</f>
        <v>0</v>
      </c>
      <c r="AD562" s="331">
        <f>IF(AD403="kw",SUMPRODUCT(N405:N560,O405:O560,AD405:AD560),SUMPRODUCT(D405:D560,AD405:AD560))</f>
        <v>0</v>
      </c>
      <c r="AE562" s="331">
        <f>IF(AE403="kw",SUMPRODUCT(N405:N560,O405:O560,AE405:AE560),SUMPRODUCT(D405:D560,AE405:AE560))</f>
        <v>0</v>
      </c>
      <c r="AF562" s="331">
        <f>IF(AF403="kw",SUMPRODUCT(N405:N560,O405:O560,AF405:AF560),SUMPRODUCT(D405:D560,AF405:AF560))</f>
        <v>0</v>
      </c>
      <c r="AG562" s="331">
        <f>IF(AG403="kw",SUMPRODUCT(N405:N560,O405:O560,AG405:AG560),SUMPRODUCT(D405:D560,AG405:AG560))</f>
        <v>0</v>
      </c>
      <c r="AH562" s="331">
        <f>IF(AH403="kw",SUMPRODUCT(N405:N560,O405:O560,AH405:AH560),SUMPRODUCT(D405:D560,AH405:AH560))</f>
        <v>0</v>
      </c>
      <c r="AI562" s="331">
        <f>IF(AI403="kw",SUMPRODUCT(N405:N560,O405:O560,AI405:AI560),SUMPRODUCT(D405:D560,AI405:AI560))</f>
        <v>0</v>
      </c>
      <c r="AJ562" s="331">
        <f>IF(AJ403="kw",SUMPRODUCT(N405:N560,O405:O560,AJ405:AJ560),SUMPRODUCT(D405:D560,AJ405:AJ560))</f>
        <v>0</v>
      </c>
      <c r="AK562" s="331">
        <f>IF(AK403="kw",SUMPRODUCT(N405:N560,O405:O560,AK405:AK560),SUMPRODUCT(D405:D560,AK405:AK560))</f>
        <v>0</v>
      </c>
      <c r="AL562" s="331">
        <f>IF(AL403="kw",SUMPRODUCT(N405:N560,O405:O560,AL405:AL560),SUMPRODUCT(D405:D560,AL405:AL560))</f>
        <v>0</v>
      </c>
      <c r="AM562" s="332"/>
    </row>
    <row r="563" spans="1:39" ht="15.5">
      <c r="B563" s="393" t="s">
        <v>291</v>
      </c>
      <c r="C563" s="394"/>
      <c r="D563" s="394"/>
      <c r="E563" s="394"/>
      <c r="F563" s="394"/>
      <c r="G563" s="394"/>
      <c r="H563" s="394"/>
      <c r="I563" s="394"/>
      <c r="J563" s="394"/>
      <c r="K563" s="394"/>
      <c r="L563" s="394"/>
      <c r="M563" s="394"/>
      <c r="N563" s="394"/>
      <c r="O563" s="394"/>
      <c r="P563" s="394"/>
      <c r="Q563" s="394"/>
      <c r="R563" s="394"/>
      <c r="S563" s="394"/>
      <c r="T563" s="394"/>
      <c r="U563" s="394"/>
      <c r="V563" s="394"/>
      <c r="W563" s="394"/>
      <c r="X563" s="394"/>
      <c r="Y563" s="394">
        <f>HLOOKUP(Y218,'2. LRAMVA Threshold'!$B$42:$Q$53,9,FALSE)</f>
        <v>413670</v>
      </c>
      <c r="Z563" s="394">
        <f>HLOOKUP(Z218,'2. LRAMVA Threshold'!$B$42:$Q$53,9,FALSE)</f>
        <v>188581</v>
      </c>
      <c r="AA563" s="394">
        <f>HLOOKUP(AA218,'2. LRAMVA Threshold'!$B$42:$Q$53,9,FALSE)</f>
        <v>664</v>
      </c>
      <c r="AB563" s="394">
        <f>HLOOKUP(AB218,'2. LRAMVA Threshold'!$B$42:$Q$53,9,FALSE)</f>
        <v>1752</v>
      </c>
      <c r="AC563" s="394">
        <f>HLOOKUP(AC218,'2. LRAMVA Threshold'!$B$42:$Q$53,9,FALSE)</f>
        <v>0</v>
      </c>
      <c r="AD563" s="394">
        <f>HLOOKUP(AD218,'2. LRAMVA Threshold'!$B$42:$Q$53,9,FALSE)</f>
        <v>0</v>
      </c>
      <c r="AE563" s="394">
        <f>HLOOKUP(AE218,'2. LRAMVA Threshold'!$B$42:$Q$53,9,FALSE)</f>
        <v>0</v>
      </c>
      <c r="AF563" s="394">
        <f>HLOOKUP(AF218,'2. LRAMVA Threshold'!$B$42:$Q$53,9,FALSE)</f>
        <v>0</v>
      </c>
      <c r="AG563" s="394">
        <f>HLOOKUP(AG218,'2. LRAMVA Threshold'!$B$42:$Q$53,9,FALSE)</f>
        <v>0</v>
      </c>
      <c r="AH563" s="394">
        <f>HLOOKUP(AH218,'2. LRAMVA Threshold'!$B$42:$Q$53,9,FALSE)</f>
        <v>0</v>
      </c>
      <c r="AI563" s="394">
        <f>HLOOKUP(AI218,'2. LRAMVA Threshold'!$B$42:$Q$53,9,FALSE)</f>
        <v>0</v>
      </c>
      <c r="AJ563" s="394">
        <f>HLOOKUP(AJ218,'2. LRAMVA Threshold'!$B$42:$Q$53,9,FALSE)</f>
        <v>0</v>
      </c>
      <c r="AK563" s="394">
        <f>HLOOKUP(AK218,'2. LRAMVA Threshold'!$B$42:$Q$53,9,FALSE)</f>
        <v>0</v>
      </c>
      <c r="AL563" s="394">
        <f>HLOOKUP(AL218,'2. LRAMVA Threshold'!$B$42:$Q$53,9,FALSE)</f>
        <v>0</v>
      </c>
      <c r="AM563" s="395"/>
    </row>
    <row r="564" spans="1:39" ht="15.5">
      <c r="B564" s="396"/>
      <c r="C564" s="434"/>
      <c r="D564" s="435"/>
      <c r="E564" s="435"/>
      <c r="F564" s="435"/>
      <c r="G564" s="435"/>
      <c r="H564" s="435"/>
      <c r="I564" s="435"/>
      <c r="J564" s="435"/>
      <c r="K564" s="435"/>
      <c r="L564" s="435"/>
      <c r="M564" s="435"/>
      <c r="N564" s="435"/>
      <c r="O564" s="436"/>
      <c r="P564" s="435"/>
      <c r="Q564" s="435"/>
      <c r="R564" s="435"/>
      <c r="S564" s="437"/>
      <c r="T564" s="437"/>
      <c r="U564" s="437"/>
      <c r="V564" s="437"/>
      <c r="W564" s="435"/>
      <c r="X564" s="435"/>
      <c r="Y564" s="438"/>
      <c r="Z564" s="438"/>
      <c r="AA564" s="438"/>
      <c r="AB564" s="438"/>
      <c r="AC564" s="438"/>
      <c r="AD564" s="438"/>
      <c r="AE564" s="438"/>
      <c r="AF564" s="401"/>
      <c r="AG564" s="401"/>
      <c r="AH564" s="401"/>
      <c r="AI564" s="401"/>
      <c r="AJ564" s="401"/>
      <c r="AK564" s="401"/>
      <c r="AL564" s="401"/>
      <c r="AM564" s="402"/>
    </row>
    <row r="565" spans="1:39" ht="15.5">
      <c r="B565" s="326" t="s">
        <v>292</v>
      </c>
      <c r="C565" s="340"/>
      <c r="D565" s="340"/>
      <c r="E565" s="378"/>
      <c r="F565" s="378"/>
      <c r="G565" s="378"/>
      <c r="H565" s="378"/>
      <c r="I565" s="378"/>
      <c r="J565" s="378"/>
      <c r="K565" s="378"/>
      <c r="L565" s="378"/>
      <c r="M565" s="378"/>
      <c r="N565" s="378"/>
      <c r="O565" s="293"/>
      <c r="P565" s="342"/>
      <c r="Q565" s="342"/>
      <c r="R565" s="342"/>
      <c r="S565" s="341"/>
      <c r="T565" s="341"/>
      <c r="U565" s="341"/>
      <c r="V565" s="341"/>
      <c r="W565" s="342"/>
      <c r="X565" s="342"/>
      <c r="Y565" s="343">
        <f>HLOOKUP(Y$35,'3.  Distribution Rates'!$C$122:$P$133,9,FALSE)</f>
        <v>1.2E-2</v>
      </c>
      <c r="Z565" s="343">
        <f>HLOOKUP(Z$35,'3.  Distribution Rates'!$C$122:$P$133,9,FALSE)</f>
        <v>1.8100000000000002E-2</v>
      </c>
      <c r="AA565" s="343">
        <f>HLOOKUP(AA$35,'3.  Distribution Rates'!$C$122:$P$133,9,FALSE)</f>
        <v>2.657</v>
      </c>
      <c r="AB565" s="343">
        <f>HLOOKUP(AB$35,'3.  Distribution Rates'!$C$122:$P$133,9,FALSE)</f>
        <v>3.08</v>
      </c>
      <c r="AC565" s="343">
        <f>HLOOKUP(AC$35,'3.  Distribution Rates'!$C$122:$P$133,9,FALSE)</f>
        <v>1.5699999999999999E-2</v>
      </c>
      <c r="AD565" s="343">
        <f>HLOOKUP(AD$35,'3.  Distribution Rates'!$C$122:$P$133,9,FALSE)</f>
        <v>27.568000000000001</v>
      </c>
      <c r="AE565" s="343">
        <f>HLOOKUP(AE$35,'3.  Distribution Rates'!$C$122:$P$133,9,FALSE)</f>
        <v>1.7835000000000001</v>
      </c>
      <c r="AF565" s="343">
        <f>HLOOKUP(AF$35,'3.  Distribution Rates'!$C$122:$P$133,9,FALSE)</f>
        <v>0</v>
      </c>
      <c r="AG565" s="343">
        <f>HLOOKUP(AG$35,'3.  Distribution Rates'!$C$122:$P$133,9,FALSE)</f>
        <v>0</v>
      </c>
      <c r="AH565" s="343">
        <f>HLOOKUP(AH$35,'3.  Distribution Rates'!$C$122:$P$133,9,FALSE)</f>
        <v>0</v>
      </c>
      <c r="AI565" s="343">
        <f>HLOOKUP(AI$35,'3.  Distribution Rates'!$C$122:$P$133,9,FALSE)</f>
        <v>0</v>
      </c>
      <c r="AJ565" s="343">
        <f>HLOOKUP(AJ$35,'3.  Distribution Rates'!$C$122:$P$133,9,FALSE)</f>
        <v>0</v>
      </c>
      <c r="AK565" s="343">
        <f>HLOOKUP(AK$35,'3.  Distribution Rates'!$C$122:$P$133,9,FALSE)</f>
        <v>0</v>
      </c>
      <c r="AL565" s="343">
        <f>HLOOKUP(AL$35,'3.  Distribution Rates'!$C$122:$P$133,9,FALSE)</f>
        <v>0</v>
      </c>
      <c r="AM565" s="443"/>
    </row>
    <row r="566" spans="1:39" ht="15.5">
      <c r="B566" s="326" t="s">
        <v>293</v>
      </c>
      <c r="C566" s="347"/>
      <c r="D566" s="311"/>
      <c r="E566" s="281"/>
      <c r="F566" s="281"/>
      <c r="G566" s="281"/>
      <c r="H566" s="281"/>
      <c r="I566" s="281"/>
      <c r="J566" s="281"/>
      <c r="K566" s="281"/>
      <c r="L566" s="281"/>
      <c r="M566" s="281"/>
      <c r="N566" s="281"/>
      <c r="O566" s="293"/>
      <c r="P566" s="281"/>
      <c r="Q566" s="281"/>
      <c r="R566" s="281"/>
      <c r="S566" s="311"/>
      <c r="T566" s="311"/>
      <c r="U566" s="311"/>
      <c r="V566" s="311"/>
      <c r="W566" s="281"/>
      <c r="X566" s="281"/>
      <c r="Y566" s="380">
        <f>'4.  2011-2014 LRAM'!Y140*Y565</f>
        <v>0</v>
      </c>
      <c r="Z566" s="380">
        <f>'4.  2011-2014 LRAM'!Z140*Z565</f>
        <v>0</v>
      </c>
      <c r="AA566" s="380">
        <f>'4.  2011-2014 LRAM'!AA140*AA565</f>
        <v>0</v>
      </c>
      <c r="AB566" s="380">
        <f>'4.  2011-2014 LRAM'!AB140*AB565</f>
        <v>0</v>
      </c>
      <c r="AC566" s="380">
        <f>'4.  2011-2014 LRAM'!AC140*AC565</f>
        <v>0</v>
      </c>
      <c r="AD566" s="380">
        <f>'4.  2011-2014 LRAM'!AD140*AD565</f>
        <v>0</v>
      </c>
      <c r="AE566" s="380">
        <f>'4.  2011-2014 LRAM'!AE140*AE565</f>
        <v>0</v>
      </c>
      <c r="AF566" s="380">
        <f>'4.  2011-2014 LRAM'!AF140*AF565</f>
        <v>0</v>
      </c>
      <c r="AG566" s="380">
        <f>'4.  2011-2014 LRAM'!AG140*AG565</f>
        <v>0</v>
      </c>
      <c r="AH566" s="380">
        <f>'4.  2011-2014 LRAM'!AH140*AH565</f>
        <v>0</v>
      </c>
      <c r="AI566" s="380">
        <f>'4.  2011-2014 LRAM'!AI140*AI565</f>
        <v>0</v>
      </c>
      <c r="AJ566" s="380">
        <f>'4.  2011-2014 LRAM'!AJ140*AJ565</f>
        <v>0</v>
      </c>
      <c r="AK566" s="380">
        <f>'4.  2011-2014 LRAM'!AK140*AK565</f>
        <v>0</v>
      </c>
      <c r="AL566" s="380">
        <f>'4.  2011-2014 LRAM'!AL140*AL565</f>
        <v>0</v>
      </c>
      <c r="AM566" s="629">
        <f t="shared" ref="AM566:AM572" si="166">SUM(Y566:AL566)</f>
        <v>0</v>
      </c>
    </row>
    <row r="567" spans="1:39" ht="15.5">
      <c r="B567" s="326" t="s">
        <v>294</v>
      </c>
      <c r="C567" s="347"/>
      <c r="D567" s="311"/>
      <c r="E567" s="281"/>
      <c r="F567" s="281"/>
      <c r="G567" s="281"/>
      <c r="H567" s="281"/>
      <c r="I567" s="281"/>
      <c r="J567" s="281"/>
      <c r="K567" s="281"/>
      <c r="L567" s="281"/>
      <c r="M567" s="281"/>
      <c r="N567" s="281"/>
      <c r="O567" s="293"/>
      <c r="P567" s="281"/>
      <c r="Q567" s="281"/>
      <c r="R567" s="281"/>
      <c r="S567" s="311"/>
      <c r="T567" s="311"/>
      <c r="U567" s="311"/>
      <c r="V567" s="311"/>
      <c r="W567" s="281"/>
      <c r="X567" s="281"/>
      <c r="Y567" s="380">
        <f>'4.  2011-2014 LRAM'!Y269*Y565</f>
        <v>0</v>
      </c>
      <c r="Z567" s="380">
        <f>'4.  2011-2014 LRAM'!Z269*Z565</f>
        <v>0</v>
      </c>
      <c r="AA567" s="380">
        <f>'4.  2011-2014 LRAM'!AA269*AA565</f>
        <v>0</v>
      </c>
      <c r="AB567" s="380">
        <f>'4.  2011-2014 LRAM'!AB269*AB565</f>
        <v>0</v>
      </c>
      <c r="AC567" s="380">
        <f>'4.  2011-2014 LRAM'!AC269*AC565</f>
        <v>0</v>
      </c>
      <c r="AD567" s="380">
        <f>'4.  2011-2014 LRAM'!AD269*AD565</f>
        <v>0</v>
      </c>
      <c r="AE567" s="380">
        <f>'4.  2011-2014 LRAM'!AE269*AE565</f>
        <v>0</v>
      </c>
      <c r="AF567" s="380">
        <f>'4.  2011-2014 LRAM'!AF269*AF565</f>
        <v>0</v>
      </c>
      <c r="AG567" s="380">
        <f>'4.  2011-2014 LRAM'!AG269*AG565</f>
        <v>0</v>
      </c>
      <c r="AH567" s="380">
        <f>'4.  2011-2014 LRAM'!AH269*AH565</f>
        <v>0</v>
      </c>
      <c r="AI567" s="380">
        <f>'4.  2011-2014 LRAM'!AI269*AI565</f>
        <v>0</v>
      </c>
      <c r="AJ567" s="380">
        <f>'4.  2011-2014 LRAM'!AJ269*AJ565</f>
        <v>0</v>
      </c>
      <c r="AK567" s="380">
        <f>'4.  2011-2014 LRAM'!AK269*AK565</f>
        <v>0</v>
      </c>
      <c r="AL567" s="380">
        <f>'4.  2011-2014 LRAM'!AL269*AL565</f>
        <v>0</v>
      </c>
      <c r="AM567" s="629">
        <f t="shared" si="166"/>
        <v>0</v>
      </c>
    </row>
    <row r="568" spans="1:39" ht="15.5">
      <c r="B568" s="326" t="s">
        <v>295</v>
      </c>
      <c r="C568" s="347"/>
      <c r="D568" s="311"/>
      <c r="E568" s="281"/>
      <c r="F568" s="281"/>
      <c r="G568" s="281"/>
      <c r="H568" s="281"/>
      <c r="I568" s="281"/>
      <c r="J568" s="281"/>
      <c r="K568" s="281"/>
      <c r="L568" s="281"/>
      <c r="M568" s="281"/>
      <c r="N568" s="281"/>
      <c r="O568" s="293"/>
      <c r="P568" s="281"/>
      <c r="Q568" s="281"/>
      <c r="R568" s="281"/>
      <c r="S568" s="311"/>
      <c r="T568" s="311"/>
      <c r="U568" s="311"/>
      <c r="V568" s="311"/>
      <c r="W568" s="281"/>
      <c r="X568" s="281"/>
      <c r="Y568" s="380">
        <f>'4.  2011-2014 LRAM'!Y398*Y565</f>
        <v>0</v>
      </c>
      <c r="Z568" s="380">
        <f>'4.  2011-2014 LRAM'!Z398*Z565</f>
        <v>0</v>
      </c>
      <c r="AA568" s="380">
        <f>'4.  2011-2014 LRAM'!AA398*AA565</f>
        <v>0</v>
      </c>
      <c r="AB568" s="380">
        <f>'4.  2011-2014 LRAM'!AB398*AB565</f>
        <v>0</v>
      </c>
      <c r="AC568" s="380">
        <f>'4.  2011-2014 LRAM'!AC398*AC565</f>
        <v>0</v>
      </c>
      <c r="AD568" s="380">
        <f>'4.  2011-2014 LRAM'!AD398*AD565</f>
        <v>0</v>
      </c>
      <c r="AE568" s="380">
        <f>'4.  2011-2014 LRAM'!AE398*AE565</f>
        <v>0</v>
      </c>
      <c r="AF568" s="380">
        <f>'4.  2011-2014 LRAM'!AF398*AF565</f>
        <v>0</v>
      </c>
      <c r="AG568" s="380">
        <f>'4.  2011-2014 LRAM'!AG398*AG565</f>
        <v>0</v>
      </c>
      <c r="AH568" s="380">
        <f>'4.  2011-2014 LRAM'!AH398*AH565</f>
        <v>0</v>
      </c>
      <c r="AI568" s="380">
        <f>'4.  2011-2014 LRAM'!AI398*AI565</f>
        <v>0</v>
      </c>
      <c r="AJ568" s="380">
        <f>'4.  2011-2014 LRAM'!AJ398*AJ565</f>
        <v>0</v>
      </c>
      <c r="AK568" s="380">
        <f>'4.  2011-2014 LRAM'!AK398*AK565</f>
        <v>0</v>
      </c>
      <c r="AL568" s="380">
        <f>'4.  2011-2014 LRAM'!AL398*AL565</f>
        <v>0</v>
      </c>
      <c r="AM568" s="629">
        <f t="shared" si="166"/>
        <v>0</v>
      </c>
    </row>
    <row r="569" spans="1:39" ht="15.5">
      <c r="B569" s="326" t="s">
        <v>296</v>
      </c>
      <c r="C569" s="347"/>
      <c r="D569" s="311"/>
      <c r="E569" s="281"/>
      <c r="F569" s="281"/>
      <c r="G569" s="281"/>
      <c r="H569" s="281"/>
      <c r="I569" s="281"/>
      <c r="J569" s="281"/>
      <c r="K569" s="281"/>
      <c r="L569" s="281"/>
      <c r="M569" s="281"/>
      <c r="N569" s="281"/>
      <c r="O569" s="293"/>
      <c r="P569" s="281"/>
      <c r="Q569" s="281"/>
      <c r="R569" s="281"/>
      <c r="S569" s="311"/>
      <c r="T569" s="311"/>
      <c r="U569" s="311"/>
      <c r="V569" s="311"/>
      <c r="W569" s="281"/>
      <c r="X569" s="281"/>
      <c r="Y569" s="380">
        <f>'4.  2011-2014 LRAM'!Y528*Y565</f>
        <v>0</v>
      </c>
      <c r="Z569" s="380">
        <f>'4.  2011-2014 LRAM'!Z528*Z565</f>
        <v>0</v>
      </c>
      <c r="AA569" s="380">
        <f>'4.  2011-2014 LRAM'!AA528*AA565</f>
        <v>0</v>
      </c>
      <c r="AB569" s="380">
        <f>'4.  2011-2014 LRAM'!AB528*AB565</f>
        <v>0</v>
      </c>
      <c r="AC569" s="380">
        <f>'4.  2011-2014 LRAM'!AC528*AC565</f>
        <v>0</v>
      </c>
      <c r="AD569" s="380">
        <f>'4.  2011-2014 LRAM'!AD528*AD565</f>
        <v>0</v>
      </c>
      <c r="AE569" s="380">
        <f>'4.  2011-2014 LRAM'!AE528*AE565</f>
        <v>0</v>
      </c>
      <c r="AF569" s="380">
        <f>'4.  2011-2014 LRAM'!AF528*AF565</f>
        <v>0</v>
      </c>
      <c r="AG569" s="380">
        <f>'4.  2011-2014 LRAM'!AG528*AG565</f>
        <v>0</v>
      </c>
      <c r="AH569" s="380">
        <f>'4.  2011-2014 LRAM'!AH528*AH565</f>
        <v>0</v>
      </c>
      <c r="AI569" s="380">
        <f>'4.  2011-2014 LRAM'!AI528*AI565</f>
        <v>0</v>
      </c>
      <c r="AJ569" s="380">
        <f>'4.  2011-2014 LRAM'!AJ528*AJ565</f>
        <v>0</v>
      </c>
      <c r="AK569" s="380">
        <f>'4.  2011-2014 LRAM'!AK528*AK565</f>
        <v>0</v>
      </c>
      <c r="AL569" s="380">
        <f>'4.  2011-2014 LRAM'!AL528*AL565</f>
        <v>0</v>
      </c>
      <c r="AM569" s="629">
        <f t="shared" si="166"/>
        <v>0</v>
      </c>
    </row>
    <row r="570" spans="1:39" ht="15.5">
      <c r="B570" s="326" t="s">
        <v>297</v>
      </c>
      <c r="C570" s="347"/>
      <c r="D570" s="311"/>
      <c r="E570" s="281"/>
      <c r="F570" s="281"/>
      <c r="G570" s="281"/>
      <c r="H570" s="281"/>
      <c r="I570" s="281"/>
      <c r="J570" s="281"/>
      <c r="K570" s="281"/>
      <c r="L570" s="281"/>
      <c r="M570" s="281"/>
      <c r="N570" s="281"/>
      <c r="O570" s="293"/>
      <c r="P570" s="281"/>
      <c r="Q570" s="281"/>
      <c r="R570" s="281"/>
      <c r="S570" s="311"/>
      <c r="T570" s="311"/>
      <c r="U570" s="311"/>
      <c r="V570" s="311"/>
      <c r="W570" s="281"/>
      <c r="X570" s="281"/>
      <c r="Y570" s="380">
        <f t="shared" ref="Y570:AL570" si="167">Y209*Y565</f>
        <v>1656.2760000000001</v>
      </c>
      <c r="Z570" s="380">
        <f t="shared" si="167"/>
        <v>1460.2688696100004</v>
      </c>
      <c r="AA570" s="380">
        <f t="shared" si="167"/>
        <v>655.71359039999993</v>
      </c>
      <c r="AB570" s="380">
        <f t="shared" si="167"/>
        <v>3201.1499519999998</v>
      </c>
      <c r="AC570" s="380">
        <f t="shared" si="167"/>
        <v>0</v>
      </c>
      <c r="AD570" s="380">
        <f t="shared" si="167"/>
        <v>0</v>
      </c>
      <c r="AE570" s="380">
        <f t="shared" si="167"/>
        <v>0</v>
      </c>
      <c r="AF570" s="380">
        <f t="shared" si="167"/>
        <v>0</v>
      </c>
      <c r="AG570" s="380">
        <f t="shared" si="167"/>
        <v>0</v>
      </c>
      <c r="AH570" s="380">
        <f t="shared" si="167"/>
        <v>0</v>
      </c>
      <c r="AI570" s="380">
        <f t="shared" si="167"/>
        <v>0</v>
      </c>
      <c r="AJ570" s="380">
        <f t="shared" si="167"/>
        <v>0</v>
      </c>
      <c r="AK570" s="380">
        <f t="shared" si="167"/>
        <v>0</v>
      </c>
      <c r="AL570" s="380">
        <f t="shared" si="167"/>
        <v>0</v>
      </c>
      <c r="AM570" s="629">
        <f t="shared" si="166"/>
        <v>6973.4084120099997</v>
      </c>
    </row>
    <row r="571" spans="1:39" ht="15.5">
      <c r="B571" s="326" t="s">
        <v>298</v>
      </c>
      <c r="C571" s="347"/>
      <c r="D571" s="311"/>
      <c r="E571" s="281"/>
      <c r="F571" s="281"/>
      <c r="G571" s="281"/>
      <c r="H571" s="281"/>
      <c r="I571" s="281"/>
      <c r="J571" s="281"/>
      <c r="K571" s="281"/>
      <c r="L571" s="281"/>
      <c r="M571" s="281"/>
      <c r="N571" s="281"/>
      <c r="O571" s="293"/>
      <c r="P571" s="281"/>
      <c r="Q571" s="281"/>
      <c r="R571" s="281"/>
      <c r="S571" s="311"/>
      <c r="T571" s="311"/>
      <c r="U571" s="311"/>
      <c r="V571" s="311"/>
      <c r="W571" s="281"/>
      <c r="X571" s="281"/>
      <c r="Y571" s="380">
        <f t="shared" ref="Y571:AL571" si="168">Y393*Y565</f>
        <v>3921.0720000000001</v>
      </c>
      <c r="Z571" s="380">
        <f t="shared" si="168"/>
        <v>1599.7298937100722</v>
      </c>
      <c r="AA571" s="380">
        <f t="shared" si="168"/>
        <v>137.37307133997538</v>
      </c>
      <c r="AB571" s="380">
        <f t="shared" si="168"/>
        <v>1153.212921156821</v>
      </c>
      <c r="AC571" s="380">
        <f t="shared" si="168"/>
        <v>0</v>
      </c>
      <c r="AD571" s="380">
        <f t="shared" si="168"/>
        <v>0</v>
      </c>
      <c r="AE571" s="380">
        <f t="shared" si="168"/>
        <v>0</v>
      </c>
      <c r="AF571" s="380">
        <f t="shared" si="168"/>
        <v>0</v>
      </c>
      <c r="AG571" s="380">
        <f t="shared" si="168"/>
        <v>0</v>
      </c>
      <c r="AH571" s="380">
        <f t="shared" si="168"/>
        <v>0</v>
      </c>
      <c r="AI571" s="380">
        <f t="shared" si="168"/>
        <v>0</v>
      </c>
      <c r="AJ571" s="380">
        <f t="shared" si="168"/>
        <v>0</v>
      </c>
      <c r="AK571" s="380">
        <f t="shared" si="168"/>
        <v>0</v>
      </c>
      <c r="AL571" s="380">
        <f t="shared" si="168"/>
        <v>0</v>
      </c>
      <c r="AM571" s="629">
        <f t="shared" si="166"/>
        <v>6811.3878862068686</v>
      </c>
    </row>
    <row r="572" spans="1:39" ht="15.5">
      <c r="B572" s="326" t="s">
        <v>299</v>
      </c>
      <c r="C572" s="347"/>
      <c r="D572" s="311"/>
      <c r="E572" s="281"/>
      <c r="F572" s="281"/>
      <c r="G572" s="281"/>
      <c r="H572" s="281"/>
      <c r="I572" s="281"/>
      <c r="J572" s="281"/>
      <c r="K572" s="281"/>
      <c r="L572" s="281"/>
      <c r="M572" s="281"/>
      <c r="N572" s="281"/>
      <c r="O572" s="293"/>
      <c r="P572" s="281"/>
      <c r="Q572" s="281"/>
      <c r="R572" s="281"/>
      <c r="S572" s="311"/>
      <c r="T572" s="311"/>
      <c r="U572" s="311"/>
      <c r="V572" s="311"/>
      <c r="W572" s="281"/>
      <c r="X572" s="281"/>
      <c r="Y572" s="380">
        <f>Y562*Y565</f>
        <v>7374.7651627558971</v>
      </c>
      <c r="Z572" s="380">
        <f t="shared" ref="Z572:AL572" si="169">Z562*Z565</f>
        <v>2027.2525447734427</v>
      </c>
      <c r="AA572" s="380">
        <f t="shared" si="169"/>
        <v>135.16902959999999</v>
      </c>
      <c r="AB572" s="380">
        <f t="shared" si="169"/>
        <v>2208.574368</v>
      </c>
      <c r="AC572" s="380">
        <f t="shared" si="169"/>
        <v>0</v>
      </c>
      <c r="AD572" s="380">
        <f t="shared" si="169"/>
        <v>0</v>
      </c>
      <c r="AE572" s="380">
        <f t="shared" si="169"/>
        <v>0</v>
      </c>
      <c r="AF572" s="380">
        <f t="shared" si="169"/>
        <v>0</v>
      </c>
      <c r="AG572" s="380">
        <f t="shared" si="169"/>
        <v>0</v>
      </c>
      <c r="AH572" s="380">
        <f t="shared" si="169"/>
        <v>0</v>
      </c>
      <c r="AI572" s="380">
        <f t="shared" si="169"/>
        <v>0</v>
      </c>
      <c r="AJ572" s="380">
        <f t="shared" si="169"/>
        <v>0</v>
      </c>
      <c r="AK572" s="380">
        <f t="shared" si="169"/>
        <v>0</v>
      </c>
      <c r="AL572" s="380">
        <f t="shared" si="169"/>
        <v>0</v>
      </c>
      <c r="AM572" s="629">
        <f t="shared" si="166"/>
        <v>11745.761105129339</v>
      </c>
    </row>
    <row r="573" spans="1:39" ht="15.5">
      <c r="B573" s="351" t="s">
        <v>300</v>
      </c>
      <c r="C573" s="347"/>
      <c r="D573" s="338"/>
      <c r="E573" s="336"/>
      <c r="F573" s="336"/>
      <c r="G573" s="336"/>
      <c r="H573" s="336"/>
      <c r="I573" s="336"/>
      <c r="J573" s="336"/>
      <c r="K573" s="336"/>
      <c r="L573" s="336"/>
      <c r="M573" s="336"/>
      <c r="N573" s="336"/>
      <c r="O573" s="302"/>
      <c r="P573" s="336"/>
      <c r="Q573" s="336"/>
      <c r="R573" s="336"/>
      <c r="S573" s="338"/>
      <c r="T573" s="338"/>
      <c r="U573" s="338"/>
      <c r="V573" s="338"/>
      <c r="W573" s="336"/>
      <c r="X573" s="336"/>
      <c r="Y573" s="348">
        <f>SUM(Y566:Y572)</f>
        <v>12952.113162755897</v>
      </c>
      <c r="Z573" s="348">
        <f t="shared" ref="Z573:AM573" si="170">SUM(Z566:Z572)</f>
        <v>5087.251308093515</v>
      </c>
      <c r="AA573" s="348">
        <f t="shared" si="170"/>
        <v>928.25569133997533</v>
      </c>
      <c r="AB573" s="348">
        <f t="shared" si="170"/>
        <v>6562.9372411568202</v>
      </c>
      <c r="AC573" s="348">
        <f t="shared" si="170"/>
        <v>0</v>
      </c>
      <c r="AD573" s="348">
        <f t="shared" si="170"/>
        <v>0</v>
      </c>
      <c r="AE573" s="348">
        <f t="shared" si="170"/>
        <v>0</v>
      </c>
      <c r="AF573" s="348">
        <f t="shared" si="170"/>
        <v>0</v>
      </c>
      <c r="AG573" s="348">
        <f t="shared" si="170"/>
        <v>0</v>
      </c>
      <c r="AH573" s="348">
        <f t="shared" si="170"/>
        <v>0</v>
      </c>
      <c r="AI573" s="348">
        <f t="shared" si="170"/>
        <v>0</v>
      </c>
      <c r="AJ573" s="348">
        <f t="shared" si="170"/>
        <v>0</v>
      </c>
      <c r="AK573" s="348">
        <f t="shared" si="170"/>
        <v>0</v>
      </c>
      <c r="AL573" s="348">
        <f t="shared" si="170"/>
        <v>0</v>
      </c>
      <c r="AM573" s="409">
        <f t="shared" si="170"/>
        <v>25530.557403346207</v>
      </c>
    </row>
    <row r="574" spans="1:39" ht="15.5">
      <c r="B574" s="351" t="s">
        <v>301</v>
      </c>
      <c r="C574" s="347"/>
      <c r="D574" s="352"/>
      <c r="E574" s="336"/>
      <c r="F574" s="336"/>
      <c r="G574" s="336"/>
      <c r="H574" s="336"/>
      <c r="I574" s="336"/>
      <c r="J574" s="336"/>
      <c r="K574" s="336"/>
      <c r="L574" s="336"/>
      <c r="M574" s="336"/>
      <c r="N574" s="336"/>
      <c r="O574" s="302"/>
      <c r="P574" s="336"/>
      <c r="Q574" s="336"/>
      <c r="R574" s="336"/>
      <c r="S574" s="338"/>
      <c r="T574" s="338"/>
      <c r="U574" s="338"/>
      <c r="V574" s="338"/>
      <c r="W574" s="336"/>
      <c r="X574" s="336"/>
      <c r="Y574" s="349">
        <f>Y563*Y565</f>
        <v>4964.04</v>
      </c>
      <c r="Z574" s="349">
        <f t="shared" ref="Z574:AE574" si="171">Z563*Z565</f>
        <v>3413.3161000000005</v>
      </c>
      <c r="AA574" s="349">
        <f t="shared" si="171"/>
        <v>1764.248</v>
      </c>
      <c r="AB574" s="349">
        <f t="shared" si="171"/>
        <v>5396.16</v>
      </c>
      <c r="AC574" s="349">
        <f t="shared" si="171"/>
        <v>0</v>
      </c>
      <c r="AD574" s="349">
        <f t="shared" si="171"/>
        <v>0</v>
      </c>
      <c r="AE574" s="349">
        <f t="shared" si="171"/>
        <v>0</v>
      </c>
      <c r="AF574" s="349">
        <f>AF563*AF565</f>
        <v>0</v>
      </c>
      <c r="AG574" s="349">
        <f t="shared" ref="AG574:AL574" si="172">AG563*AG565</f>
        <v>0</v>
      </c>
      <c r="AH574" s="349">
        <f t="shared" si="172"/>
        <v>0</v>
      </c>
      <c r="AI574" s="349">
        <f t="shared" si="172"/>
        <v>0</v>
      </c>
      <c r="AJ574" s="349">
        <f t="shared" si="172"/>
        <v>0</v>
      </c>
      <c r="AK574" s="349">
        <f t="shared" si="172"/>
        <v>0</v>
      </c>
      <c r="AL574" s="349">
        <f t="shared" si="172"/>
        <v>0</v>
      </c>
      <c r="AM574" s="409">
        <f>SUM(Y574:AL574)</f>
        <v>15537.7641</v>
      </c>
    </row>
    <row r="575" spans="1:39" ht="15.5">
      <c r="B575" s="351" t="s">
        <v>302</v>
      </c>
      <c r="C575" s="347"/>
      <c r="D575" s="352"/>
      <c r="E575" s="336"/>
      <c r="F575" s="336"/>
      <c r="G575" s="336"/>
      <c r="H575" s="336"/>
      <c r="I575" s="336"/>
      <c r="J575" s="336"/>
      <c r="K575" s="336"/>
      <c r="L575" s="336"/>
      <c r="M575" s="336"/>
      <c r="N575" s="336"/>
      <c r="O575" s="302"/>
      <c r="P575" s="336"/>
      <c r="Q575" s="336"/>
      <c r="R575" s="336"/>
      <c r="S575" s="352"/>
      <c r="T575" s="352"/>
      <c r="U575" s="352"/>
      <c r="V575" s="352"/>
      <c r="W575" s="336"/>
      <c r="X575" s="336"/>
      <c r="Y575" s="353"/>
      <c r="Z575" s="353"/>
      <c r="AA575" s="353"/>
      <c r="AB575" s="353"/>
      <c r="AC575" s="353"/>
      <c r="AD575" s="353"/>
      <c r="AE575" s="353"/>
      <c r="AF575" s="353"/>
      <c r="AG575" s="353"/>
      <c r="AH575" s="353"/>
      <c r="AI575" s="353"/>
      <c r="AJ575" s="353"/>
      <c r="AK575" s="353"/>
      <c r="AL575" s="353"/>
      <c r="AM575" s="409">
        <f>AM573-AM574</f>
        <v>9992.7933033462068</v>
      </c>
    </row>
    <row r="576" spans="1:39" ht="15.5">
      <c r="B576" s="326"/>
      <c r="C576" s="352"/>
      <c r="D576" s="352"/>
      <c r="E576" s="336"/>
      <c r="F576" s="336"/>
      <c r="G576" s="336"/>
      <c r="H576" s="336"/>
      <c r="I576" s="336"/>
      <c r="J576" s="336"/>
      <c r="K576" s="336"/>
      <c r="L576" s="336"/>
      <c r="M576" s="336"/>
      <c r="N576" s="336"/>
      <c r="O576" s="302"/>
      <c r="P576" s="336"/>
      <c r="Q576" s="336"/>
      <c r="R576" s="336"/>
      <c r="S576" s="352"/>
      <c r="T576" s="347"/>
      <c r="U576" s="352"/>
      <c r="V576" s="352"/>
      <c r="W576" s="336"/>
      <c r="X576" s="336"/>
      <c r="Y576" s="354"/>
      <c r="Z576" s="354"/>
      <c r="AA576" s="354"/>
      <c r="AB576" s="354"/>
      <c r="AC576" s="354"/>
      <c r="AD576" s="354"/>
      <c r="AE576" s="354"/>
      <c r="AF576" s="354"/>
      <c r="AG576" s="354"/>
      <c r="AH576" s="354"/>
      <c r="AI576" s="354"/>
      <c r="AJ576" s="354"/>
      <c r="AK576" s="354"/>
      <c r="AL576" s="354"/>
      <c r="AM576" s="350"/>
    </row>
    <row r="577" spans="1:39" ht="15.5">
      <c r="B577" s="441" t="s">
        <v>303</v>
      </c>
      <c r="C577" s="306"/>
      <c r="D577" s="281"/>
      <c r="E577" s="281"/>
      <c r="F577" s="281"/>
      <c r="G577" s="281"/>
      <c r="H577" s="281"/>
      <c r="I577" s="281"/>
      <c r="J577" s="281"/>
      <c r="K577" s="281"/>
      <c r="L577" s="281"/>
      <c r="M577" s="281"/>
      <c r="N577" s="281"/>
      <c r="O577" s="359"/>
      <c r="P577" s="281"/>
      <c r="Q577" s="281"/>
      <c r="R577" s="281"/>
      <c r="S577" s="306"/>
      <c r="T577" s="311"/>
      <c r="U577" s="311"/>
      <c r="V577" s="281"/>
      <c r="W577" s="281"/>
      <c r="X577" s="311"/>
      <c r="Y577" s="293">
        <f>SUMPRODUCT(E405:E560,Y405:Y560)</f>
        <v>492351.76565493451</v>
      </c>
      <c r="Z577" s="293">
        <f>SUMPRODUCT(E405:E560,Z405:Z560)</f>
        <v>111088.30319999999</v>
      </c>
      <c r="AA577" s="293">
        <f t="shared" ref="AA577:AL577" si="173">IF(AA403="kw",SUMPRODUCT($N$405:$N$560,$P$405:$P$560,AA405:AA560),SUMPRODUCT($E$405:$E$560,AA405:AA560))</f>
        <v>53.037600000000005</v>
      </c>
      <c r="AB577" s="293">
        <f t="shared" si="173"/>
        <v>747.58320000000003</v>
      </c>
      <c r="AC577" s="293">
        <f t="shared" si="173"/>
        <v>0</v>
      </c>
      <c r="AD577" s="293">
        <f t="shared" si="173"/>
        <v>0</v>
      </c>
      <c r="AE577" s="293">
        <f t="shared" si="173"/>
        <v>0</v>
      </c>
      <c r="AF577" s="293">
        <f t="shared" si="173"/>
        <v>0</v>
      </c>
      <c r="AG577" s="293">
        <f t="shared" si="173"/>
        <v>0</v>
      </c>
      <c r="AH577" s="293">
        <f t="shared" si="173"/>
        <v>0</v>
      </c>
      <c r="AI577" s="293">
        <f t="shared" si="173"/>
        <v>0</v>
      </c>
      <c r="AJ577" s="293">
        <f t="shared" si="173"/>
        <v>0</v>
      </c>
      <c r="AK577" s="293">
        <f t="shared" si="173"/>
        <v>0</v>
      </c>
      <c r="AL577" s="293">
        <f t="shared" si="173"/>
        <v>0</v>
      </c>
      <c r="AM577" s="339"/>
    </row>
    <row r="578" spans="1:39" ht="15.5">
      <c r="B578" s="441" t="s">
        <v>304</v>
      </c>
      <c r="C578" s="306"/>
      <c r="D578" s="281"/>
      <c r="E578" s="281"/>
      <c r="F578" s="281"/>
      <c r="G578" s="281"/>
      <c r="H578" s="281"/>
      <c r="I578" s="281"/>
      <c r="J578" s="281"/>
      <c r="K578" s="281"/>
      <c r="L578" s="281"/>
      <c r="M578" s="281"/>
      <c r="N578" s="281"/>
      <c r="O578" s="359"/>
      <c r="P578" s="281"/>
      <c r="Q578" s="281"/>
      <c r="R578" s="281"/>
      <c r="S578" s="306"/>
      <c r="T578" s="311"/>
      <c r="U578" s="311"/>
      <c r="V578" s="281"/>
      <c r="W578" s="281"/>
      <c r="X578" s="311"/>
      <c r="Y578" s="293">
        <f>SUMPRODUCT(F405:F560,Y405:Y560)</f>
        <v>492351.76565493451</v>
      </c>
      <c r="Z578" s="293">
        <f>SUMPRODUCT(F405:F560,Z405:Z560)</f>
        <v>111088.30319999999</v>
      </c>
      <c r="AA578" s="293">
        <f t="shared" ref="AA578:AL578" si="174">IF(AA403="kw",SUMPRODUCT($N$405:$N$560,$Q$405:$Q$560,AA405:AA560),SUMPRODUCT($F$405:$F$560,AA405:AA560))</f>
        <v>53.037600000000005</v>
      </c>
      <c r="AB578" s="293">
        <f t="shared" si="174"/>
        <v>747.58320000000003</v>
      </c>
      <c r="AC578" s="293">
        <f t="shared" si="174"/>
        <v>0</v>
      </c>
      <c r="AD578" s="293">
        <f t="shared" si="174"/>
        <v>0</v>
      </c>
      <c r="AE578" s="293">
        <f t="shared" si="174"/>
        <v>0</v>
      </c>
      <c r="AF578" s="293">
        <f t="shared" si="174"/>
        <v>0</v>
      </c>
      <c r="AG578" s="293">
        <f t="shared" si="174"/>
        <v>0</v>
      </c>
      <c r="AH578" s="293">
        <f t="shared" si="174"/>
        <v>0</v>
      </c>
      <c r="AI578" s="293">
        <f t="shared" si="174"/>
        <v>0</v>
      </c>
      <c r="AJ578" s="293">
        <f t="shared" si="174"/>
        <v>0</v>
      </c>
      <c r="AK578" s="293">
        <f t="shared" si="174"/>
        <v>0</v>
      </c>
      <c r="AL578" s="293">
        <f t="shared" si="174"/>
        <v>0</v>
      </c>
      <c r="AM578" s="339"/>
    </row>
    <row r="579" spans="1:39" ht="15.5">
      <c r="B579" s="442" t="s">
        <v>305</v>
      </c>
      <c r="C579" s="366"/>
      <c r="D579" s="386"/>
      <c r="E579" s="386"/>
      <c r="F579" s="386"/>
      <c r="G579" s="386"/>
      <c r="H579" s="386"/>
      <c r="I579" s="386"/>
      <c r="J579" s="386"/>
      <c r="K579" s="386"/>
      <c r="L579" s="386"/>
      <c r="M579" s="386"/>
      <c r="N579" s="386"/>
      <c r="O579" s="385"/>
      <c r="P579" s="386"/>
      <c r="Q579" s="386"/>
      <c r="R579" s="386"/>
      <c r="S579" s="366"/>
      <c r="T579" s="387"/>
      <c r="U579" s="387"/>
      <c r="V579" s="386"/>
      <c r="W579" s="386"/>
      <c r="X579" s="387"/>
      <c r="Y579" s="328">
        <f>SUMPRODUCT(G405:G560,Y405:Y560)</f>
        <v>492351.76565493451</v>
      </c>
      <c r="Z579" s="328">
        <f>SUMPRODUCT(G405:G560,Z405:Z560)</f>
        <v>111088.30319999999</v>
      </c>
      <c r="AA579" s="328">
        <f t="shared" ref="AA579:AL579" si="175">IF(AA403="kw",SUMPRODUCT($N$405:$N$560,$R$405:$R$560,AA405:AA560),SUMPRODUCT($G$405:$G$560,AA405:AA560))</f>
        <v>53.037600000000005</v>
      </c>
      <c r="AB579" s="328">
        <f t="shared" si="175"/>
        <v>747.58320000000003</v>
      </c>
      <c r="AC579" s="328">
        <f t="shared" si="175"/>
        <v>0</v>
      </c>
      <c r="AD579" s="328">
        <f t="shared" si="175"/>
        <v>0</v>
      </c>
      <c r="AE579" s="328">
        <f t="shared" si="175"/>
        <v>0</v>
      </c>
      <c r="AF579" s="328">
        <f t="shared" si="175"/>
        <v>0</v>
      </c>
      <c r="AG579" s="328">
        <f t="shared" si="175"/>
        <v>0</v>
      </c>
      <c r="AH579" s="328">
        <f t="shared" si="175"/>
        <v>0</v>
      </c>
      <c r="AI579" s="328">
        <f t="shared" si="175"/>
        <v>0</v>
      </c>
      <c r="AJ579" s="328">
        <f t="shared" si="175"/>
        <v>0</v>
      </c>
      <c r="AK579" s="328">
        <f t="shared" si="175"/>
        <v>0</v>
      </c>
      <c r="AL579" s="328">
        <f t="shared" si="175"/>
        <v>0</v>
      </c>
      <c r="AM579" s="388"/>
    </row>
    <row r="580" spans="1:39" ht="22.5" customHeight="1">
      <c r="B580" s="370" t="s">
        <v>585</v>
      </c>
      <c r="C580" s="389"/>
      <c r="D580" s="390"/>
      <c r="E580" s="390"/>
      <c r="F580" s="390"/>
      <c r="G580" s="390"/>
      <c r="H580" s="390"/>
      <c r="I580" s="390"/>
      <c r="J580" s="390"/>
      <c r="K580" s="390"/>
      <c r="L580" s="390"/>
      <c r="M580" s="390"/>
      <c r="N580" s="390"/>
      <c r="O580" s="390"/>
      <c r="P580" s="390"/>
      <c r="Q580" s="390"/>
      <c r="R580" s="390"/>
      <c r="S580" s="373"/>
      <c r="T580" s="374"/>
      <c r="U580" s="390"/>
      <c r="V580" s="390"/>
      <c r="W580" s="390"/>
      <c r="X580" s="390"/>
      <c r="Y580" s="411"/>
      <c r="Z580" s="411"/>
      <c r="AA580" s="411"/>
      <c r="AB580" s="411"/>
      <c r="AC580" s="411"/>
      <c r="AD580" s="411"/>
      <c r="AE580" s="411"/>
      <c r="AF580" s="411"/>
      <c r="AG580" s="411"/>
      <c r="AH580" s="411"/>
      <c r="AI580" s="411"/>
      <c r="AJ580" s="411"/>
      <c r="AK580" s="411"/>
      <c r="AL580" s="411"/>
      <c r="AM580" s="391"/>
    </row>
    <row r="583" spans="1:39" ht="15.5">
      <c r="B583" s="282" t="s">
        <v>307</v>
      </c>
      <c r="C583" s="283"/>
      <c r="D583" s="590" t="s">
        <v>524</v>
      </c>
      <c r="E583" s="255"/>
      <c r="F583" s="590"/>
      <c r="G583" s="255"/>
      <c r="H583" s="255"/>
      <c r="I583" s="255"/>
      <c r="J583" s="255"/>
      <c r="K583" s="255"/>
      <c r="L583" s="255"/>
      <c r="M583" s="255"/>
      <c r="N583" s="255"/>
      <c r="O583" s="283"/>
      <c r="P583" s="255"/>
      <c r="Q583" s="255"/>
      <c r="R583" s="255"/>
      <c r="S583" s="255"/>
      <c r="T583" s="255"/>
      <c r="U583" s="255"/>
      <c r="V583" s="255"/>
      <c r="W583" s="255"/>
      <c r="X583" s="255"/>
      <c r="Y583" s="272"/>
      <c r="Z583" s="269"/>
      <c r="AA583" s="269"/>
      <c r="AB583" s="269"/>
      <c r="AC583" s="269"/>
      <c r="AD583" s="269"/>
      <c r="AE583" s="269"/>
      <c r="AF583" s="269"/>
      <c r="AG583" s="269"/>
      <c r="AH583" s="269"/>
      <c r="AI583" s="269"/>
      <c r="AJ583" s="269"/>
      <c r="AK583" s="269"/>
      <c r="AL583" s="269"/>
    </row>
    <row r="584" spans="1:39" ht="33.75" customHeight="1">
      <c r="B584" s="939" t="s">
        <v>209</v>
      </c>
      <c r="C584" s="941" t="s">
        <v>33</v>
      </c>
      <c r="D584" s="286" t="s">
        <v>420</v>
      </c>
      <c r="E584" s="943" t="s">
        <v>207</v>
      </c>
      <c r="F584" s="944"/>
      <c r="G584" s="944"/>
      <c r="H584" s="944"/>
      <c r="I584" s="944"/>
      <c r="J584" s="944"/>
      <c r="K584" s="944"/>
      <c r="L584" s="944"/>
      <c r="M584" s="945"/>
      <c r="N584" s="949" t="s">
        <v>211</v>
      </c>
      <c r="O584" s="286" t="s">
        <v>421</v>
      </c>
      <c r="P584" s="943" t="s">
        <v>210</v>
      </c>
      <c r="Q584" s="944"/>
      <c r="R584" s="944"/>
      <c r="S584" s="944"/>
      <c r="T584" s="944"/>
      <c r="U584" s="944"/>
      <c r="V584" s="944"/>
      <c r="W584" s="944"/>
      <c r="X584" s="945"/>
      <c r="Y584" s="946" t="s">
        <v>241</v>
      </c>
      <c r="Z584" s="947"/>
      <c r="AA584" s="947"/>
      <c r="AB584" s="947"/>
      <c r="AC584" s="947"/>
      <c r="AD584" s="947"/>
      <c r="AE584" s="947"/>
      <c r="AF584" s="947"/>
      <c r="AG584" s="947"/>
      <c r="AH584" s="947"/>
      <c r="AI584" s="947"/>
      <c r="AJ584" s="947"/>
      <c r="AK584" s="947"/>
      <c r="AL584" s="947"/>
      <c r="AM584" s="948"/>
    </row>
    <row r="585" spans="1:39" ht="68.25" customHeight="1">
      <c r="B585" s="940"/>
      <c r="C585" s="942"/>
      <c r="D585" s="287">
        <v>2018</v>
      </c>
      <c r="E585" s="287">
        <v>2019</v>
      </c>
      <c r="F585" s="287">
        <v>2020</v>
      </c>
      <c r="G585" s="287">
        <v>2021</v>
      </c>
      <c r="H585" s="287">
        <v>2022</v>
      </c>
      <c r="I585" s="287">
        <v>2023</v>
      </c>
      <c r="J585" s="287">
        <v>2024</v>
      </c>
      <c r="K585" s="287">
        <v>2025</v>
      </c>
      <c r="L585" s="287">
        <v>2026</v>
      </c>
      <c r="M585" s="287">
        <v>2027</v>
      </c>
      <c r="N585" s="950"/>
      <c r="O585" s="287">
        <v>2018</v>
      </c>
      <c r="P585" s="287">
        <v>2019</v>
      </c>
      <c r="Q585" s="287">
        <v>2020</v>
      </c>
      <c r="R585" s="287">
        <v>2021</v>
      </c>
      <c r="S585" s="287">
        <v>2022</v>
      </c>
      <c r="T585" s="287">
        <v>2023</v>
      </c>
      <c r="U585" s="287">
        <v>2024</v>
      </c>
      <c r="V585" s="287">
        <v>2025</v>
      </c>
      <c r="W585" s="287">
        <v>2026</v>
      </c>
      <c r="X585" s="287">
        <v>2027</v>
      </c>
      <c r="Y585" s="287" t="str">
        <f>'1.  LRAMVA Summary'!D50</f>
        <v>Residential</v>
      </c>
      <c r="Z585" s="287" t="str">
        <f>'1.  LRAMVA Summary'!E50</f>
        <v>GS&lt;50 kW</v>
      </c>
      <c r="AA585" s="287" t="str">
        <f>'1.  LRAMVA Summary'!F50</f>
        <v>GS 50-999 kW</v>
      </c>
      <c r="AB585" s="287" t="str">
        <f>'1.  LRAMVA Summary'!G50</f>
        <v>GS 1000-4999kW</v>
      </c>
      <c r="AC585" s="287" t="str">
        <f>'1.  LRAMVA Summary'!H50</f>
        <v>Unmetered Scattered Load</v>
      </c>
      <c r="AD585" s="287" t="str">
        <f>'1.  LRAMVA Summary'!I50</f>
        <v>Sentinel Lights</v>
      </c>
      <c r="AE585" s="287" t="str">
        <f>'1.  LRAMVA Summary'!J50</f>
        <v>Street Lighting</v>
      </c>
      <c r="AF585" s="287" t="str">
        <f>'1.  LRAMVA Summary'!K50</f>
        <v/>
      </c>
      <c r="AG585" s="287" t="str">
        <f>'1.  LRAMVA Summary'!L50</f>
        <v/>
      </c>
      <c r="AH585" s="287" t="str">
        <f>'1.  LRAMVA Summary'!M50</f>
        <v/>
      </c>
      <c r="AI585" s="287" t="str">
        <f>'1.  LRAMVA Summary'!N50</f>
        <v/>
      </c>
      <c r="AJ585" s="287" t="str">
        <f>'1.  LRAMVA Summary'!O50</f>
        <v/>
      </c>
      <c r="AK585" s="287" t="str">
        <f>'1.  LRAMVA Summary'!P50</f>
        <v/>
      </c>
      <c r="AL585" s="287" t="str">
        <f>'1.  LRAMVA Summary'!Q50</f>
        <v/>
      </c>
      <c r="AM585" s="289" t="str">
        <f>'1.  LRAMVA Summary'!R50</f>
        <v>Total</v>
      </c>
    </row>
    <row r="586" spans="1:39" ht="15.75" customHeight="1">
      <c r="A586" s="534"/>
      <c r="B586" s="520" t="s">
        <v>502</v>
      </c>
      <c r="C586" s="291"/>
      <c r="D586" s="291"/>
      <c r="E586" s="291"/>
      <c r="F586" s="291"/>
      <c r="G586" s="291"/>
      <c r="H586" s="291"/>
      <c r="I586" s="291"/>
      <c r="J586" s="291"/>
      <c r="K586" s="291"/>
      <c r="L586" s="291"/>
      <c r="M586" s="291"/>
      <c r="N586" s="292"/>
      <c r="O586" s="291"/>
      <c r="P586" s="291"/>
      <c r="Q586" s="291"/>
      <c r="R586" s="291"/>
      <c r="S586" s="291"/>
      <c r="T586" s="291"/>
      <c r="U586" s="291"/>
      <c r="V586" s="291"/>
      <c r="W586" s="291"/>
      <c r="X586" s="291"/>
      <c r="Y586" s="293" t="str">
        <f>'1.  LRAMVA Summary'!D51</f>
        <v>kWh</v>
      </c>
      <c r="Z586" s="293" t="str">
        <f>'1.  LRAMVA Summary'!E51</f>
        <v>kWh</v>
      </c>
      <c r="AA586" s="293" t="str">
        <f>'1.  LRAMVA Summary'!F51</f>
        <v>kW</v>
      </c>
      <c r="AB586" s="293" t="str">
        <f>'1.  LRAMVA Summary'!G51</f>
        <v>kW</v>
      </c>
      <c r="AC586" s="293" t="str">
        <f>'1.  LRAMVA Summary'!H51</f>
        <v>kWh</v>
      </c>
      <c r="AD586" s="293" t="str">
        <f>'1.  LRAMVA Summary'!I51</f>
        <v>kW</v>
      </c>
      <c r="AE586" s="293" t="str">
        <f>'1.  LRAMVA Summary'!J51</f>
        <v>kW</v>
      </c>
      <c r="AF586" s="293">
        <f>'1.  LRAMVA Summary'!K51</f>
        <v>0</v>
      </c>
      <c r="AG586" s="293">
        <f>'1.  LRAMVA Summary'!L51</f>
        <v>0</v>
      </c>
      <c r="AH586" s="293">
        <f>'1.  LRAMVA Summary'!M51</f>
        <v>0</v>
      </c>
      <c r="AI586" s="293">
        <f>'1.  LRAMVA Summary'!N51</f>
        <v>0</v>
      </c>
      <c r="AJ586" s="293">
        <f>'1.  LRAMVA Summary'!O51</f>
        <v>0</v>
      </c>
      <c r="AK586" s="293">
        <f>'1.  LRAMVA Summary'!P51</f>
        <v>0</v>
      </c>
      <c r="AL586" s="293">
        <f>'1.  LRAMVA Summary'!Q51</f>
        <v>0</v>
      </c>
      <c r="AM586" s="294"/>
    </row>
    <row r="587" spans="1:39" ht="15.5" outlineLevel="1">
      <c r="A587" s="534"/>
      <c r="B587" s="506" t="s">
        <v>495</v>
      </c>
      <c r="C587" s="291"/>
      <c r="D587" s="291"/>
      <c r="E587" s="291"/>
      <c r="F587" s="291"/>
      <c r="G587" s="291"/>
      <c r="H587" s="291"/>
      <c r="I587" s="291"/>
      <c r="J587" s="291"/>
      <c r="K587" s="291"/>
      <c r="L587" s="291"/>
      <c r="M587" s="291"/>
      <c r="N587" s="292"/>
      <c r="O587" s="291"/>
      <c r="P587" s="291"/>
      <c r="Q587" s="291"/>
      <c r="R587" s="291"/>
      <c r="S587" s="291"/>
      <c r="T587" s="291"/>
      <c r="U587" s="291"/>
      <c r="V587" s="291"/>
      <c r="W587" s="291"/>
      <c r="X587" s="291"/>
      <c r="Y587" s="293"/>
      <c r="Z587" s="293"/>
      <c r="AA587" s="293"/>
      <c r="AB587" s="293"/>
      <c r="AC587" s="293"/>
      <c r="AD587" s="293"/>
      <c r="AE587" s="293"/>
      <c r="AF587" s="293"/>
      <c r="AG587" s="293"/>
      <c r="AH587" s="293"/>
      <c r="AI587" s="293"/>
      <c r="AJ587" s="293"/>
      <c r="AK587" s="293"/>
      <c r="AL587" s="293"/>
      <c r="AM587" s="294"/>
    </row>
    <row r="588" spans="1:39" ht="15.5" outlineLevel="1">
      <c r="A588" s="534">
        <v>1</v>
      </c>
      <c r="B588" s="430" t="s">
        <v>95</v>
      </c>
      <c r="C588" s="318" t="s">
        <v>755</v>
      </c>
      <c r="D588" s="297"/>
      <c r="E588" s="297"/>
      <c r="F588" s="297"/>
      <c r="G588" s="297"/>
      <c r="H588" s="297"/>
      <c r="I588" s="297"/>
      <c r="J588" s="297"/>
      <c r="K588" s="297"/>
      <c r="L588" s="297"/>
      <c r="M588" s="297"/>
      <c r="N588" s="293"/>
      <c r="O588" s="297"/>
      <c r="P588" s="297"/>
      <c r="Q588" s="297"/>
      <c r="R588" s="297"/>
      <c r="S588" s="297"/>
      <c r="T588" s="297"/>
      <c r="U588" s="297"/>
      <c r="V588" s="297"/>
      <c r="W588" s="297"/>
      <c r="X588" s="297"/>
      <c r="Y588" s="412"/>
      <c r="Z588" s="412"/>
      <c r="AA588" s="412"/>
      <c r="AB588" s="412"/>
      <c r="AC588" s="412"/>
      <c r="AD588" s="412"/>
      <c r="AE588" s="412"/>
      <c r="AF588" s="412"/>
      <c r="AG588" s="412"/>
      <c r="AH588" s="412"/>
      <c r="AI588" s="412"/>
      <c r="AJ588" s="412"/>
      <c r="AK588" s="412"/>
      <c r="AL588" s="412"/>
      <c r="AM588" s="298">
        <f>SUM(Y588:AL588)</f>
        <v>0</v>
      </c>
    </row>
    <row r="589" spans="1:39" ht="15.5" outlineLevel="1">
      <c r="A589" s="534"/>
      <c r="B589" s="296" t="s">
        <v>308</v>
      </c>
      <c r="C589" s="318" t="s">
        <v>164</v>
      </c>
      <c r="D589" s="297"/>
      <c r="E589" s="297"/>
      <c r="F589" s="297"/>
      <c r="G589" s="297"/>
      <c r="H589" s="297"/>
      <c r="I589" s="297"/>
      <c r="J589" s="297"/>
      <c r="K589" s="297"/>
      <c r="L589" s="297"/>
      <c r="M589" s="297"/>
      <c r="N589" s="470"/>
      <c r="O589" s="297"/>
      <c r="P589" s="297"/>
      <c r="Q589" s="297"/>
      <c r="R589" s="297"/>
      <c r="S589" s="297"/>
      <c r="T589" s="297"/>
      <c r="U589" s="297"/>
      <c r="V589" s="297"/>
      <c r="W589" s="297"/>
      <c r="X589" s="297"/>
      <c r="Y589" s="413">
        <f t="shared" ref="Y589:AL589" si="176">Y588</f>
        <v>0</v>
      </c>
      <c r="Z589" s="413">
        <f t="shared" si="176"/>
        <v>0</v>
      </c>
      <c r="AA589" s="413">
        <f t="shared" si="176"/>
        <v>0</v>
      </c>
      <c r="AB589" s="413">
        <f t="shared" si="176"/>
        <v>0</v>
      </c>
      <c r="AC589" s="413">
        <f t="shared" si="176"/>
        <v>0</v>
      </c>
      <c r="AD589" s="413">
        <f t="shared" si="176"/>
        <v>0</v>
      </c>
      <c r="AE589" s="413">
        <f t="shared" si="176"/>
        <v>0</v>
      </c>
      <c r="AF589" s="413">
        <f t="shared" si="176"/>
        <v>0</v>
      </c>
      <c r="AG589" s="413">
        <f t="shared" si="176"/>
        <v>0</v>
      </c>
      <c r="AH589" s="413">
        <f t="shared" si="176"/>
        <v>0</v>
      </c>
      <c r="AI589" s="413">
        <f t="shared" si="176"/>
        <v>0</v>
      </c>
      <c r="AJ589" s="413">
        <f t="shared" si="176"/>
        <v>0</v>
      </c>
      <c r="AK589" s="413">
        <f t="shared" si="176"/>
        <v>0</v>
      </c>
      <c r="AL589" s="413">
        <f t="shared" si="176"/>
        <v>0</v>
      </c>
      <c r="AM589" s="299"/>
    </row>
    <row r="590" spans="1:39" ht="15.5" outlineLevel="1">
      <c r="A590" s="534"/>
      <c r="B590" s="300"/>
      <c r="C590" s="793"/>
      <c r="D590" s="301"/>
      <c r="E590" s="301"/>
      <c r="F590" s="301"/>
      <c r="G590" s="301"/>
      <c r="H590" s="301"/>
      <c r="I590" s="301"/>
      <c r="J590" s="301"/>
      <c r="K590" s="301"/>
      <c r="L590" s="301"/>
      <c r="M590" s="301"/>
      <c r="N590" s="302"/>
      <c r="O590" s="301"/>
      <c r="P590" s="301"/>
      <c r="Q590" s="301"/>
      <c r="R590" s="301"/>
      <c r="S590" s="301"/>
      <c r="T590" s="301"/>
      <c r="U590" s="301"/>
      <c r="V590" s="301"/>
      <c r="W590" s="301"/>
      <c r="X590" s="301"/>
      <c r="Y590" s="414"/>
      <c r="Z590" s="415"/>
      <c r="AA590" s="415"/>
      <c r="AB590" s="415"/>
      <c r="AC590" s="415"/>
      <c r="AD590" s="415"/>
      <c r="AE590" s="415"/>
      <c r="AF590" s="415"/>
      <c r="AG590" s="415"/>
      <c r="AH590" s="415"/>
      <c r="AI590" s="415"/>
      <c r="AJ590" s="415"/>
      <c r="AK590" s="415"/>
      <c r="AL590" s="415"/>
      <c r="AM590" s="304"/>
    </row>
    <row r="591" spans="1:39" ht="15.5" outlineLevel="1">
      <c r="A591" s="534">
        <v>2</v>
      </c>
      <c r="B591" s="430" t="s">
        <v>96</v>
      </c>
      <c r="C591" s="318" t="s">
        <v>755</v>
      </c>
      <c r="D591" s="297"/>
      <c r="E591" s="297"/>
      <c r="F591" s="297"/>
      <c r="G591" s="297"/>
      <c r="H591" s="297"/>
      <c r="I591" s="297"/>
      <c r="J591" s="297"/>
      <c r="K591" s="297"/>
      <c r="L591" s="297"/>
      <c r="M591" s="297"/>
      <c r="N591" s="293"/>
      <c r="O591" s="297"/>
      <c r="P591" s="297"/>
      <c r="Q591" s="297"/>
      <c r="R591" s="297"/>
      <c r="S591" s="297"/>
      <c r="T591" s="297"/>
      <c r="U591" s="297"/>
      <c r="V591" s="297"/>
      <c r="W591" s="297"/>
      <c r="X591" s="297"/>
      <c r="Y591" s="412"/>
      <c r="Z591" s="412"/>
      <c r="AA591" s="412"/>
      <c r="AB591" s="412"/>
      <c r="AC591" s="412"/>
      <c r="AD591" s="412"/>
      <c r="AE591" s="412"/>
      <c r="AF591" s="412"/>
      <c r="AG591" s="412"/>
      <c r="AH591" s="412"/>
      <c r="AI591" s="412"/>
      <c r="AJ591" s="412"/>
      <c r="AK591" s="412"/>
      <c r="AL591" s="412"/>
      <c r="AM591" s="298">
        <f>SUM(Y591:AL591)</f>
        <v>0</v>
      </c>
    </row>
    <row r="592" spans="1:39" ht="15.5" outlineLevel="1">
      <c r="A592" s="534"/>
      <c r="B592" s="296" t="s">
        <v>308</v>
      </c>
      <c r="C592" s="318" t="s">
        <v>164</v>
      </c>
      <c r="D592" s="297"/>
      <c r="E592" s="297"/>
      <c r="F592" s="297"/>
      <c r="G592" s="297"/>
      <c r="H592" s="297"/>
      <c r="I592" s="297"/>
      <c r="J592" s="297"/>
      <c r="K592" s="297"/>
      <c r="L592" s="297"/>
      <c r="M592" s="297"/>
      <c r="N592" s="470"/>
      <c r="O592" s="297"/>
      <c r="P592" s="297"/>
      <c r="Q592" s="297"/>
      <c r="R592" s="297"/>
      <c r="S592" s="297"/>
      <c r="T592" s="297"/>
      <c r="U592" s="297"/>
      <c r="V592" s="297"/>
      <c r="W592" s="297"/>
      <c r="X592" s="297"/>
      <c r="Y592" s="413">
        <f t="shared" ref="Y592:AL592" si="177">Y591</f>
        <v>0</v>
      </c>
      <c r="Z592" s="413">
        <f t="shared" si="177"/>
        <v>0</v>
      </c>
      <c r="AA592" s="413">
        <f t="shared" si="177"/>
        <v>0</v>
      </c>
      <c r="AB592" s="413">
        <f t="shared" si="177"/>
        <v>0</v>
      </c>
      <c r="AC592" s="413">
        <f t="shared" si="177"/>
        <v>0</v>
      </c>
      <c r="AD592" s="413">
        <f t="shared" si="177"/>
        <v>0</v>
      </c>
      <c r="AE592" s="413">
        <f t="shared" si="177"/>
        <v>0</v>
      </c>
      <c r="AF592" s="413">
        <f t="shared" si="177"/>
        <v>0</v>
      </c>
      <c r="AG592" s="413">
        <f t="shared" si="177"/>
        <v>0</v>
      </c>
      <c r="AH592" s="413">
        <f t="shared" si="177"/>
        <v>0</v>
      </c>
      <c r="AI592" s="413">
        <f t="shared" si="177"/>
        <v>0</v>
      </c>
      <c r="AJ592" s="413">
        <f t="shared" si="177"/>
        <v>0</v>
      </c>
      <c r="AK592" s="413">
        <f t="shared" si="177"/>
        <v>0</v>
      </c>
      <c r="AL592" s="413">
        <f t="shared" si="177"/>
        <v>0</v>
      </c>
      <c r="AM592" s="299"/>
    </row>
    <row r="593" spans="1:39" ht="15.5" outlineLevel="1">
      <c r="A593" s="534"/>
      <c r="B593" s="300"/>
      <c r="C593" s="793"/>
      <c r="D593" s="306"/>
      <c r="E593" s="306"/>
      <c r="F593" s="306"/>
      <c r="G593" s="306"/>
      <c r="H593" s="306"/>
      <c r="I593" s="306"/>
      <c r="J593" s="306"/>
      <c r="K593" s="306"/>
      <c r="L593" s="306"/>
      <c r="M593" s="306"/>
      <c r="N593" s="302"/>
      <c r="O593" s="306"/>
      <c r="P593" s="306"/>
      <c r="Q593" s="306"/>
      <c r="R593" s="306"/>
      <c r="S593" s="306"/>
      <c r="T593" s="306"/>
      <c r="U593" s="306"/>
      <c r="V593" s="306"/>
      <c r="W593" s="306"/>
      <c r="X593" s="306"/>
      <c r="Y593" s="414"/>
      <c r="Z593" s="415"/>
      <c r="AA593" s="415"/>
      <c r="AB593" s="415"/>
      <c r="AC593" s="415"/>
      <c r="AD593" s="415"/>
      <c r="AE593" s="415"/>
      <c r="AF593" s="415"/>
      <c r="AG593" s="415"/>
      <c r="AH593" s="415"/>
      <c r="AI593" s="415"/>
      <c r="AJ593" s="415"/>
      <c r="AK593" s="415"/>
      <c r="AL593" s="415"/>
      <c r="AM593" s="304"/>
    </row>
    <row r="594" spans="1:39" ht="15.5" outlineLevel="1">
      <c r="A594" s="534">
        <v>3</v>
      </c>
      <c r="B594" s="430" t="s">
        <v>97</v>
      </c>
      <c r="C594" s="318" t="s">
        <v>755</v>
      </c>
      <c r="D594" s="297"/>
      <c r="E594" s="297"/>
      <c r="F594" s="297"/>
      <c r="G594" s="297"/>
      <c r="H594" s="297"/>
      <c r="I594" s="297"/>
      <c r="J594" s="297"/>
      <c r="K594" s="297"/>
      <c r="L594" s="297"/>
      <c r="M594" s="297"/>
      <c r="N594" s="293"/>
      <c r="O594" s="297"/>
      <c r="P594" s="297"/>
      <c r="Q594" s="297"/>
      <c r="R594" s="297"/>
      <c r="S594" s="297"/>
      <c r="T594" s="297"/>
      <c r="U594" s="297"/>
      <c r="V594" s="297"/>
      <c r="W594" s="297"/>
      <c r="X594" s="297"/>
      <c r="Y594" s="412"/>
      <c r="Z594" s="412"/>
      <c r="AA594" s="412"/>
      <c r="AB594" s="412"/>
      <c r="AC594" s="412"/>
      <c r="AD594" s="412"/>
      <c r="AE594" s="412"/>
      <c r="AF594" s="412"/>
      <c r="AG594" s="412"/>
      <c r="AH594" s="412"/>
      <c r="AI594" s="412"/>
      <c r="AJ594" s="412"/>
      <c r="AK594" s="412"/>
      <c r="AL594" s="412"/>
      <c r="AM594" s="298">
        <f>SUM(Y594:AL594)</f>
        <v>0</v>
      </c>
    </row>
    <row r="595" spans="1:39" ht="15.5" outlineLevel="1">
      <c r="A595" s="534"/>
      <c r="B595" s="296" t="s">
        <v>308</v>
      </c>
      <c r="C595" s="318" t="s">
        <v>164</v>
      </c>
      <c r="D595" s="297"/>
      <c r="E595" s="297"/>
      <c r="F595" s="297"/>
      <c r="G595" s="297"/>
      <c r="H595" s="297"/>
      <c r="I595" s="297"/>
      <c r="J595" s="297"/>
      <c r="K595" s="297"/>
      <c r="L595" s="297"/>
      <c r="M595" s="297"/>
      <c r="N595" s="470"/>
      <c r="O595" s="297"/>
      <c r="P595" s="297"/>
      <c r="Q595" s="297"/>
      <c r="R595" s="297"/>
      <c r="S595" s="297"/>
      <c r="T595" s="297"/>
      <c r="U595" s="297"/>
      <c r="V595" s="297"/>
      <c r="W595" s="297"/>
      <c r="X595" s="297"/>
      <c r="Y595" s="413">
        <f t="shared" ref="Y595:AL595" si="178">Y594</f>
        <v>0</v>
      </c>
      <c r="Z595" s="413">
        <f t="shared" si="178"/>
        <v>0</v>
      </c>
      <c r="AA595" s="413">
        <f t="shared" si="178"/>
        <v>0</v>
      </c>
      <c r="AB595" s="413">
        <f t="shared" si="178"/>
        <v>0</v>
      </c>
      <c r="AC595" s="413">
        <f t="shared" si="178"/>
        <v>0</v>
      </c>
      <c r="AD595" s="413">
        <f t="shared" si="178"/>
        <v>0</v>
      </c>
      <c r="AE595" s="413">
        <f t="shared" si="178"/>
        <v>0</v>
      </c>
      <c r="AF595" s="413">
        <f t="shared" si="178"/>
        <v>0</v>
      </c>
      <c r="AG595" s="413">
        <f t="shared" si="178"/>
        <v>0</v>
      </c>
      <c r="AH595" s="413">
        <f t="shared" si="178"/>
        <v>0</v>
      </c>
      <c r="AI595" s="413">
        <f t="shared" si="178"/>
        <v>0</v>
      </c>
      <c r="AJ595" s="413">
        <f t="shared" si="178"/>
        <v>0</v>
      </c>
      <c r="AK595" s="413">
        <f t="shared" si="178"/>
        <v>0</v>
      </c>
      <c r="AL595" s="413">
        <f t="shared" si="178"/>
        <v>0</v>
      </c>
      <c r="AM595" s="299"/>
    </row>
    <row r="596" spans="1:39" ht="15.5" outlineLevel="1">
      <c r="A596" s="534"/>
      <c r="B596" s="296"/>
      <c r="C596" s="794"/>
      <c r="D596" s="293"/>
      <c r="E596" s="293"/>
      <c r="F596" s="293"/>
      <c r="G596" s="293"/>
      <c r="H596" s="293"/>
      <c r="I596" s="293"/>
      <c r="J596" s="293"/>
      <c r="K596" s="293"/>
      <c r="L596" s="293"/>
      <c r="M596" s="293"/>
      <c r="N596" s="293"/>
      <c r="O596" s="293"/>
      <c r="P596" s="293"/>
      <c r="Q596" s="293"/>
      <c r="R596" s="293"/>
      <c r="S596" s="293"/>
      <c r="T596" s="293"/>
      <c r="U596" s="293"/>
      <c r="V596" s="293"/>
      <c r="W596" s="293"/>
      <c r="X596" s="293"/>
      <c r="Y596" s="414"/>
      <c r="Z596" s="414"/>
      <c r="AA596" s="414"/>
      <c r="AB596" s="414"/>
      <c r="AC596" s="414"/>
      <c r="AD596" s="414"/>
      <c r="AE596" s="414"/>
      <c r="AF596" s="414"/>
      <c r="AG596" s="414"/>
      <c r="AH596" s="414"/>
      <c r="AI596" s="414"/>
      <c r="AJ596" s="414"/>
      <c r="AK596" s="414"/>
      <c r="AL596" s="414"/>
      <c r="AM596" s="308"/>
    </row>
    <row r="597" spans="1:39" ht="15.5" outlineLevel="1">
      <c r="A597" s="534">
        <v>4</v>
      </c>
      <c r="B597" s="430" t="s">
        <v>98</v>
      </c>
      <c r="C597" s="318" t="s">
        <v>755</v>
      </c>
      <c r="D597" s="297"/>
      <c r="E597" s="297"/>
      <c r="F597" s="297"/>
      <c r="G597" s="297"/>
      <c r="H597" s="297"/>
      <c r="I597" s="297"/>
      <c r="J597" s="297"/>
      <c r="K597" s="297"/>
      <c r="L597" s="297"/>
      <c r="M597" s="297"/>
      <c r="N597" s="293"/>
      <c r="O597" s="297"/>
      <c r="P597" s="297"/>
      <c r="Q597" s="297"/>
      <c r="R597" s="297"/>
      <c r="S597" s="297"/>
      <c r="T597" s="297"/>
      <c r="U597" s="297"/>
      <c r="V597" s="297"/>
      <c r="W597" s="297"/>
      <c r="X597" s="297"/>
      <c r="Y597" s="412"/>
      <c r="Z597" s="412"/>
      <c r="AA597" s="412"/>
      <c r="AB597" s="412"/>
      <c r="AC597" s="412"/>
      <c r="AD597" s="412"/>
      <c r="AE597" s="412"/>
      <c r="AF597" s="412"/>
      <c r="AG597" s="412"/>
      <c r="AH597" s="412"/>
      <c r="AI597" s="412"/>
      <c r="AJ597" s="412"/>
      <c r="AK597" s="412"/>
      <c r="AL597" s="412"/>
      <c r="AM597" s="298">
        <f>SUM(Y597:AL597)</f>
        <v>0</v>
      </c>
    </row>
    <row r="598" spans="1:39" ht="15.5" outlineLevel="1">
      <c r="A598" s="534"/>
      <c r="B598" s="296" t="s">
        <v>308</v>
      </c>
      <c r="C598" s="318" t="s">
        <v>164</v>
      </c>
      <c r="D598" s="297"/>
      <c r="E598" s="297"/>
      <c r="F598" s="297"/>
      <c r="G598" s="297"/>
      <c r="H598" s="297"/>
      <c r="I598" s="297"/>
      <c r="J598" s="297"/>
      <c r="K598" s="297"/>
      <c r="L598" s="297"/>
      <c r="M598" s="297"/>
      <c r="N598" s="470"/>
      <c r="O598" s="297"/>
      <c r="P598" s="297"/>
      <c r="Q598" s="297"/>
      <c r="R598" s="297"/>
      <c r="S598" s="297"/>
      <c r="T598" s="297"/>
      <c r="U598" s="297"/>
      <c r="V598" s="297"/>
      <c r="W598" s="297"/>
      <c r="X598" s="297"/>
      <c r="Y598" s="413">
        <f t="shared" ref="Y598:AL598" si="179">Y597</f>
        <v>0</v>
      </c>
      <c r="Z598" s="413">
        <f t="shared" si="179"/>
        <v>0</v>
      </c>
      <c r="AA598" s="413">
        <f t="shared" si="179"/>
        <v>0</v>
      </c>
      <c r="AB598" s="413">
        <f t="shared" si="179"/>
        <v>0</v>
      </c>
      <c r="AC598" s="413">
        <f t="shared" si="179"/>
        <v>0</v>
      </c>
      <c r="AD598" s="413">
        <f t="shared" si="179"/>
        <v>0</v>
      </c>
      <c r="AE598" s="413">
        <f t="shared" si="179"/>
        <v>0</v>
      </c>
      <c r="AF598" s="413">
        <f t="shared" si="179"/>
        <v>0</v>
      </c>
      <c r="AG598" s="413">
        <f t="shared" si="179"/>
        <v>0</v>
      </c>
      <c r="AH598" s="413">
        <f t="shared" si="179"/>
        <v>0</v>
      </c>
      <c r="AI598" s="413">
        <f t="shared" si="179"/>
        <v>0</v>
      </c>
      <c r="AJ598" s="413">
        <f t="shared" si="179"/>
        <v>0</v>
      </c>
      <c r="AK598" s="413">
        <f t="shared" si="179"/>
        <v>0</v>
      </c>
      <c r="AL598" s="413">
        <f t="shared" si="179"/>
        <v>0</v>
      </c>
      <c r="AM598" s="299"/>
    </row>
    <row r="599" spans="1:39" ht="15.5" outlineLevel="1">
      <c r="A599" s="534"/>
      <c r="B599" s="296"/>
      <c r="C599" s="794"/>
      <c r="D599" s="306"/>
      <c r="E599" s="306"/>
      <c r="F599" s="306"/>
      <c r="G599" s="306"/>
      <c r="H599" s="306"/>
      <c r="I599" s="306"/>
      <c r="J599" s="306"/>
      <c r="K599" s="306"/>
      <c r="L599" s="306"/>
      <c r="M599" s="306"/>
      <c r="N599" s="293"/>
      <c r="O599" s="306"/>
      <c r="P599" s="306"/>
      <c r="Q599" s="306"/>
      <c r="R599" s="306"/>
      <c r="S599" s="306"/>
      <c r="T599" s="306"/>
      <c r="U599" s="306"/>
      <c r="V599" s="306"/>
      <c r="W599" s="306"/>
      <c r="X599" s="306"/>
      <c r="Y599" s="414"/>
      <c r="Z599" s="414"/>
      <c r="AA599" s="414"/>
      <c r="AB599" s="414"/>
      <c r="AC599" s="414"/>
      <c r="AD599" s="414"/>
      <c r="AE599" s="414"/>
      <c r="AF599" s="414"/>
      <c r="AG599" s="414"/>
      <c r="AH599" s="414"/>
      <c r="AI599" s="414"/>
      <c r="AJ599" s="414"/>
      <c r="AK599" s="414"/>
      <c r="AL599" s="414"/>
      <c r="AM599" s="308"/>
    </row>
    <row r="600" spans="1:39" ht="15.75" customHeight="1" outlineLevel="1">
      <c r="A600" s="534">
        <v>5</v>
      </c>
      <c r="B600" s="430" t="s">
        <v>99</v>
      </c>
      <c r="C600" s="318" t="s">
        <v>755</v>
      </c>
      <c r="D600" s="297"/>
      <c r="E600" s="297"/>
      <c r="F600" s="297"/>
      <c r="G600" s="297"/>
      <c r="H600" s="297"/>
      <c r="I600" s="297"/>
      <c r="J600" s="297"/>
      <c r="K600" s="297"/>
      <c r="L600" s="297"/>
      <c r="M600" s="297"/>
      <c r="N600" s="293"/>
      <c r="O600" s="297"/>
      <c r="P600" s="297"/>
      <c r="Q600" s="297"/>
      <c r="R600" s="297"/>
      <c r="S600" s="297"/>
      <c r="T600" s="297"/>
      <c r="U600" s="297"/>
      <c r="V600" s="297"/>
      <c r="W600" s="297"/>
      <c r="X600" s="297"/>
      <c r="Y600" s="412"/>
      <c r="Z600" s="412"/>
      <c r="AA600" s="412"/>
      <c r="AB600" s="412"/>
      <c r="AC600" s="412"/>
      <c r="AD600" s="412"/>
      <c r="AE600" s="412"/>
      <c r="AF600" s="412"/>
      <c r="AG600" s="412"/>
      <c r="AH600" s="412"/>
      <c r="AI600" s="412"/>
      <c r="AJ600" s="412"/>
      <c r="AK600" s="412"/>
      <c r="AL600" s="412"/>
      <c r="AM600" s="298">
        <f>SUM(Y600:AL600)</f>
        <v>0</v>
      </c>
    </row>
    <row r="601" spans="1:39" ht="15.5" outlineLevel="1">
      <c r="A601" s="534"/>
      <c r="B601" s="296" t="s">
        <v>308</v>
      </c>
      <c r="C601" s="318" t="s">
        <v>164</v>
      </c>
      <c r="D601" s="297"/>
      <c r="E601" s="297"/>
      <c r="F601" s="297"/>
      <c r="G601" s="297"/>
      <c r="H601" s="297"/>
      <c r="I601" s="297"/>
      <c r="J601" s="297"/>
      <c r="K601" s="297"/>
      <c r="L601" s="297"/>
      <c r="M601" s="297"/>
      <c r="N601" s="470"/>
      <c r="O601" s="297"/>
      <c r="P601" s="297"/>
      <c r="Q601" s="297"/>
      <c r="R601" s="297"/>
      <c r="S601" s="297"/>
      <c r="T601" s="297"/>
      <c r="U601" s="297"/>
      <c r="V601" s="297"/>
      <c r="W601" s="297"/>
      <c r="X601" s="297"/>
      <c r="Y601" s="413">
        <f t="shared" ref="Y601:AL601" si="180">Y600</f>
        <v>0</v>
      </c>
      <c r="Z601" s="413">
        <f t="shared" si="180"/>
        <v>0</v>
      </c>
      <c r="AA601" s="413">
        <f t="shared" si="180"/>
        <v>0</v>
      </c>
      <c r="AB601" s="413">
        <f t="shared" si="180"/>
        <v>0</v>
      </c>
      <c r="AC601" s="413">
        <f t="shared" si="180"/>
        <v>0</v>
      </c>
      <c r="AD601" s="413">
        <f t="shared" si="180"/>
        <v>0</v>
      </c>
      <c r="AE601" s="413">
        <f t="shared" si="180"/>
        <v>0</v>
      </c>
      <c r="AF601" s="413">
        <f t="shared" si="180"/>
        <v>0</v>
      </c>
      <c r="AG601" s="413">
        <f t="shared" si="180"/>
        <v>0</v>
      </c>
      <c r="AH601" s="413">
        <f t="shared" si="180"/>
        <v>0</v>
      </c>
      <c r="AI601" s="413">
        <f t="shared" si="180"/>
        <v>0</v>
      </c>
      <c r="AJ601" s="413">
        <f t="shared" si="180"/>
        <v>0</v>
      </c>
      <c r="AK601" s="413">
        <f t="shared" si="180"/>
        <v>0</v>
      </c>
      <c r="AL601" s="413">
        <f t="shared" si="180"/>
        <v>0</v>
      </c>
      <c r="AM601" s="299"/>
    </row>
    <row r="602" spans="1:39" ht="15.5" outlineLevel="1">
      <c r="A602" s="534"/>
      <c r="B602" s="296"/>
      <c r="C602" s="318"/>
      <c r="D602" s="293"/>
      <c r="E602" s="293"/>
      <c r="F602" s="293"/>
      <c r="G602" s="293"/>
      <c r="H602" s="293"/>
      <c r="I602" s="293"/>
      <c r="J602" s="293"/>
      <c r="K602" s="293"/>
      <c r="L602" s="293"/>
      <c r="M602" s="293"/>
      <c r="N602" s="293"/>
      <c r="O602" s="293"/>
      <c r="P602" s="293"/>
      <c r="Q602" s="293"/>
      <c r="R602" s="293"/>
      <c r="S602" s="293"/>
      <c r="T602" s="293"/>
      <c r="U602" s="293"/>
      <c r="V602" s="293"/>
      <c r="W602" s="293"/>
      <c r="X602" s="293"/>
      <c r="Y602" s="424"/>
      <c r="Z602" s="425"/>
      <c r="AA602" s="425"/>
      <c r="AB602" s="425"/>
      <c r="AC602" s="425"/>
      <c r="AD602" s="425"/>
      <c r="AE602" s="425"/>
      <c r="AF602" s="425"/>
      <c r="AG602" s="425"/>
      <c r="AH602" s="425"/>
      <c r="AI602" s="425"/>
      <c r="AJ602" s="425"/>
      <c r="AK602" s="425"/>
      <c r="AL602" s="425"/>
      <c r="AM602" s="299"/>
    </row>
    <row r="603" spans="1:39" ht="15.5" outlineLevel="1">
      <c r="A603" s="534"/>
      <c r="B603" s="321" t="s">
        <v>496</v>
      </c>
      <c r="C603" s="795"/>
      <c r="D603" s="291"/>
      <c r="E603" s="291"/>
      <c r="F603" s="291"/>
      <c r="G603" s="291"/>
      <c r="H603" s="291"/>
      <c r="I603" s="291"/>
      <c r="J603" s="291"/>
      <c r="K603" s="291"/>
      <c r="L603" s="291"/>
      <c r="M603" s="291"/>
      <c r="N603" s="292"/>
      <c r="O603" s="291"/>
      <c r="P603" s="291"/>
      <c r="Q603" s="291"/>
      <c r="R603" s="291"/>
      <c r="S603" s="291"/>
      <c r="T603" s="291"/>
      <c r="U603" s="291"/>
      <c r="V603" s="291"/>
      <c r="W603" s="291"/>
      <c r="X603" s="291"/>
      <c r="Y603" s="416"/>
      <c r="Z603" s="416"/>
      <c r="AA603" s="416"/>
      <c r="AB603" s="416"/>
      <c r="AC603" s="416"/>
      <c r="AD603" s="416"/>
      <c r="AE603" s="416"/>
      <c r="AF603" s="416"/>
      <c r="AG603" s="416"/>
      <c r="AH603" s="416"/>
      <c r="AI603" s="416"/>
      <c r="AJ603" s="416"/>
      <c r="AK603" s="416"/>
      <c r="AL603" s="416"/>
      <c r="AM603" s="294"/>
    </row>
    <row r="604" spans="1:39" ht="15.5" outlineLevel="1">
      <c r="A604" s="534">
        <v>6</v>
      </c>
      <c r="B604" s="430" t="s">
        <v>100</v>
      </c>
      <c r="C604" s="318" t="s">
        <v>755</v>
      </c>
      <c r="D604" s="297"/>
      <c r="E604" s="297"/>
      <c r="F604" s="297"/>
      <c r="G604" s="297"/>
      <c r="H604" s="297"/>
      <c r="I604" s="297"/>
      <c r="J604" s="297"/>
      <c r="K604" s="297"/>
      <c r="L604" s="297"/>
      <c r="M604" s="297"/>
      <c r="N604" s="297">
        <v>12</v>
      </c>
      <c r="O604" s="297"/>
      <c r="P604" s="297"/>
      <c r="Q604" s="297"/>
      <c r="R604" s="297"/>
      <c r="S604" s="297"/>
      <c r="T604" s="297"/>
      <c r="U604" s="297"/>
      <c r="V604" s="297"/>
      <c r="W604" s="297"/>
      <c r="X604" s="297"/>
      <c r="Y604" s="417"/>
      <c r="Z604" s="412"/>
      <c r="AA604" s="412"/>
      <c r="AB604" s="412"/>
      <c r="AC604" s="412"/>
      <c r="AD604" s="412"/>
      <c r="AE604" s="412"/>
      <c r="AF604" s="417"/>
      <c r="AG604" s="417"/>
      <c r="AH604" s="417"/>
      <c r="AI604" s="417"/>
      <c r="AJ604" s="417"/>
      <c r="AK604" s="417"/>
      <c r="AL604" s="417"/>
      <c r="AM604" s="298">
        <f>SUM(Y604:AL604)</f>
        <v>0</v>
      </c>
    </row>
    <row r="605" spans="1:39" ht="15.5" outlineLevel="1">
      <c r="A605" s="534"/>
      <c r="B605" s="296" t="s">
        <v>308</v>
      </c>
      <c r="C605" s="318" t="s">
        <v>164</v>
      </c>
      <c r="D605" s="297"/>
      <c r="E605" s="297"/>
      <c r="F605" s="297"/>
      <c r="G605" s="297"/>
      <c r="H605" s="297"/>
      <c r="I605" s="297"/>
      <c r="J605" s="297"/>
      <c r="K605" s="297"/>
      <c r="L605" s="297"/>
      <c r="M605" s="297"/>
      <c r="N605" s="297">
        <f>N604</f>
        <v>12</v>
      </c>
      <c r="O605" s="297"/>
      <c r="P605" s="297"/>
      <c r="Q605" s="297"/>
      <c r="R605" s="297"/>
      <c r="S605" s="297"/>
      <c r="T605" s="297"/>
      <c r="U605" s="297"/>
      <c r="V605" s="297"/>
      <c r="W605" s="297"/>
      <c r="X605" s="297"/>
      <c r="Y605" s="413">
        <f t="shared" ref="Y605:AL605" si="181">Y604</f>
        <v>0</v>
      </c>
      <c r="Z605" s="413">
        <f t="shared" si="181"/>
        <v>0</v>
      </c>
      <c r="AA605" s="413">
        <f t="shared" si="181"/>
        <v>0</v>
      </c>
      <c r="AB605" s="413">
        <f t="shared" si="181"/>
        <v>0</v>
      </c>
      <c r="AC605" s="413">
        <f t="shared" si="181"/>
        <v>0</v>
      </c>
      <c r="AD605" s="413">
        <f t="shared" si="181"/>
        <v>0</v>
      </c>
      <c r="AE605" s="413">
        <f t="shared" si="181"/>
        <v>0</v>
      </c>
      <c r="AF605" s="413">
        <f t="shared" si="181"/>
        <v>0</v>
      </c>
      <c r="AG605" s="413">
        <f t="shared" si="181"/>
        <v>0</v>
      </c>
      <c r="AH605" s="413">
        <f t="shared" si="181"/>
        <v>0</v>
      </c>
      <c r="AI605" s="413">
        <f t="shared" si="181"/>
        <v>0</v>
      </c>
      <c r="AJ605" s="413">
        <f t="shared" si="181"/>
        <v>0</v>
      </c>
      <c r="AK605" s="413">
        <f t="shared" si="181"/>
        <v>0</v>
      </c>
      <c r="AL605" s="413">
        <f t="shared" si="181"/>
        <v>0</v>
      </c>
      <c r="AM605" s="313"/>
    </row>
    <row r="606" spans="1:39" ht="15.5" outlineLevel="1">
      <c r="A606" s="534"/>
      <c r="B606" s="312"/>
      <c r="C606" s="796"/>
      <c r="D606" s="293"/>
      <c r="E606" s="293"/>
      <c r="F606" s="293"/>
      <c r="G606" s="293"/>
      <c r="H606" s="293"/>
      <c r="I606" s="293"/>
      <c r="J606" s="293"/>
      <c r="K606" s="293"/>
      <c r="L606" s="293"/>
      <c r="M606" s="293"/>
      <c r="N606" s="293"/>
      <c r="O606" s="293"/>
      <c r="P606" s="293"/>
      <c r="Q606" s="293"/>
      <c r="R606" s="293"/>
      <c r="S606" s="293"/>
      <c r="T606" s="293"/>
      <c r="U606" s="293"/>
      <c r="V606" s="293"/>
      <c r="W606" s="293"/>
      <c r="X606" s="293"/>
      <c r="Y606" s="418"/>
      <c r="Z606" s="418"/>
      <c r="AA606" s="418"/>
      <c r="AB606" s="418"/>
      <c r="AC606" s="418"/>
      <c r="AD606" s="418"/>
      <c r="AE606" s="418"/>
      <c r="AF606" s="418"/>
      <c r="AG606" s="418"/>
      <c r="AH606" s="418"/>
      <c r="AI606" s="418"/>
      <c r="AJ606" s="418"/>
      <c r="AK606" s="418"/>
      <c r="AL606" s="418"/>
      <c r="AM606" s="315"/>
    </row>
    <row r="607" spans="1:39" ht="31" outlineLevel="1">
      <c r="A607" s="534">
        <v>7</v>
      </c>
      <c r="B607" s="430" t="s">
        <v>101</v>
      </c>
      <c r="C607" s="318" t="s">
        <v>755</v>
      </c>
      <c r="D607" s="297"/>
      <c r="E607" s="297"/>
      <c r="F607" s="297"/>
      <c r="G607" s="297"/>
      <c r="H607" s="297"/>
      <c r="I607" s="297"/>
      <c r="J607" s="297"/>
      <c r="K607" s="297"/>
      <c r="L607" s="297"/>
      <c r="M607" s="297"/>
      <c r="N607" s="297">
        <v>12</v>
      </c>
      <c r="O607" s="297"/>
      <c r="P607" s="297"/>
      <c r="Q607" s="297"/>
      <c r="R607" s="297"/>
      <c r="S607" s="297"/>
      <c r="T607" s="297"/>
      <c r="U607" s="297"/>
      <c r="V607" s="297"/>
      <c r="W607" s="297"/>
      <c r="X607" s="297"/>
      <c r="Y607" s="417"/>
      <c r="Z607" s="412"/>
      <c r="AA607" s="412"/>
      <c r="AB607" s="412"/>
      <c r="AC607" s="412"/>
      <c r="AD607" s="412"/>
      <c r="AE607" s="412"/>
      <c r="AF607" s="417"/>
      <c r="AG607" s="417"/>
      <c r="AH607" s="417"/>
      <c r="AI607" s="417"/>
      <c r="AJ607" s="417"/>
      <c r="AK607" s="417"/>
      <c r="AL607" s="417"/>
      <c r="AM607" s="298">
        <f>SUM(Y607:AL607)</f>
        <v>0</v>
      </c>
    </row>
    <row r="608" spans="1:39" ht="15.5" outlineLevel="1">
      <c r="A608" s="534"/>
      <c r="B608" s="296" t="s">
        <v>308</v>
      </c>
      <c r="C608" s="318" t="s">
        <v>164</v>
      </c>
      <c r="D608" s="297"/>
      <c r="E608" s="297"/>
      <c r="F608" s="297"/>
      <c r="G608" s="297"/>
      <c r="H608" s="297"/>
      <c r="I608" s="297"/>
      <c r="J608" s="297"/>
      <c r="K608" s="297"/>
      <c r="L608" s="297"/>
      <c r="M608" s="297"/>
      <c r="N608" s="297">
        <f>N607</f>
        <v>12</v>
      </c>
      <c r="O608" s="297"/>
      <c r="P608" s="297"/>
      <c r="Q608" s="297"/>
      <c r="R608" s="297"/>
      <c r="S608" s="297"/>
      <c r="T608" s="297"/>
      <c r="U608" s="297"/>
      <c r="V608" s="297"/>
      <c r="W608" s="297"/>
      <c r="X608" s="297"/>
      <c r="Y608" s="413">
        <f t="shared" ref="Y608:AL608" si="182">Y607</f>
        <v>0</v>
      </c>
      <c r="Z608" s="413">
        <f t="shared" si="182"/>
        <v>0</v>
      </c>
      <c r="AA608" s="413">
        <f t="shared" si="182"/>
        <v>0</v>
      </c>
      <c r="AB608" s="413">
        <f t="shared" si="182"/>
        <v>0</v>
      </c>
      <c r="AC608" s="413">
        <f t="shared" si="182"/>
        <v>0</v>
      </c>
      <c r="AD608" s="413">
        <f t="shared" si="182"/>
        <v>0</v>
      </c>
      <c r="AE608" s="413">
        <f t="shared" si="182"/>
        <v>0</v>
      </c>
      <c r="AF608" s="413">
        <f t="shared" si="182"/>
        <v>0</v>
      </c>
      <c r="AG608" s="413">
        <f t="shared" si="182"/>
        <v>0</v>
      </c>
      <c r="AH608" s="413">
        <f t="shared" si="182"/>
        <v>0</v>
      </c>
      <c r="AI608" s="413">
        <f t="shared" si="182"/>
        <v>0</v>
      </c>
      <c r="AJ608" s="413">
        <f t="shared" si="182"/>
        <v>0</v>
      </c>
      <c r="AK608" s="413">
        <f t="shared" si="182"/>
        <v>0</v>
      </c>
      <c r="AL608" s="413">
        <f t="shared" si="182"/>
        <v>0</v>
      </c>
      <c r="AM608" s="313"/>
    </row>
    <row r="609" spans="1:39" ht="15.5" outlineLevel="1">
      <c r="A609" s="534"/>
      <c r="B609" s="316"/>
      <c r="C609" s="796"/>
      <c r="D609" s="293"/>
      <c r="E609" s="293"/>
      <c r="F609" s="293"/>
      <c r="G609" s="293"/>
      <c r="H609" s="293"/>
      <c r="I609" s="293"/>
      <c r="J609" s="293"/>
      <c r="K609" s="293"/>
      <c r="L609" s="293"/>
      <c r="M609" s="293"/>
      <c r="N609" s="293"/>
      <c r="O609" s="293"/>
      <c r="P609" s="293"/>
      <c r="Q609" s="293"/>
      <c r="R609" s="293"/>
      <c r="S609" s="293"/>
      <c r="T609" s="293"/>
      <c r="U609" s="293"/>
      <c r="V609" s="293"/>
      <c r="W609" s="293"/>
      <c r="X609" s="293"/>
      <c r="Y609" s="418"/>
      <c r="Z609" s="419"/>
      <c r="AA609" s="418"/>
      <c r="AB609" s="418"/>
      <c r="AC609" s="418"/>
      <c r="AD609" s="418"/>
      <c r="AE609" s="418"/>
      <c r="AF609" s="418"/>
      <c r="AG609" s="418"/>
      <c r="AH609" s="418"/>
      <c r="AI609" s="418"/>
      <c r="AJ609" s="418"/>
      <c r="AK609" s="418"/>
      <c r="AL609" s="418"/>
      <c r="AM609" s="315"/>
    </row>
    <row r="610" spans="1:39" ht="31" outlineLevel="1">
      <c r="A610" s="534">
        <v>8</v>
      </c>
      <c r="B610" s="430" t="s">
        <v>102</v>
      </c>
      <c r="C610" s="318" t="s">
        <v>755</v>
      </c>
      <c r="D610" s="297"/>
      <c r="E610" s="297"/>
      <c r="F610" s="297"/>
      <c r="G610" s="297"/>
      <c r="H610" s="297"/>
      <c r="I610" s="297"/>
      <c r="J610" s="297"/>
      <c r="K610" s="297"/>
      <c r="L610" s="297"/>
      <c r="M610" s="297"/>
      <c r="N610" s="297">
        <v>12</v>
      </c>
      <c r="O610" s="297"/>
      <c r="P610" s="297"/>
      <c r="Q610" s="297"/>
      <c r="R610" s="297"/>
      <c r="S610" s="297"/>
      <c r="T610" s="297"/>
      <c r="U610" s="297"/>
      <c r="V610" s="297"/>
      <c r="W610" s="297"/>
      <c r="X610" s="297"/>
      <c r="Y610" s="417"/>
      <c r="Z610" s="412"/>
      <c r="AA610" s="412"/>
      <c r="AB610" s="412"/>
      <c r="AC610" s="412"/>
      <c r="AD610" s="412"/>
      <c r="AE610" s="412"/>
      <c r="AF610" s="417"/>
      <c r="AG610" s="417"/>
      <c r="AH610" s="417"/>
      <c r="AI610" s="417"/>
      <c r="AJ610" s="417"/>
      <c r="AK610" s="417"/>
      <c r="AL610" s="417"/>
      <c r="AM610" s="298">
        <f>SUM(Y610:AL610)</f>
        <v>0</v>
      </c>
    </row>
    <row r="611" spans="1:39" ht="15.5" outlineLevel="1">
      <c r="A611" s="534"/>
      <c r="B611" s="296" t="s">
        <v>308</v>
      </c>
      <c r="C611" s="318" t="s">
        <v>164</v>
      </c>
      <c r="D611" s="297"/>
      <c r="E611" s="297"/>
      <c r="F611" s="297"/>
      <c r="G611" s="297"/>
      <c r="H611" s="297"/>
      <c r="I611" s="297"/>
      <c r="J611" s="297"/>
      <c r="K611" s="297"/>
      <c r="L611" s="297"/>
      <c r="M611" s="297"/>
      <c r="N611" s="297">
        <f>N610</f>
        <v>12</v>
      </c>
      <c r="O611" s="297"/>
      <c r="P611" s="297"/>
      <c r="Q611" s="297"/>
      <c r="R611" s="297"/>
      <c r="S611" s="297"/>
      <c r="T611" s="297"/>
      <c r="U611" s="297"/>
      <c r="V611" s="297"/>
      <c r="W611" s="297"/>
      <c r="X611" s="297"/>
      <c r="Y611" s="413">
        <f t="shared" ref="Y611:AL611" si="183">Y610</f>
        <v>0</v>
      </c>
      <c r="Z611" s="413">
        <f t="shared" si="183"/>
        <v>0</v>
      </c>
      <c r="AA611" s="413">
        <f t="shared" si="183"/>
        <v>0</v>
      </c>
      <c r="AB611" s="413">
        <f t="shared" si="183"/>
        <v>0</v>
      </c>
      <c r="AC611" s="413">
        <f t="shared" si="183"/>
        <v>0</v>
      </c>
      <c r="AD611" s="413">
        <f t="shared" si="183"/>
        <v>0</v>
      </c>
      <c r="AE611" s="413">
        <f t="shared" si="183"/>
        <v>0</v>
      </c>
      <c r="AF611" s="413">
        <f t="shared" si="183"/>
        <v>0</v>
      </c>
      <c r="AG611" s="413">
        <f t="shared" si="183"/>
        <v>0</v>
      </c>
      <c r="AH611" s="413">
        <f t="shared" si="183"/>
        <v>0</v>
      </c>
      <c r="AI611" s="413">
        <f t="shared" si="183"/>
        <v>0</v>
      </c>
      <c r="AJ611" s="413">
        <f t="shared" si="183"/>
        <v>0</v>
      </c>
      <c r="AK611" s="413">
        <f t="shared" si="183"/>
        <v>0</v>
      </c>
      <c r="AL611" s="413">
        <f t="shared" si="183"/>
        <v>0</v>
      </c>
      <c r="AM611" s="313"/>
    </row>
    <row r="612" spans="1:39" ht="15.5" outlineLevel="1">
      <c r="A612" s="534"/>
      <c r="B612" s="316"/>
      <c r="C612" s="796"/>
      <c r="D612" s="318"/>
      <c r="E612" s="318"/>
      <c r="F612" s="318"/>
      <c r="G612" s="318"/>
      <c r="H612" s="318"/>
      <c r="I612" s="318"/>
      <c r="J612" s="318"/>
      <c r="K612" s="318"/>
      <c r="L612" s="318"/>
      <c r="M612" s="318"/>
      <c r="N612" s="293"/>
      <c r="O612" s="318"/>
      <c r="P612" s="318"/>
      <c r="Q612" s="318"/>
      <c r="R612" s="318"/>
      <c r="S612" s="318"/>
      <c r="T612" s="318"/>
      <c r="U612" s="318"/>
      <c r="V612" s="318"/>
      <c r="W612" s="318"/>
      <c r="X612" s="318"/>
      <c r="Y612" s="418"/>
      <c r="Z612" s="419"/>
      <c r="AA612" s="418"/>
      <c r="AB612" s="418"/>
      <c r="AC612" s="418"/>
      <c r="AD612" s="418"/>
      <c r="AE612" s="418"/>
      <c r="AF612" s="418"/>
      <c r="AG612" s="418"/>
      <c r="AH612" s="418"/>
      <c r="AI612" s="418"/>
      <c r="AJ612" s="418"/>
      <c r="AK612" s="418"/>
      <c r="AL612" s="418"/>
      <c r="AM612" s="315"/>
    </row>
    <row r="613" spans="1:39" ht="31" outlineLevel="1">
      <c r="A613" s="534">
        <v>9</v>
      </c>
      <c r="B613" s="430" t="s">
        <v>103</v>
      </c>
      <c r="C613" s="318" t="s">
        <v>755</v>
      </c>
      <c r="D613" s="297"/>
      <c r="E613" s="297"/>
      <c r="F613" s="297"/>
      <c r="G613" s="297"/>
      <c r="H613" s="297"/>
      <c r="I613" s="297"/>
      <c r="J613" s="297"/>
      <c r="K613" s="297"/>
      <c r="L613" s="297"/>
      <c r="M613" s="297"/>
      <c r="N613" s="297">
        <v>12</v>
      </c>
      <c r="O613" s="297"/>
      <c r="P613" s="297"/>
      <c r="Q613" s="297"/>
      <c r="R613" s="297"/>
      <c r="S613" s="297"/>
      <c r="T613" s="297"/>
      <c r="U613" s="297"/>
      <c r="V613" s="297"/>
      <c r="W613" s="297"/>
      <c r="X613" s="297"/>
      <c r="Y613" s="417"/>
      <c r="Z613" s="412"/>
      <c r="AA613" s="412"/>
      <c r="AB613" s="412"/>
      <c r="AC613" s="412"/>
      <c r="AD613" s="412"/>
      <c r="AE613" s="412"/>
      <c r="AF613" s="417"/>
      <c r="AG613" s="417"/>
      <c r="AH613" s="417"/>
      <c r="AI613" s="417"/>
      <c r="AJ613" s="417"/>
      <c r="AK613" s="417"/>
      <c r="AL613" s="417"/>
      <c r="AM613" s="298">
        <f>SUM(Y613:AL613)</f>
        <v>0</v>
      </c>
    </row>
    <row r="614" spans="1:39" ht="15.5" outlineLevel="1">
      <c r="A614" s="534"/>
      <c r="B614" s="296" t="s">
        <v>308</v>
      </c>
      <c r="C614" s="318" t="s">
        <v>164</v>
      </c>
      <c r="D614" s="297"/>
      <c r="E614" s="297"/>
      <c r="F614" s="297"/>
      <c r="G614" s="297"/>
      <c r="H614" s="297"/>
      <c r="I614" s="297"/>
      <c r="J614" s="297"/>
      <c r="K614" s="297"/>
      <c r="L614" s="297"/>
      <c r="M614" s="297"/>
      <c r="N614" s="297">
        <f>N613</f>
        <v>12</v>
      </c>
      <c r="O614" s="297"/>
      <c r="P614" s="297"/>
      <c r="Q614" s="297"/>
      <c r="R614" s="297"/>
      <c r="S614" s="297"/>
      <c r="T614" s="297"/>
      <c r="U614" s="297"/>
      <c r="V614" s="297"/>
      <c r="W614" s="297"/>
      <c r="X614" s="297"/>
      <c r="Y614" s="413">
        <f t="shared" ref="Y614:AL614" si="184">Y613</f>
        <v>0</v>
      </c>
      <c r="Z614" s="413">
        <f t="shared" si="184"/>
        <v>0</v>
      </c>
      <c r="AA614" s="413">
        <f t="shared" si="184"/>
        <v>0</v>
      </c>
      <c r="AB614" s="413">
        <f t="shared" si="184"/>
        <v>0</v>
      </c>
      <c r="AC614" s="413">
        <f t="shared" si="184"/>
        <v>0</v>
      </c>
      <c r="AD614" s="413">
        <f t="shared" si="184"/>
        <v>0</v>
      </c>
      <c r="AE614" s="413">
        <f t="shared" si="184"/>
        <v>0</v>
      </c>
      <c r="AF614" s="413">
        <f t="shared" si="184"/>
        <v>0</v>
      </c>
      <c r="AG614" s="413">
        <f t="shared" si="184"/>
        <v>0</v>
      </c>
      <c r="AH614" s="413">
        <f t="shared" si="184"/>
        <v>0</v>
      </c>
      <c r="AI614" s="413">
        <f t="shared" si="184"/>
        <v>0</v>
      </c>
      <c r="AJ614" s="413">
        <f t="shared" si="184"/>
        <v>0</v>
      </c>
      <c r="AK614" s="413">
        <f t="shared" si="184"/>
        <v>0</v>
      </c>
      <c r="AL614" s="413">
        <f t="shared" si="184"/>
        <v>0</v>
      </c>
      <c r="AM614" s="313"/>
    </row>
    <row r="615" spans="1:39" ht="15.5" outlineLevel="1">
      <c r="A615" s="534"/>
      <c r="B615" s="316"/>
      <c r="C615" s="796"/>
      <c r="D615" s="318"/>
      <c r="E615" s="318"/>
      <c r="F615" s="318"/>
      <c r="G615" s="318"/>
      <c r="H615" s="318"/>
      <c r="I615" s="318"/>
      <c r="J615" s="318"/>
      <c r="K615" s="318"/>
      <c r="L615" s="318"/>
      <c r="M615" s="318"/>
      <c r="N615" s="293"/>
      <c r="O615" s="318"/>
      <c r="P615" s="318"/>
      <c r="Q615" s="318"/>
      <c r="R615" s="318"/>
      <c r="S615" s="318"/>
      <c r="T615" s="318"/>
      <c r="U615" s="318"/>
      <c r="V615" s="318"/>
      <c r="W615" s="318"/>
      <c r="X615" s="318"/>
      <c r="Y615" s="418"/>
      <c r="Z615" s="418"/>
      <c r="AA615" s="418"/>
      <c r="AB615" s="418"/>
      <c r="AC615" s="418"/>
      <c r="AD615" s="418"/>
      <c r="AE615" s="418"/>
      <c r="AF615" s="418"/>
      <c r="AG615" s="418"/>
      <c r="AH615" s="418"/>
      <c r="AI615" s="418"/>
      <c r="AJ615" s="418"/>
      <c r="AK615" s="418"/>
      <c r="AL615" s="418"/>
      <c r="AM615" s="315"/>
    </row>
    <row r="616" spans="1:39" ht="31" outlineLevel="1">
      <c r="A616" s="534">
        <v>10</v>
      </c>
      <c r="B616" s="430" t="s">
        <v>104</v>
      </c>
      <c r="C616" s="318" t="s">
        <v>755</v>
      </c>
      <c r="D616" s="297"/>
      <c r="E616" s="297"/>
      <c r="F616" s="297"/>
      <c r="G616" s="297"/>
      <c r="H616" s="297"/>
      <c r="I616" s="297"/>
      <c r="J616" s="297"/>
      <c r="K616" s="297"/>
      <c r="L616" s="297"/>
      <c r="M616" s="297"/>
      <c r="N616" s="297">
        <v>3</v>
      </c>
      <c r="O616" s="297"/>
      <c r="P616" s="297"/>
      <c r="Q616" s="297"/>
      <c r="R616" s="297"/>
      <c r="S616" s="297"/>
      <c r="T616" s="297"/>
      <c r="U616" s="297"/>
      <c r="V616" s="297"/>
      <c r="W616" s="297"/>
      <c r="X616" s="297"/>
      <c r="Y616" s="417"/>
      <c r="Z616" s="412"/>
      <c r="AA616" s="412"/>
      <c r="AB616" s="412"/>
      <c r="AC616" s="412"/>
      <c r="AD616" s="412"/>
      <c r="AE616" s="412"/>
      <c r="AF616" s="417"/>
      <c r="AG616" s="417"/>
      <c r="AH616" s="417"/>
      <c r="AI616" s="417"/>
      <c r="AJ616" s="417"/>
      <c r="AK616" s="417"/>
      <c r="AL616" s="417"/>
      <c r="AM616" s="298">
        <f>SUM(Y616:AL616)</f>
        <v>0</v>
      </c>
    </row>
    <row r="617" spans="1:39" ht="15.5" outlineLevel="1">
      <c r="A617" s="534"/>
      <c r="B617" s="296" t="s">
        <v>308</v>
      </c>
      <c r="C617" s="318" t="s">
        <v>164</v>
      </c>
      <c r="D617" s="297"/>
      <c r="E617" s="297"/>
      <c r="F617" s="297"/>
      <c r="G617" s="297"/>
      <c r="H617" s="297"/>
      <c r="I617" s="297"/>
      <c r="J617" s="297"/>
      <c r="K617" s="297"/>
      <c r="L617" s="297"/>
      <c r="M617" s="297"/>
      <c r="N617" s="297">
        <f>N616</f>
        <v>3</v>
      </c>
      <c r="O617" s="297"/>
      <c r="P617" s="297"/>
      <c r="Q617" s="297"/>
      <c r="R617" s="297"/>
      <c r="S617" s="297"/>
      <c r="T617" s="297"/>
      <c r="U617" s="297"/>
      <c r="V617" s="297"/>
      <c r="W617" s="297"/>
      <c r="X617" s="297"/>
      <c r="Y617" s="413">
        <f t="shared" ref="Y617:AL617" si="185">Y616</f>
        <v>0</v>
      </c>
      <c r="Z617" s="413">
        <f t="shared" si="185"/>
        <v>0</v>
      </c>
      <c r="AA617" s="413">
        <f t="shared" si="185"/>
        <v>0</v>
      </c>
      <c r="AB617" s="413">
        <f t="shared" si="185"/>
        <v>0</v>
      </c>
      <c r="AC617" s="413">
        <f t="shared" si="185"/>
        <v>0</v>
      </c>
      <c r="AD617" s="413">
        <f t="shared" si="185"/>
        <v>0</v>
      </c>
      <c r="AE617" s="413">
        <f t="shared" si="185"/>
        <v>0</v>
      </c>
      <c r="AF617" s="413">
        <f t="shared" si="185"/>
        <v>0</v>
      </c>
      <c r="AG617" s="413">
        <f t="shared" si="185"/>
        <v>0</v>
      </c>
      <c r="AH617" s="413">
        <f t="shared" si="185"/>
        <v>0</v>
      </c>
      <c r="AI617" s="413">
        <f t="shared" si="185"/>
        <v>0</v>
      </c>
      <c r="AJ617" s="413">
        <f t="shared" si="185"/>
        <v>0</v>
      </c>
      <c r="AK617" s="413">
        <f t="shared" si="185"/>
        <v>0</v>
      </c>
      <c r="AL617" s="413">
        <f t="shared" si="185"/>
        <v>0</v>
      </c>
      <c r="AM617" s="313"/>
    </row>
    <row r="618" spans="1:39" ht="15.5" outlineLevel="1">
      <c r="A618" s="534"/>
      <c r="B618" s="316"/>
      <c r="C618" s="796"/>
      <c r="D618" s="318"/>
      <c r="E618" s="318"/>
      <c r="F618" s="318"/>
      <c r="G618" s="318"/>
      <c r="H618" s="318"/>
      <c r="I618" s="318"/>
      <c r="J618" s="318"/>
      <c r="K618" s="318"/>
      <c r="L618" s="318"/>
      <c r="M618" s="318"/>
      <c r="N618" s="293"/>
      <c r="O618" s="318"/>
      <c r="P618" s="318"/>
      <c r="Q618" s="318"/>
      <c r="R618" s="318"/>
      <c r="S618" s="318"/>
      <c r="T618" s="318"/>
      <c r="U618" s="318"/>
      <c r="V618" s="318"/>
      <c r="W618" s="318"/>
      <c r="X618" s="318"/>
      <c r="Y618" s="418"/>
      <c r="Z618" s="419"/>
      <c r="AA618" s="418"/>
      <c r="AB618" s="418"/>
      <c r="AC618" s="418"/>
      <c r="AD618" s="418"/>
      <c r="AE618" s="418"/>
      <c r="AF618" s="418"/>
      <c r="AG618" s="418"/>
      <c r="AH618" s="418"/>
      <c r="AI618" s="418"/>
      <c r="AJ618" s="418"/>
      <c r="AK618" s="418"/>
      <c r="AL618" s="418"/>
      <c r="AM618" s="315"/>
    </row>
    <row r="619" spans="1:39" ht="15.5" outlineLevel="1">
      <c r="A619" s="534"/>
      <c r="B619" s="290" t="s">
        <v>10</v>
      </c>
      <c r="C619" s="795"/>
      <c r="D619" s="291"/>
      <c r="E619" s="291"/>
      <c r="F619" s="291"/>
      <c r="G619" s="291"/>
      <c r="H619" s="291"/>
      <c r="I619" s="291"/>
      <c r="J619" s="291"/>
      <c r="K619" s="291"/>
      <c r="L619" s="291"/>
      <c r="M619" s="291"/>
      <c r="N619" s="292"/>
      <c r="O619" s="291"/>
      <c r="P619" s="291"/>
      <c r="Q619" s="291"/>
      <c r="R619" s="291"/>
      <c r="S619" s="291"/>
      <c r="T619" s="291"/>
      <c r="U619" s="291"/>
      <c r="V619" s="291"/>
      <c r="W619" s="291"/>
      <c r="X619" s="291"/>
      <c r="Y619" s="416"/>
      <c r="Z619" s="416"/>
      <c r="AA619" s="416"/>
      <c r="AB619" s="416"/>
      <c r="AC619" s="416"/>
      <c r="AD619" s="416"/>
      <c r="AE619" s="416"/>
      <c r="AF619" s="416"/>
      <c r="AG619" s="416"/>
      <c r="AH619" s="416"/>
      <c r="AI619" s="416"/>
      <c r="AJ619" s="416"/>
      <c r="AK619" s="416"/>
      <c r="AL619" s="416"/>
      <c r="AM619" s="294"/>
    </row>
    <row r="620" spans="1:39" ht="31" outlineLevel="1">
      <c r="A620" s="534">
        <v>11</v>
      </c>
      <c r="B620" s="430" t="s">
        <v>105</v>
      </c>
      <c r="C620" s="318" t="s">
        <v>755</v>
      </c>
      <c r="D620" s="297"/>
      <c r="E620" s="297"/>
      <c r="F620" s="297"/>
      <c r="G620" s="297"/>
      <c r="H620" s="297"/>
      <c r="I620" s="297"/>
      <c r="J620" s="297"/>
      <c r="K620" s="297"/>
      <c r="L620" s="297"/>
      <c r="M620" s="297"/>
      <c r="N620" s="297">
        <v>12</v>
      </c>
      <c r="O620" s="297"/>
      <c r="P620" s="297"/>
      <c r="Q620" s="297"/>
      <c r="R620" s="297"/>
      <c r="S620" s="297"/>
      <c r="T620" s="297"/>
      <c r="U620" s="297"/>
      <c r="V620" s="297"/>
      <c r="W620" s="297"/>
      <c r="X620" s="297"/>
      <c r="Y620" s="428"/>
      <c r="Z620" s="412"/>
      <c r="AA620" s="412"/>
      <c r="AB620" s="412"/>
      <c r="AC620" s="412"/>
      <c r="AD620" s="412"/>
      <c r="AE620" s="412"/>
      <c r="AF620" s="417"/>
      <c r="AG620" s="417"/>
      <c r="AH620" s="417"/>
      <c r="AI620" s="417"/>
      <c r="AJ620" s="417"/>
      <c r="AK620" s="417"/>
      <c r="AL620" s="417"/>
      <c r="AM620" s="298">
        <f>SUM(Y620:AL620)</f>
        <v>0</v>
      </c>
    </row>
    <row r="621" spans="1:39" ht="15.5" outlineLevel="1">
      <c r="A621" s="534"/>
      <c r="B621" s="296" t="s">
        <v>308</v>
      </c>
      <c r="C621" s="318" t="s">
        <v>164</v>
      </c>
      <c r="D621" s="297"/>
      <c r="E621" s="297"/>
      <c r="F621" s="297"/>
      <c r="G621" s="297"/>
      <c r="H621" s="297"/>
      <c r="I621" s="297"/>
      <c r="J621" s="297"/>
      <c r="K621" s="297"/>
      <c r="L621" s="297"/>
      <c r="M621" s="297"/>
      <c r="N621" s="297">
        <f>N620</f>
        <v>12</v>
      </c>
      <c r="O621" s="297"/>
      <c r="P621" s="297"/>
      <c r="Q621" s="297"/>
      <c r="R621" s="297"/>
      <c r="S621" s="297"/>
      <c r="T621" s="297"/>
      <c r="U621" s="297"/>
      <c r="V621" s="297"/>
      <c r="W621" s="297"/>
      <c r="X621" s="297"/>
      <c r="Y621" s="413">
        <f t="shared" ref="Y621:AL621" si="186">Y620</f>
        <v>0</v>
      </c>
      <c r="Z621" s="413">
        <f t="shared" si="186"/>
        <v>0</v>
      </c>
      <c r="AA621" s="413">
        <f t="shared" si="186"/>
        <v>0</v>
      </c>
      <c r="AB621" s="413">
        <f t="shared" si="186"/>
        <v>0</v>
      </c>
      <c r="AC621" s="413">
        <f t="shared" si="186"/>
        <v>0</v>
      </c>
      <c r="AD621" s="413">
        <f t="shared" si="186"/>
        <v>0</v>
      </c>
      <c r="AE621" s="413">
        <f t="shared" si="186"/>
        <v>0</v>
      </c>
      <c r="AF621" s="413">
        <f t="shared" si="186"/>
        <v>0</v>
      </c>
      <c r="AG621" s="413">
        <f t="shared" si="186"/>
        <v>0</v>
      </c>
      <c r="AH621" s="413">
        <f t="shared" si="186"/>
        <v>0</v>
      </c>
      <c r="AI621" s="413">
        <f t="shared" si="186"/>
        <v>0</v>
      </c>
      <c r="AJ621" s="413">
        <f t="shared" si="186"/>
        <v>0</v>
      </c>
      <c r="AK621" s="413">
        <f t="shared" si="186"/>
        <v>0</v>
      </c>
      <c r="AL621" s="413">
        <f t="shared" si="186"/>
        <v>0</v>
      </c>
      <c r="AM621" s="299"/>
    </row>
    <row r="622" spans="1:39" ht="15.5" outlineLevel="1">
      <c r="A622" s="534"/>
      <c r="B622" s="317"/>
      <c r="C622" s="794"/>
      <c r="D622" s="293"/>
      <c r="E622" s="293"/>
      <c r="F622" s="293"/>
      <c r="G622" s="293"/>
      <c r="H622" s="293"/>
      <c r="I622" s="293"/>
      <c r="J622" s="293"/>
      <c r="K622" s="293"/>
      <c r="L622" s="293"/>
      <c r="M622" s="293"/>
      <c r="N622" s="293"/>
      <c r="O622" s="293"/>
      <c r="P622" s="293"/>
      <c r="Q622" s="293"/>
      <c r="R622" s="293"/>
      <c r="S622" s="293"/>
      <c r="T622" s="293"/>
      <c r="U622" s="293"/>
      <c r="V622" s="293"/>
      <c r="W622" s="293"/>
      <c r="X622" s="293"/>
      <c r="Y622" s="414"/>
      <c r="Z622" s="423"/>
      <c r="AA622" s="423"/>
      <c r="AB622" s="423"/>
      <c r="AC622" s="423"/>
      <c r="AD622" s="423"/>
      <c r="AE622" s="423"/>
      <c r="AF622" s="423"/>
      <c r="AG622" s="423"/>
      <c r="AH622" s="423"/>
      <c r="AI622" s="423"/>
      <c r="AJ622" s="423"/>
      <c r="AK622" s="423"/>
      <c r="AL622" s="423"/>
      <c r="AM622" s="308"/>
    </row>
    <row r="623" spans="1:39" ht="31" outlineLevel="1">
      <c r="A623" s="534">
        <v>12</v>
      </c>
      <c r="B623" s="430" t="s">
        <v>106</v>
      </c>
      <c r="C623" s="318" t="s">
        <v>755</v>
      </c>
      <c r="D623" s="297"/>
      <c r="E623" s="297"/>
      <c r="F623" s="297"/>
      <c r="G623" s="297"/>
      <c r="H623" s="297"/>
      <c r="I623" s="297"/>
      <c r="J623" s="297"/>
      <c r="K623" s="297"/>
      <c r="L623" s="297"/>
      <c r="M623" s="297"/>
      <c r="N623" s="297">
        <v>12</v>
      </c>
      <c r="O623" s="297"/>
      <c r="P623" s="297"/>
      <c r="Q623" s="297"/>
      <c r="R623" s="297"/>
      <c r="S623" s="297"/>
      <c r="T623" s="297"/>
      <c r="U623" s="297"/>
      <c r="V623" s="297"/>
      <c r="W623" s="297"/>
      <c r="X623" s="297"/>
      <c r="Y623" s="412"/>
      <c r="Z623" s="412"/>
      <c r="AA623" s="412"/>
      <c r="AB623" s="412"/>
      <c r="AC623" s="412"/>
      <c r="AD623" s="412"/>
      <c r="AE623" s="412"/>
      <c r="AF623" s="417"/>
      <c r="AG623" s="417"/>
      <c r="AH623" s="417"/>
      <c r="AI623" s="417"/>
      <c r="AJ623" s="417"/>
      <c r="AK623" s="417"/>
      <c r="AL623" s="417"/>
      <c r="AM623" s="298">
        <f>SUM(Y623:AL623)</f>
        <v>0</v>
      </c>
    </row>
    <row r="624" spans="1:39" ht="15.5" outlineLevel="1">
      <c r="A624" s="534"/>
      <c r="B624" s="296" t="s">
        <v>308</v>
      </c>
      <c r="C624" s="318" t="s">
        <v>164</v>
      </c>
      <c r="D624" s="297"/>
      <c r="E624" s="297"/>
      <c r="F624" s="297"/>
      <c r="G624" s="297"/>
      <c r="H624" s="297"/>
      <c r="I624" s="297"/>
      <c r="J624" s="297"/>
      <c r="K624" s="297"/>
      <c r="L624" s="297"/>
      <c r="M624" s="297"/>
      <c r="N624" s="297">
        <f>N623</f>
        <v>12</v>
      </c>
      <c r="O624" s="297"/>
      <c r="P624" s="297"/>
      <c r="Q624" s="297"/>
      <c r="R624" s="297"/>
      <c r="S624" s="297"/>
      <c r="T624" s="297"/>
      <c r="U624" s="297"/>
      <c r="V624" s="297"/>
      <c r="W624" s="297"/>
      <c r="X624" s="297"/>
      <c r="Y624" s="413">
        <f t="shared" ref="Y624:AL624" si="187">Y623</f>
        <v>0</v>
      </c>
      <c r="Z624" s="413">
        <f t="shared" si="187"/>
        <v>0</v>
      </c>
      <c r="AA624" s="413">
        <f t="shared" si="187"/>
        <v>0</v>
      </c>
      <c r="AB624" s="413">
        <f t="shared" si="187"/>
        <v>0</v>
      </c>
      <c r="AC624" s="413">
        <f t="shared" si="187"/>
        <v>0</v>
      </c>
      <c r="AD624" s="413">
        <f t="shared" si="187"/>
        <v>0</v>
      </c>
      <c r="AE624" s="413">
        <f t="shared" si="187"/>
        <v>0</v>
      </c>
      <c r="AF624" s="413">
        <f t="shared" si="187"/>
        <v>0</v>
      </c>
      <c r="AG624" s="413">
        <f t="shared" si="187"/>
        <v>0</v>
      </c>
      <c r="AH624" s="413">
        <f t="shared" si="187"/>
        <v>0</v>
      </c>
      <c r="AI624" s="413">
        <f t="shared" si="187"/>
        <v>0</v>
      </c>
      <c r="AJ624" s="413">
        <f t="shared" si="187"/>
        <v>0</v>
      </c>
      <c r="AK624" s="413">
        <f t="shared" si="187"/>
        <v>0</v>
      </c>
      <c r="AL624" s="413">
        <f t="shared" si="187"/>
        <v>0</v>
      </c>
      <c r="AM624" s="299"/>
    </row>
    <row r="625" spans="1:40" ht="15.5" outlineLevel="1">
      <c r="A625" s="534"/>
      <c r="B625" s="317"/>
      <c r="C625" s="794"/>
      <c r="D625" s="293"/>
      <c r="E625" s="293"/>
      <c r="F625" s="293"/>
      <c r="G625" s="293"/>
      <c r="H625" s="293"/>
      <c r="I625" s="293"/>
      <c r="J625" s="293"/>
      <c r="K625" s="293"/>
      <c r="L625" s="293"/>
      <c r="M625" s="293"/>
      <c r="N625" s="293"/>
      <c r="O625" s="293"/>
      <c r="P625" s="293"/>
      <c r="Q625" s="293"/>
      <c r="R625" s="293"/>
      <c r="S625" s="293"/>
      <c r="T625" s="293"/>
      <c r="U625" s="293"/>
      <c r="V625" s="293"/>
      <c r="W625" s="293"/>
      <c r="X625" s="293"/>
      <c r="Y625" s="424"/>
      <c r="Z625" s="424"/>
      <c r="AA625" s="414"/>
      <c r="AB625" s="414"/>
      <c r="AC625" s="414"/>
      <c r="AD625" s="414"/>
      <c r="AE625" s="414"/>
      <c r="AF625" s="414"/>
      <c r="AG625" s="414"/>
      <c r="AH625" s="414"/>
      <c r="AI625" s="414"/>
      <c r="AJ625" s="414"/>
      <c r="AK625" s="414"/>
      <c r="AL625" s="414"/>
      <c r="AM625" s="308"/>
    </row>
    <row r="626" spans="1:40" ht="31" outlineLevel="1">
      <c r="A626" s="534">
        <v>13</v>
      </c>
      <c r="B626" s="430" t="s">
        <v>107</v>
      </c>
      <c r="C626" s="318" t="s">
        <v>755</v>
      </c>
      <c r="D626" s="297"/>
      <c r="E626" s="297"/>
      <c r="F626" s="297"/>
      <c r="G626" s="297"/>
      <c r="H626" s="297"/>
      <c r="I626" s="297"/>
      <c r="J626" s="297"/>
      <c r="K626" s="297"/>
      <c r="L626" s="297"/>
      <c r="M626" s="297"/>
      <c r="N626" s="297">
        <v>12</v>
      </c>
      <c r="O626" s="297"/>
      <c r="P626" s="297"/>
      <c r="Q626" s="297"/>
      <c r="R626" s="297"/>
      <c r="S626" s="297"/>
      <c r="T626" s="297"/>
      <c r="U626" s="297"/>
      <c r="V626" s="297"/>
      <c r="W626" s="297"/>
      <c r="X626" s="297"/>
      <c r="Y626" s="412"/>
      <c r="Z626" s="412"/>
      <c r="AA626" s="412"/>
      <c r="AB626" s="412"/>
      <c r="AC626" s="412"/>
      <c r="AD626" s="412"/>
      <c r="AE626" s="412"/>
      <c r="AF626" s="417"/>
      <c r="AG626" s="417"/>
      <c r="AH626" s="417"/>
      <c r="AI626" s="417"/>
      <c r="AJ626" s="417"/>
      <c r="AK626" s="417"/>
      <c r="AL626" s="417"/>
      <c r="AM626" s="298">
        <f>SUM(Y626:AL626)</f>
        <v>0</v>
      </c>
    </row>
    <row r="627" spans="1:40" ht="15.5" outlineLevel="1">
      <c r="A627" s="534"/>
      <c r="B627" s="296" t="s">
        <v>308</v>
      </c>
      <c r="C627" s="318" t="s">
        <v>164</v>
      </c>
      <c r="D627" s="297"/>
      <c r="E627" s="297"/>
      <c r="F627" s="297"/>
      <c r="G627" s="297"/>
      <c r="H627" s="297"/>
      <c r="I627" s="297"/>
      <c r="J627" s="297"/>
      <c r="K627" s="297"/>
      <c r="L627" s="297"/>
      <c r="M627" s="297"/>
      <c r="N627" s="297">
        <f>N626</f>
        <v>12</v>
      </c>
      <c r="O627" s="297"/>
      <c r="P627" s="297"/>
      <c r="Q627" s="297"/>
      <c r="R627" s="297"/>
      <c r="S627" s="297"/>
      <c r="T627" s="297"/>
      <c r="U627" s="297"/>
      <c r="V627" s="297"/>
      <c r="W627" s="297"/>
      <c r="X627" s="297"/>
      <c r="Y627" s="413">
        <f t="shared" ref="Y627:AL627" si="188">Y626</f>
        <v>0</v>
      </c>
      <c r="Z627" s="413">
        <f t="shared" si="188"/>
        <v>0</v>
      </c>
      <c r="AA627" s="413">
        <f t="shared" si="188"/>
        <v>0</v>
      </c>
      <c r="AB627" s="413">
        <f t="shared" si="188"/>
        <v>0</v>
      </c>
      <c r="AC627" s="413">
        <f t="shared" si="188"/>
        <v>0</v>
      </c>
      <c r="AD627" s="413">
        <f t="shared" si="188"/>
        <v>0</v>
      </c>
      <c r="AE627" s="413">
        <f t="shared" si="188"/>
        <v>0</v>
      </c>
      <c r="AF627" s="413">
        <f t="shared" si="188"/>
        <v>0</v>
      </c>
      <c r="AG627" s="413">
        <f t="shared" si="188"/>
        <v>0</v>
      </c>
      <c r="AH627" s="413">
        <f t="shared" si="188"/>
        <v>0</v>
      </c>
      <c r="AI627" s="413">
        <f t="shared" si="188"/>
        <v>0</v>
      </c>
      <c r="AJ627" s="413">
        <f t="shared" si="188"/>
        <v>0</v>
      </c>
      <c r="AK627" s="413">
        <f t="shared" si="188"/>
        <v>0</v>
      </c>
      <c r="AL627" s="413">
        <f t="shared" si="188"/>
        <v>0</v>
      </c>
      <c r="AM627" s="308"/>
    </row>
    <row r="628" spans="1:40" ht="15.5" outlineLevel="1">
      <c r="A628" s="534"/>
      <c r="B628" s="317"/>
      <c r="C628" s="794"/>
      <c r="D628" s="293"/>
      <c r="E628" s="293"/>
      <c r="F628" s="293"/>
      <c r="G628" s="293"/>
      <c r="H628" s="293"/>
      <c r="I628" s="293"/>
      <c r="J628" s="293"/>
      <c r="K628" s="293"/>
      <c r="L628" s="293"/>
      <c r="M628" s="293"/>
      <c r="N628" s="293"/>
      <c r="O628" s="293"/>
      <c r="P628" s="293"/>
      <c r="Q628" s="293"/>
      <c r="R628" s="293"/>
      <c r="S628" s="293"/>
      <c r="T628" s="293"/>
      <c r="U628" s="293"/>
      <c r="V628" s="293"/>
      <c r="W628" s="293"/>
      <c r="X628" s="293"/>
      <c r="Y628" s="414"/>
      <c r="Z628" s="414"/>
      <c r="AA628" s="414"/>
      <c r="AB628" s="414"/>
      <c r="AC628" s="414"/>
      <c r="AD628" s="414"/>
      <c r="AE628" s="414"/>
      <c r="AF628" s="414"/>
      <c r="AG628" s="414"/>
      <c r="AH628" s="414"/>
      <c r="AI628" s="414"/>
      <c r="AJ628" s="414"/>
      <c r="AK628" s="414"/>
      <c r="AL628" s="414"/>
      <c r="AM628" s="308"/>
    </row>
    <row r="629" spans="1:40" ht="15.5" outlineLevel="1">
      <c r="A629" s="534"/>
      <c r="B629" s="290" t="s">
        <v>108</v>
      </c>
      <c r="C629" s="795"/>
      <c r="D629" s="292"/>
      <c r="E629" s="292"/>
      <c r="F629" s="292"/>
      <c r="G629" s="292"/>
      <c r="H629" s="292"/>
      <c r="I629" s="292"/>
      <c r="J629" s="292"/>
      <c r="K629" s="292"/>
      <c r="L629" s="292"/>
      <c r="M629" s="292"/>
      <c r="N629" s="292"/>
      <c r="O629" s="292"/>
      <c r="P629" s="291"/>
      <c r="Q629" s="291"/>
      <c r="R629" s="291"/>
      <c r="S629" s="291"/>
      <c r="T629" s="291"/>
      <c r="U629" s="291"/>
      <c r="V629" s="291"/>
      <c r="W629" s="291"/>
      <c r="X629" s="291"/>
      <c r="Y629" s="416"/>
      <c r="Z629" s="416"/>
      <c r="AA629" s="416"/>
      <c r="AB629" s="416"/>
      <c r="AC629" s="416"/>
      <c r="AD629" s="416"/>
      <c r="AE629" s="416"/>
      <c r="AF629" s="416"/>
      <c r="AG629" s="416"/>
      <c r="AH629" s="416"/>
      <c r="AI629" s="416"/>
      <c r="AJ629" s="416"/>
      <c r="AK629" s="416"/>
      <c r="AL629" s="416"/>
      <c r="AM629" s="294"/>
    </row>
    <row r="630" spans="1:40" ht="15.5" outlineLevel="1">
      <c r="A630" s="534">
        <v>14</v>
      </c>
      <c r="B630" s="317" t="s">
        <v>109</v>
      </c>
      <c r="C630" s="318" t="s">
        <v>755</v>
      </c>
      <c r="D630" s="297"/>
      <c r="E630" s="297"/>
      <c r="F630" s="297"/>
      <c r="G630" s="297"/>
      <c r="H630" s="297"/>
      <c r="I630" s="297"/>
      <c r="J630" s="297"/>
      <c r="K630" s="297"/>
      <c r="L630" s="297"/>
      <c r="M630" s="297"/>
      <c r="N630" s="297">
        <v>12</v>
      </c>
      <c r="O630" s="297"/>
      <c r="P630" s="297"/>
      <c r="Q630" s="297"/>
      <c r="R630" s="297"/>
      <c r="S630" s="297"/>
      <c r="T630" s="297"/>
      <c r="U630" s="297"/>
      <c r="V630" s="297"/>
      <c r="W630" s="297"/>
      <c r="X630" s="297"/>
      <c r="Y630" s="412"/>
      <c r="Z630" s="412"/>
      <c r="AA630" s="412"/>
      <c r="AB630" s="412"/>
      <c r="AC630" s="412"/>
      <c r="AD630" s="412"/>
      <c r="AE630" s="412"/>
      <c r="AF630" s="412"/>
      <c r="AG630" s="412"/>
      <c r="AH630" s="412"/>
      <c r="AI630" s="412"/>
      <c r="AJ630" s="412"/>
      <c r="AK630" s="412"/>
      <c r="AL630" s="412"/>
      <c r="AM630" s="298">
        <f>SUM(Y630:AL630)</f>
        <v>0</v>
      </c>
    </row>
    <row r="631" spans="1:40" ht="15.5" outlineLevel="1">
      <c r="A631" s="534"/>
      <c r="B631" s="296" t="s">
        <v>308</v>
      </c>
      <c r="C631" s="318" t="s">
        <v>164</v>
      </c>
      <c r="D631" s="297"/>
      <c r="E631" s="297"/>
      <c r="F631" s="297"/>
      <c r="G631" s="297"/>
      <c r="H631" s="297"/>
      <c r="I631" s="297"/>
      <c r="J631" s="297"/>
      <c r="K631" s="297"/>
      <c r="L631" s="297"/>
      <c r="M631" s="297"/>
      <c r="N631" s="297">
        <f>N630</f>
        <v>12</v>
      </c>
      <c r="O631" s="297"/>
      <c r="P631" s="297"/>
      <c r="Q631" s="297"/>
      <c r="R631" s="297"/>
      <c r="S631" s="297"/>
      <c r="T631" s="297"/>
      <c r="U631" s="297"/>
      <c r="V631" s="297"/>
      <c r="W631" s="297"/>
      <c r="X631" s="297"/>
      <c r="Y631" s="413">
        <f t="shared" ref="Y631:AL631" si="189">Y630</f>
        <v>0</v>
      </c>
      <c r="Z631" s="413">
        <f t="shared" si="189"/>
        <v>0</v>
      </c>
      <c r="AA631" s="413">
        <f t="shared" si="189"/>
        <v>0</v>
      </c>
      <c r="AB631" s="413">
        <f t="shared" si="189"/>
        <v>0</v>
      </c>
      <c r="AC631" s="413">
        <f t="shared" si="189"/>
        <v>0</v>
      </c>
      <c r="AD631" s="413">
        <f t="shared" si="189"/>
        <v>0</v>
      </c>
      <c r="AE631" s="413">
        <f t="shared" si="189"/>
        <v>0</v>
      </c>
      <c r="AF631" s="413">
        <f t="shared" si="189"/>
        <v>0</v>
      </c>
      <c r="AG631" s="413">
        <f t="shared" si="189"/>
        <v>0</v>
      </c>
      <c r="AH631" s="413">
        <f t="shared" si="189"/>
        <v>0</v>
      </c>
      <c r="AI631" s="413">
        <f t="shared" si="189"/>
        <v>0</v>
      </c>
      <c r="AJ631" s="413">
        <f t="shared" si="189"/>
        <v>0</v>
      </c>
      <c r="AK631" s="413">
        <f t="shared" si="189"/>
        <v>0</v>
      </c>
      <c r="AL631" s="413">
        <f t="shared" si="189"/>
        <v>0</v>
      </c>
      <c r="AM631" s="518"/>
      <c r="AN631" s="630"/>
    </row>
    <row r="632" spans="1:40" ht="15.5" outlineLevel="1">
      <c r="A632" s="534"/>
      <c r="B632" s="317"/>
      <c r="C632" s="794"/>
      <c r="D632" s="293"/>
      <c r="E632" s="293"/>
      <c r="F632" s="293"/>
      <c r="G632" s="293"/>
      <c r="H632" s="293"/>
      <c r="I632" s="293"/>
      <c r="J632" s="293"/>
      <c r="K632" s="293"/>
      <c r="L632" s="293"/>
      <c r="M632" s="293"/>
      <c r="N632" s="470"/>
      <c r="O632" s="293"/>
      <c r="P632" s="293"/>
      <c r="Q632" s="293"/>
      <c r="R632" s="293"/>
      <c r="S632" s="293"/>
      <c r="T632" s="293"/>
      <c r="U632" s="293"/>
      <c r="V632" s="293"/>
      <c r="W632" s="293"/>
      <c r="X632" s="293"/>
      <c r="Y632" s="414"/>
      <c r="Z632" s="414"/>
      <c r="AA632" s="414"/>
      <c r="AB632" s="414"/>
      <c r="AC632" s="414"/>
      <c r="AD632" s="414"/>
      <c r="AE632" s="414"/>
      <c r="AF632" s="414"/>
      <c r="AG632" s="414"/>
      <c r="AH632" s="414"/>
      <c r="AI632" s="414"/>
      <c r="AJ632" s="414"/>
      <c r="AK632" s="414"/>
      <c r="AL632" s="414"/>
      <c r="AM632" s="303"/>
      <c r="AN632" s="630"/>
    </row>
    <row r="633" spans="1:40" s="311" customFormat="1" ht="15.5" outlineLevel="1">
      <c r="A633" s="534"/>
      <c r="B633" s="290" t="s">
        <v>488</v>
      </c>
      <c r="C633" s="318"/>
      <c r="D633" s="293"/>
      <c r="E633" s="293"/>
      <c r="F633" s="293"/>
      <c r="G633" s="293"/>
      <c r="H633" s="293"/>
      <c r="I633" s="293"/>
      <c r="J633" s="293"/>
      <c r="K633" s="293"/>
      <c r="L633" s="293"/>
      <c r="M633" s="293"/>
      <c r="N633" s="293"/>
      <c r="O633" s="293"/>
      <c r="P633" s="293"/>
      <c r="Q633" s="293"/>
      <c r="R633" s="293"/>
      <c r="S633" s="293"/>
      <c r="T633" s="293"/>
      <c r="U633" s="293"/>
      <c r="V633" s="293"/>
      <c r="W633" s="293"/>
      <c r="X633" s="293"/>
      <c r="Y633" s="414"/>
      <c r="Z633" s="414"/>
      <c r="AA633" s="414"/>
      <c r="AB633" s="414"/>
      <c r="AC633" s="414"/>
      <c r="AD633" s="414"/>
      <c r="AE633" s="418"/>
      <c r="AF633" s="418"/>
      <c r="AG633" s="418"/>
      <c r="AH633" s="418"/>
      <c r="AI633" s="418"/>
      <c r="AJ633" s="418"/>
      <c r="AK633" s="418"/>
      <c r="AL633" s="418"/>
      <c r="AM633" s="519"/>
      <c r="AN633" s="631"/>
    </row>
    <row r="634" spans="1:40" ht="15.5" outlineLevel="1">
      <c r="A634" s="534">
        <v>15</v>
      </c>
      <c r="B634" s="296" t="s">
        <v>493</v>
      </c>
      <c r="C634" s="318" t="s">
        <v>755</v>
      </c>
      <c r="D634" s="297"/>
      <c r="E634" s="297"/>
      <c r="F634" s="297"/>
      <c r="G634" s="297"/>
      <c r="H634" s="297"/>
      <c r="I634" s="297"/>
      <c r="J634" s="297"/>
      <c r="K634" s="297"/>
      <c r="L634" s="297"/>
      <c r="M634" s="297"/>
      <c r="N634" s="297">
        <v>0</v>
      </c>
      <c r="O634" s="297"/>
      <c r="P634" s="297"/>
      <c r="Q634" s="297"/>
      <c r="R634" s="297"/>
      <c r="S634" s="297"/>
      <c r="T634" s="297"/>
      <c r="U634" s="297"/>
      <c r="V634" s="297"/>
      <c r="W634" s="297"/>
      <c r="X634" s="297"/>
      <c r="Y634" s="412"/>
      <c r="Z634" s="412"/>
      <c r="AA634" s="412"/>
      <c r="AB634" s="412"/>
      <c r="AC634" s="412"/>
      <c r="AD634" s="412"/>
      <c r="AE634" s="412"/>
      <c r="AF634" s="412"/>
      <c r="AG634" s="412"/>
      <c r="AH634" s="412"/>
      <c r="AI634" s="412"/>
      <c r="AJ634" s="412"/>
      <c r="AK634" s="412"/>
      <c r="AL634" s="412"/>
      <c r="AM634" s="298">
        <f>SUM(Y634:AL634)</f>
        <v>0</v>
      </c>
    </row>
    <row r="635" spans="1:40" ht="15.5" outlineLevel="1">
      <c r="A635" s="534"/>
      <c r="B635" s="296" t="s">
        <v>308</v>
      </c>
      <c r="C635" s="318" t="s">
        <v>164</v>
      </c>
      <c r="D635" s="297"/>
      <c r="E635" s="297"/>
      <c r="F635" s="297"/>
      <c r="G635" s="297"/>
      <c r="H635" s="297"/>
      <c r="I635" s="297"/>
      <c r="J635" s="297"/>
      <c r="K635" s="297"/>
      <c r="L635" s="297"/>
      <c r="M635" s="297"/>
      <c r="N635" s="297">
        <f>N634</f>
        <v>0</v>
      </c>
      <c r="O635" s="297"/>
      <c r="P635" s="297"/>
      <c r="Q635" s="297"/>
      <c r="R635" s="297"/>
      <c r="S635" s="297"/>
      <c r="T635" s="297"/>
      <c r="U635" s="297"/>
      <c r="V635" s="297"/>
      <c r="W635" s="297"/>
      <c r="X635" s="297"/>
      <c r="Y635" s="413">
        <f>Y634</f>
        <v>0</v>
      </c>
      <c r="Z635" s="413">
        <f t="shared" ref="Z635:AL635" si="190">Z634</f>
        <v>0</v>
      </c>
      <c r="AA635" s="413">
        <f t="shared" si="190"/>
        <v>0</v>
      </c>
      <c r="AB635" s="413">
        <f t="shared" si="190"/>
        <v>0</v>
      </c>
      <c r="AC635" s="413">
        <f t="shared" si="190"/>
        <v>0</v>
      </c>
      <c r="AD635" s="413">
        <f t="shared" si="190"/>
        <v>0</v>
      </c>
      <c r="AE635" s="413">
        <f t="shared" si="190"/>
        <v>0</v>
      </c>
      <c r="AF635" s="413">
        <f t="shared" si="190"/>
        <v>0</v>
      </c>
      <c r="AG635" s="413">
        <f t="shared" si="190"/>
        <v>0</v>
      </c>
      <c r="AH635" s="413">
        <f t="shared" si="190"/>
        <v>0</v>
      </c>
      <c r="AI635" s="413">
        <f t="shared" si="190"/>
        <v>0</v>
      </c>
      <c r="AJ635" s="413">
        <f t="shared" si="190"/>
        <v>0</v>
      </c>
      <c r="AK635" s="413">
        <f t="shared" si="190"/>
        <v>0</v>
      </c>
      <c r="AL635" s="413">
        <f t="shared" si="190"/>
        <v>0</v>
      </c>
      <c r="AM635" s="299"/>
    </row>
    <row r="636" spans="1:40" ht="15.5" outlineLevel="1">
      <c r="A636" s="534"/>
      <c r="B636" s="317"/>
      <c r="C636" s="794"/>
      <c r="D636" s="293"/>
      <c r="E636" s="293"/>
      <c r="F636" s="293"/>
      <c r="G636" s="293"/>
      <c r="H636" s="293"/>
      <c r="I636" s="293"/>
      <c r="J636" s="293"/>
      <c r="K636" s="293"/>
      <c r="L636" s="293"/>
      <c r="M636" s="293"/>
      <c r="N636" s="293"/>
      <c r="O636" s="293"/>
      <c r="P636" s="293"/>
      <c r="Q636" s="293"/>
      <c r="R636" s="293"/>
      <c r="S636" s="293"/>
      <c r="T636" s="293"/>
      <c r="U636" s="293"/>
      <c r="V636" s="293"/>
      <c r="W636" s="293"/>
      <c r="X636" s="293"/>
      <c r="Y636" s="414"/>
      <c r="Z636" s="414"/>
      <c r="AA636" s="414"/>
      <c r="AB636" s="414"/>
      <c r="AC636" s="414"/>
      <c r="AD636" s="414"/>
      <c r="AE636" s="414"/>
      <c r="AF636" s="414"/>
      <c r="AG636" s="414"/>
      <c r="AH636" s="414"/>
      <c r="AI636" s="414"/>
      <c r="AJ636" s="414"/>
      <c r="AK636" s="414"/>
      <c r="AL636" s="414"/>
      <c r="AM636" s="308"/>
    </row>
    <row r="637" spans="1:40" s="285" customFormat="1" ht="15.5" outlineLevel="1">
      <c r="A637" s="534">
        <v>16</v>
      </c>
      <c r="B637" s="326" t="s">
        <v>489</v>
      </c>
      <c r="C637" s="318" t="s">
        <v>755</v>
      </c>
      <c r="D637" s="297"/>
      <c r="E637" s="297"/>
      <c r="F637" s="297"/>
      <c r="G637" s="297"/>
      <c r="H637" s="297"/>
      <c r="I637" s="297"/>
      <c r="J637" s="297"/>
      <c r="K637" s="297"/>
      <c r="L637" s="297"/>
      <c r="M637" s="297"/>
      <c r="N637" s="297">
        <v>0</v>
      </c>
      <c r="O637" s="297"/>
      <c r="P637" s="297"/>
      <c r="Q637" s="297"/>
      <c r="R637" s="297"/>
      <c r="S637" s="297"/>
      <c r="T637" s="297"/>
      <c r="U637" s="297"/>
      <c r="V637" s="297"/>
      <c r="W637" s="297"/>
      <c r="X637" s="297"/>
      <c r="Y637" s="412"/>
      <c r="Z637" s="412"/>
      <c r="AA637" s="412"/>
      <c r="AB637" s="412"/>
      <c r="AC637" s="412"/>
      <c r="AD637" s="412"/>
      <c r="AE637" s="412"/>
      <c r="AF637" s="412"/>
      <c r="AG637" s="412"/>
      <c r="AH637" s="412"/>
      <c r="AI637" s="412"/>
      <c r="AJ637" s="412"/>
      <c r="AK637" s="412"/>
      <c r="AL637" s="412"/>
      <c r="AM637" s="298">
        <f>SUM(Y637:AL637)</f>
        <v>0</v>
      </c>
    </row>
    <row r="638" spans="1:40" s="285" customFormat="1" ht="15.5" outlineLevel="1">
      <c r="A638" s="534"/>
      <c r="B638" s="296" t="s">
        <v>308</v>
      </c>
      <c r="C638" s="318" t="s">
        <v>164</v>
      </c>
      <c r="D638" s="297"/>
      <c r="E638" s="297"/>
      <c r="F638" s="297"/>
      <c r="G638" s="297"/>
      <c r="H638" s="297"/>
      <c r="I638" s="297"/>
      <c r="J638" s="297"/>
      <c r="K638" s="297"/>
      <c r="L638" s="297"/>
      <c r="M638" s="297"/>
      <c r="N638" s="297">
        <f>N637</f>
        <v>0</v>
      </c>
      <c r="O638" s="297"/>
      <c r="P638" s="297"/>
      <c r="Q638" s="297"/>
      <c r="R638" s="297"/>
      <c r="S638" s="297"/>
      <c r="T638" s="297"/>
      <c r="U638" s="297"/>
      <c r="V638" s="297"/>
      <c r="W638" s="297"/>
      <c r="X638" s="297"/>
      <c r="Y638" s="413">
        <f>Y637</f>
        <v>0</v>
      </c>
      <c r="Z638" s="413">
        <f t="shared" ref="Z638:AL638" si="191">Z637</f>
        <v>0</v>
      </c>
      <c r="AA638" s="413">
        <f t="shared" si="191"/>
        <v>0</v>
      </c>
      <c r="AB638" s="413">
        <f t="shared" si="191"/>
        <v>0</v>
      </c>
      <c r="AC638" s="413">
        <f t="shared" si="191"/>
        <v>0</v>
      </c>
      <c r="AD638" s="413">
        <f t="shared" si="191"/>
        <v>0</v>
      </c>
      <c r="AE638" s="413">
        <f t="shared" si="191"/>
        <v>0</v>
      </c>
      <c r="AF638" s="413">
        <f t="shared" si="191"/>
        <v>0</v>
      </c>
      <c r="AG638" s="413">
        <f t="shared" si="191"/>
        <v>0</v>
      </c>
      <c r="AH638" s="413">
        <f t="shared" si="191"/>
        <v>0</v>
      </c>
      <c r="AI638" s="413">
        <f t="shared" si="191"/>
        <v>0</v>
      </c>
      <c r="AJ638" s="413">
        <f t="shared" si="191"/>
        <v>0</v>
      </c>
      <c r="AK638" s="413">
        <f t="shared" si="191"/>
        <v>0</v>
      </c>
      <c r="AL638" s="413">
        <f t="shared" si="191"/>
        <v>0</v>
      </c>
      <c r="AM638" s="299"/>
    </row>
    <row r="639" spans="1:40" s="285" customFormat="1" ht="15.5" outlineLevel="1">
      <c r="A639" s="534"/>
      <c r="B639" s="326"/>
      <c r="C639" s="318"/>
      <c r="D639" s="293"/>
      <c r="E639" s="293"/>
      <c r="F639" s="293"/>
      <c r="G639" s="293"/>
      <c r="H639" s="293"/>
      <c r="I639" s="293"/>
      <c r="J639" s="293"/>
      <c r="K639" s="293"/>
      <c r="L639" s="293"/>
      <c r="M639" s="293"/>
      <c r="N639" s="293"/>
      <c r="O639" s="293"/>
      <c r="P639" s="293"/>
      <c r="Q639" s="293"/>
      <c r="R639" s="293"/>
      <c r="S639" s="293"/>
      <c r="T639" s="293"/>
      <c r="U639" s="293"/>
      <c r="V639" s="293"/>
      <c r="W639" s="293"/>
      <c r="X639" s="293"/>
      <c r="Y639" s="414"/>
      <c r="Z639" s="414"/>
      <c r="AA639" s="414"/>
      <c r="AB639" s="414"/>
      <c r="AC639" s="414"/>
      <c r="AD639" s="414"/>
      <c r="AE639" s="418"/>
      <c r="AF639" s="418"/>
      <c r="AG639" s="418"/>
      <c r="AH639" s="418"/>
      <c r="AI639" s="418"/>
      <c r="AJ639" s="418"/>
      <c r="AK639" s="418"/>
      <c r="AL639" s="418"/>
      <c r="AM639" s="315"/>
    </row>
    <row r="640" spans="1:40" ht="15.5" outlineLevel="1">
      <c r="A640" s="534"/>
      <c r="B640" s="521" t="s">
        <v>494</v>
      </c>
      <c r="C640" s="797"/>
      <c r="D640" s="292"/>
      <c r="E640" s="291"/>
      <c r="F640" s="291"/>
      <c r="G640" s="291"/>
      <c r="H640" s="291"/>
      <c r="I640" s="291"/>
      <c r="J640" s="291"/>
      <c r="K640" s="291"/>
      <c r="L640" s="291"/>
      <c r="M640" s="291"/>
      <c r="N640" s="292"/>
      <c r="O640" s="291"/>
      <c r="P640" s="291"/>
      <c r="Q640" s="291"/>
      <c r="R640" s="291"/>
      <c r="S640" s="291"/>
      <c r="T640" s="291"/>
      <c r="U640" s="291"/>
      <c r="V640" s="291"/>
      <c r="W640" s="291"/>
      <c r="X640" s="291"/>
      <c r="Y640" s="416"/>
      <c r="Z640" s="416"/>
      <c r="AA640" s="416"/>
      <c r="AB640" s="416"/>
      <c r="AC640" s="416"/>
      <c r="AD640" s="416"/>
      <c r="AE640" s="416"/>
      <c r="AF640" s="416"/>
      <c r="AG640" s="416"/>
      <c r="AH640" s="416"/>
      <c r="AI640" s="416"/>
      <c r="AJ640" s="416"/>
      <c r="AK640" s="416"/>
      <c r="AL640" s="416"/>
      <c r="AM640" s="294"/>
    </row>
    <row r="641" spans="1:39" ht="15.5" outlineLevel="1">
      <c r="A641" s="534">
        <v>17</v>
      </c>
      <c r="B641" s="430" t="s">
        <v>113</v>
      </c>
      <c r="C641" s="318" t="s">
        <v>755</v>
      </c>
      <c r="D641" s="297"/>
      <c r="E641" s="297"/>
      <c r="F641" s="297"/>
      <c r="G641" s="297"/>
      <c r="H641" s="297"/>
      <c r="I641" s="297"/>
      <c r="J641" s="297"/>
      <c r="K641" s="297"/>
      <c r="L641" s="297"/>
      <c r="M641" s="297"/>
      <c r="N641" s="297">
        <v>0</v>
      </c>
      <c r="O641" s="297"/>
      <c r="P641" s="297"/>
      <c r="Q641" s="297"/>
      <c r="R641" s="297"/>
      <c r="S641" s="297"/>
      <c r="T641" s="297"/>
      <c r="U641" s="297"/>
      <c r="V641" s="297"/>
      <c r="W641" s="297"/>
      <c r="X641" s="297"/>
      <c r="Y641" s="428"/>
      <c r="Z641" s="412"/>
      <c r="AA641" s="412"/>
      <c r="AB641" s="412"/>
      <c r="AC641" s="412"/>
      <c r="AD641" s="412"/>
      <c r="AE641" s="412"/>
      <c r="AF641" s="417"/>
      <c r="AG641" s="417"/>
      <c r="AH641" s="417"/>
      <c r="AI641" s="417"/>
      <c r="AJ641" s="417"/>
      <c r="AK641" s="417"/>
      <c r="AL641" s="417"/>
      <c r="AM641" s="298">
        <f>SUM(Y641:AL641)</f>
        <v>0</v>
      </c>
    </row>
    <row r="642" spans="1:39" ht="15.5" outlineLevel="1">
      <c r="A642" s="534"/>
      <c r="B642" s="296" t="s">
        <v>308</v>
      </c>
      <c r="C642" s="318" t="s">
        <v>164</v>
      </c>
      <c r="D642" s="297"/>
      <c r="E642" s="297"/>
      <c r="F642" s="297"/>
      <c r="G642" s="297"/>
      <c r="H642" s="297"/>
      <c r="I642" s="297"/>
      <c r="J642" s="297"/>
      <c r="K642" s="297"/>
      <c r="L642" s="297"/>
      <c r="M642" s="297"/>
      <c r="N642" s="297">
        <f>N641</f>
        <v>0</v>
      </c>
      <c r="O642" s="297"/>
      <c r="P642" s="297"/>
      <c r="Q642" s="297"/>
      <c r="R642" s="297"/>
      <c r="S642" s="297"/>
      <c r="T642" s="297"/>
      <c r="U642" s="297"/>
      <c r="V642" s="297"/>
      <c r="W642" s="297"/>
      <c r="X642" s="297"/>
      <c r="Y642" s="413">
        <f>Y641</f>
        <v>0</v>
      </c>
      <c r="Z642" s="413">
        <f t="shared" ref="Z642:AL642" si="192">Z641</f>
        <v>0</v>
      </c>
      <c r="AA642" s="413">
        <f t="shared" si="192"/>
        <v>0</v>
      </c>
      <c r="AB642" s="413">
        <f t="shared" si="192"/>
        <v>0</v>
      </c>
      <c r="AC642" s="413">
        <f t="shared" si="192"/>
        <v>0</v>
      </c>
      <c r="AD642" s="413">
        <f t="shared" si="192"/>
        <v>0</v>
      </c>
      <c r="AE642" s="413">
        <f t="shared" si="192"/>
        <v>0</v>
      </c>
      <c r="AF642" s="413">
        <f t="shared" si="192"/>
        <v>0</v>
      </c>
      <c r="AG642" s="413">
        <f t="shared" si="192"/>
        <v>0</v>
      </c>
      <c r="AH642" s="413">
        <f t="shared" si="192"/>
        <v>0</v>
      </c>
      <c r="AI642" s="413">
        <f t="shared" si="192"/>
        <v>0</v>
      </c>
      <c r="AJ642" s="413">
        <f t="shared" si="192"/>
        <v>0</v>
      </c>
      <c r="AK642" s="413">
        <f t="shared" si="192"/>
        <v>0</v>
      </c>
      <c r="AL642" s="413">
        <f t="shared" si="192"/>
        <v>0</v>
      </c>
      <c r="AM642" s="308"/>
    </row>
    <row r="643" spans="1:39" ht="15.5" outlineLevel="1">
      <c r="A643" s="534"/>
      <c r="B643" s="296"/>
      <c r="C643" s="318"/>
      <c r="D643" s="293"/>
      <c r="E643" s="293"/>
      <c r="F643" s="293"/>
      <c r="G643" s="293"/>
      <c r="H643" s="293"/>
      <c r="I643" s="293"/>
      <c r="J643" s="293"/>
      <c r="K643" s="293"/>
      <c r="L643" s="293"/>
      <c r="M643" s="293"/>
      <c r="N643" s="293"/>
      <c r="O643" s="293"/>
      <c r="P643" s="293"/>
      <c r="Q643" s="293"/>
      <c r="R643" s="293"/>
      <c r="S643" s="293"/>
      <c r="T643" s="293"/>
      <c r="U643" s="293"/>
      <c r="V643" s="293"/>
      <c r="W643" s="293"/>
      <c r="X643" s="293"/>
      <c r="Y643" s="424"/>
      <c r="Z643" s="427"/>
      <c r="AA643" s="427"/>
      <c r="AB643" s="427"/>
      <c r="AC643" s="427"/>
      <c r="AD643" s="427"/>
      <c r="AE643" s="427"/>
      <c r="AF643" s="427"/>
      <c r="AG643" s="427"/>
      <c r="AH643" s="427"/>
      <c r="AI643" s="427"/>
      <c r="AJ643" s="427"/>
      <c r="AK643" s="427"/>
      <c r="AL643" s="427"/>
      <c r="AM643" s="308"/>
    </row>
    <row r="644" spans="1:39" ht="15.5" outlineLevel="1">
      <c r="A644" s="534">
        <v>18</v>
      </c>
      <c r="B644" s="430" t="s">
        <v>110</v>
      </c>
      <c r="C644" s="318" t="s">
        <v>755</v>
      </c>
      <c r="D644" s="297"/>
      <c r="E644" s="297"/>
      <c r="F644" s="297"/>
      <c r="G644" s="297"/>
      <c r="H644" s="297"/>
      <c r="I644" s="297"/>
      <c r="J644" s="297"/>
      <c r="K644" s="297"/>
      <c r="L644" s="297"/>
      <c r="M644" s="297"/>
      <c r="N644" s="297">
        <v>0</v>
      </c>
      <c r="O644" s="297"/>
      <c r="P644" s="297"/>
      <c r="Q644" s="297"/>
      <c r="R644" s="297"/>
      <c r="S644" s="297"/>
      <c r="T644" s="297"/>
      <c r="U644" s="297"/>
      <c r="V644" s="297"/>
      <c r="W644" s="297"/>
      <c r="X644" s="297"/>
      <c r="Y644" s="428"/>
      <c r="Z644" s="412"/>
      <c r="AA644" s="412"/>
      <c r="AB644" s="412"/>
      <c r="AC644" s="412"/>
      <c r="AD644" s="412"/>
      <c r="AE644" s="412"/>
      <c r="AF644" s="417"/>
      <c r="AG644" s="417"/>
      <c r="AH644" s="417"/>
      <c r="AI644" s="417"/>
      <c r="AJ644" s="417"/>
      <c r="AK644" s="417"/>
      <c r="AL644" s="417"/>
      <c r="AM644" s="298">
        <f>SUM(Y644:AL644)</f>
        <v>0</v>
      </c>
    </row>
    <row r="645" spans="1:39" ht="15.5" outlineLevel="1">
      <c r="A645" s="534"/>
      <c r="B645" s="296" t="s">
        <v>308</v>
      </c>
      <c r="C645" s="318" t="s">
        <v>164</v>
      </c>
      <c r="D645" s="297"/>
      <c r="E645" s="297"/>
      <c r="F645" s="297"/>
      <c r="G645" s="297"/>
      <c r="H645" s="297"/>
      <c r="I645" s="297"/>
      <c r="J645" s="297"/>
      <c r="K645" s="297"/>
      <c r="L645" s="297"/>
      <c r="M645" s="297"/>
      <c r="N645" s="297">
        <f>N644</f>
        <v>0</v>
      </c>
      <c r="O645" s="297"/>
      <c r="P645" s="297"/>
      <c r="Q645" s="297"/>
      <c r="R645" s="297"/>
      <c r="S645" s="297"/>
      <c r="T645" s="297"/>
      <c r="U645" s="297"/>
      <c r="V645" s="297"/>
      <c r="W645" s="297"/>
      <c r="X645" s="297"/>
      <c r="Y645" s="413">
        <f>Y644</f>
        <v>0</v>
      </c>
      <c r="Z645" s="413">
        <f t="shared" ref="Z645:AL645" si="193">Z644</f>
        <v>0</v>
      </c>
      <c r="AA645" s="413">
        <f t="shared" si="193"/>
        <v>0</v>
      </c>
      <c r="AB645" s="413">
        <f t="shared" si="193"/>
        <v>0</v>
      </c>
      <c r="AC645" s="413">
        <f t="shared" si="193"/>
        <v>0</v>
      </c>
      <c r="AD645" s="413">
        <f t="shared" si="193"/>
        <v>0</v>
      </c>
      <c r="AE645" s="413">
        <f t="shared" si="193"/>
        <v>0</v>
      </c>
      <c r="AF645" s="413">
        <f t="shared" si="193"/>
        <v>0</v>
      </c>
      <c r="AG645" s="413">
        <f t="shared" si="193"/>
        <v>0</v>
      </c>
      <c r="AH645" s="413">
        <f t="shared" si="193"/>
        <v>0</v>
      </c>
      <c r="AI645" s="413">
        <f t="shared" si="193"/>
        <v>0</v>
      </c>
      <c r="AJ645" s="413">
        <f t="shared" si="193"/>
        <v>0</v>
      </c>
      <c r="AK645" s="413">
        <f t="shared" si="193"/>
        <v>0</v>
      </c>
      <c r="AL645" s="413">
        <f t="shared" si="193"/>
        <v>0</v>
      </c>
      <c r="AM645" s="308"/>
    </row>
    <row r="646" spans="1:39" ht="15.5" outlineLevel="1">
      <c r="A646" s="534"/>
      <c r="B646" s="324"/>
      <c r="C646" s="318"/>
      <c r="D646" s="293"/>
      <c r="E646" s="293"/>
      <c r="F646" s="293"/>
      <c r="G646" s="293"/>
      <c r="H646" s="293"/>
      <c r="I646" s="293"/>
      <c r="J646" s="293"/>
      <c r="K646" s="293"/>
      <c r="L646" s="293"/>
      <c r="M646" s="293"/>
      <c r="N646" s="293"/>
      <c r="O646" s="293"/>
      <c r="P646" s="293"/>
      <c r="Q646" s="293"/>
      <c r="R646" s="293"/>
      <c r="S646" s="293"/>
      <c r="T646" s="293"/>
      <c r="U646" s="293"/>
      <c r="V646" s="293"/>
      <c r="W646" s="293"/>
      <c r="X646" s="293"/>
      <c r="Y646" s="425"/>
      <c r="Z646" s="426"/>
      <c r="AA646" s="426"/>
      <c r="AB646" s="426"/>
      <c r="AC646" s="426"/>
      <c r="AD646" s="426"/>
      <c r="AE646" s="426"/>
      <c r="AF646" s="426"/>
      <c r="AG646" s="426"/>
      <c r="AH646" s="426"/>
      <c r="AI646" s="426"/>
      <c r="AJ646" s="426"/>
      <c r="AK646" s="426"/>
      <c r="AL646" s="426"/>
      <c r="AM646" s="299"/>
    </row>
    <row r="647" spans="1:39" ht="15.5" outlineLevel="1">
      <c r="A647" s="534">
        <v>19</v>
      </c>
      <c r="B647" s="430" t="s">
        <v>112</v>
      </c>
      <c r="C647" s="318" t="s">
        <v>755</v>
      </c>
      <c r="D647" s="297"/>
      <c r="E647" s="297"/>
      <c r="F647" s="297"/>
      <c r="G647" s="297"/>
      <c r="H647" s="297"/>
      <c r="I647" s="297"/>
      <c r="J647" s="297"/>
      <c r="K647" s="297"/>
      <c r="L647" s="297"/>
      <c r="M647" s="297"/>
      <c r="N647" s="297">
        <v>0</v>
      </c>
      <c r="O647" s="297"/>
      <c r="P647" s="297"/>
      <c r="Q647" s="297"/>
      <c r="R647" s="297"/>
      <c r="S647" s="297"/>
      <c r="T647" s="297"/>
      <c r="U647" s="297"/>
      <c r="V647" s="297"/>
      <c r="W647" s="297"/>
      <c r="X647" s="297"/>
      <c r="Y647" s="428"/>
      <c r="Z647" s="412"/>
      <c r="AA647" s="412"/>
      <c r="AB647" s="412"/>
      <c r="AC647" s="412"/>
      <c r="AD647" s="412"/>
      <c r="AE647" s="412"/>
      <c r="AF647" s="417"/>
      <c r="AG647" s="417"/>
      <c r="AH647" s="417"/>
      <c r="AI647" s="417"/>
      <c r="AJ647" s="417"/>
      <c r="AK647" s="417"/>
      <c r="AL647" s="417"/>
      <c r="AM647" s="298">
        <f>SUM(Y647:AL647)</f>
        <v>0</v>
      </c>
    </row>
    <row r="648" spans="1:39" ht="15.5" outlineLevel="1">
      <c r="A648" s="534"/>
      <c r="B648" s="296" t="s">
        <v>308</v>
      </c>
      <c r="C648" s="318" t="s">
        <v>164</v>
      </c>
      <c r="D648" s="297"/>
      <c r="E648" s="297"/>
      <c r="F648" s="297"/>
      <c r="G648" s="297"/>
      <c r="H648" s="297"/>
      <c r="I648" s="297"/>
      <c r="J648" s="297"/>
      <c r="K648" s="297"/>
      <c r="L648" s="297"/>
      <c r="M648" s="297"/>
      <c r="N648" s="297">
        <f>N647</f>
        <v>0</v>
      </c>
      <c r="O648" s="297"/>
      <c r="P648" s="297"/>
      <c r="Q648" s="297"/>
      <c r="R648" s="297"/>
      <c r="S648" s="297"/>
      <c r="T648" s="297"/>
      <c r="U648" s="297"/>
      <c r="V648" s="297"/>
      <c r="W648" s="297"/>
      <c r="X648" s="297"/>
      <c r="Y648" s="413">
        <f>Y647</f>
        <v>0</v>
      </c>
      <c r="Z648" s="413">
        <f t="shared" ref="Z648:AL648" si="194">Z647</f>
        <v>0</v>
      </c>
      <c r="AA648" s="413">
        <f t="shared" si="194"/>
        <v>0</v>
      </c>
      <c r="AB648" s="413">
        <f t="shared" si="194"/>
        <v>0</v>
      </c>
      <c r="AC648" s="413">
        <f t="shared" si="194"/>
        <v>0</v>
      </c>
      <c r="AD648" s="413">
        <f t="shared" si="194"/>
        <v>0</v>
      </c>
      <c r="AE648" s="413">
        <f t="shared" si="194"/>
        <v>0</v>
      </c>
      <c r="AF648" s="413">
        <f t="shared" si="194"/>
        <v>0</v>
      </c>
      <c r="AG648" s="413">
        <f t="shared" si="194"/>
        <v>0</v>
      </c>
      <c r="AH648" s="413">
        <f t="shared" si="194"/>
        <v>0</v>
      </c>
      <c r="AI648" s="413">
        <f t="shared" si="194"/>
        <v>0</v>
      </c>
      <c r="AJ648" s="413">
        <f t="shared" si="194"/>
        <v>0</v>
      </c>
      <c r="AK648" s="413">
        <f t="shared" si="194"/>
        <v>0</v>
      </c>
      <c r="AL648" s="413">
        <f t="shared" si="194"/>
        <v>0</v>
      </c>
      <c r="AM648" s="299"/>
    </row>
    <row r="649" spans="1:39" ht="15.5" outlineLevel="1">
      <c r="A649" s="534"/>
      <c r="B649" s="324"/>
      <c r="C649" s="318"/>
      <c r="D649" s="293"/>
      <c r="E649" s="293"/>
      <c r="F649" s="293"/>
      <c r="G649" s="293"/>
      <c r="H649" s="293"/>
      <c r="I649" s="293"/>
      <c r="J649" s="293"/>
      <c r="K649" s="293"/>
      <c r="L649" s="293"/>
      <c r="M649" s="293"/>
      <c r="N649" s="293"/>
      <c r="O649" s="293"/>
      <c r="P649" s="293"/>
      <c r="Q649" s="293"/>
      <c r="R649" s="293"/>
      <c r="S649" s="293"/>
      <c r="T649" s="293"/>
      <c r="U649" s="293"/>
      <c r="V649" s="293"/>
      <c r="W649" s="293"/>
      <c r="X649" s="293"/>
      <c r="Y649" s="414"/>
      <c r="Z649" s="414"/>
      <c r="AA649" s="414"/>
      <c r="AB649" s="414"/>
      <c r="AC649" s="414"/>
      <c r="AD649" s="414"/>
      <c r="AE649" s="414"/>
      <c r="AF649" s="414"/>
      <c r="AG649" s="414"/>
      <c r="AH649" s="414"/>
      <c r="AI649" s="414"/>
      <c r="AJ649" s="414"/>
      <c r="AK649" s="414"/>
      <c r="AL649" s="414"/>
      <c r="AM649" s="308"/>
    </row>
    <row r="650" spans="1:39" ht="15.5" outlineLevel="1">
      <c r="A650" s="534">
        <v>20</v>
      </c>
      <c r="B650" s="430" t="s">
        <v>111</v>
      </c>
      <c r="C650" s="318" t="s">
        <v>755</v>
      </c>
      <c r="D650" s="297"/>
      <c r="E650" s="297"/>
      <c r="F650" s="297"/>
      <c r="G650" s="297"/>
      <c r="H650" s="297"/>
      <c r="I650" s="297"/>
      <c r="J650" s="297"/>
      <c r="K650" s="297"/>
      <c r="L650" s="297"/>
      <c r="M650" s="297"/>
      <c r="N650" s="297">
        <v>0</v>
      </c>
      <c r="O650" s="297"/>
      <c r="P650" s="297"/>
      <c r="Q650" s="297"/>
      <c r="R650" s="297"/>
      <c r="S650" s="297"/>
      <c r="T650" s="297"/>
      <c r="U650" s="297"/>
      <c r="V650" s="297"/>
      <c r="W650" s="297"/>
      <c r="X650" s="297"/>
      <c r="Y650" s="428"/>
      <c r="Z650" s="412"/>
      <c r="AA650" s="412"/>
      <c r="AB650" s="412"/>
      <c r="AC650" s="412"/>
      <c r="AD650" s="412"/>
      <c r="AE650" s="412"/>
      <c r="AF650" s="417"/>
      <c r="AG650" s="417"/>
      <c r="AH650" s="417"/>
      <c r="AI650" s="417"/>
      <c r="AJ650" s="417"/>
      <c r="AK650" s="417"/>
      <c r="AL650" s="417"/>
      <c r="AM650" s="298">
        <f>SUM(Y650:AL650)</f>
        <v>0</v>
      </c>
    </row>
    <row r="651" spans="1:39" ht="15.5" outlineLevel="1">
      <c r="A651" s="534"/>
      <c r="B651" s="296" t="s">
        <v>308</v>
      </c>
      <c r="C651" s="318" t="s">
        <v>164</v>
      </c>
      <c r="D651" s="297"/>
      <c r="E651" s="297"/>
      <c r="F651" s="297"/>
      <c r="G651" s="297"/>
      <c r="H651" s="297"/>
      <c r="I651" s="297"/>
      <c r="J651" s="297"/>
      <c r="K651" s="297"/>
      <c r="L651" s="297"/>
      <c r="M651" s="297"/>
      <c r="N651" s="297">
        <f>N650</f>
        <v>0</v>
      </c>
      <c r="O651" s="297"/>
      <c r="P651" s="297"/>
      <c r="Q651" s="297"/>
      <c r="R651" s="297"/>
      <c r="S651" s="297"/>
      <c r="T651" s="297"/>
      <c r="U651" s="297"/>
      <c r="V651" s="297"/>
      <c r="W651" s="297"/>
      <c r="X651" s="297"/>
      <c r="Y651" s="413">
        <f>Y650</f>
        <v>0</v>
      </c>
      <c r="Z651" s="413">
        <f t="shared" ref="Z651:AL651" si="195">Z650</f>
        <v>0</v>
      </c>
      <c r="AA651" s="413">
        <f t="shared" si="195"/>
        <v>0</v>
      </c>
      <c r="AB651" s="413">
        <f t="shared" si="195"/>
        <v>0</v>
      </c>
      <c r="AC651" s="413">
        <f t="shared" si="195"/>
        <v>0</v>
      </c>
      <c r="AD651" s="413">
        <f t="shared" si="195"/>
        <v>0</v>
      </c>
      <c r="AE651" s="413">
        <f t="shared" si="195"/>
        <v>0</v>
      </c>
      <c r="AF651" s="413">
        <f t="shared" si="195"/>
        <v>0</v>
      </c>
      <c r="AG651" s="413">
        <f t="shared" si="195"/>
        <v>0</v>
      </c>
      <c r="AH651" s="413">
        <f t="shared" si="195"/>
        <v>0</v>
      </c>
      <c r="AI651" s="413">
        <f t="shared" si="195"/>
        <v>0</v>
      </c>
      <c r="AJ651" s="413">
        <f t="shared" si="195"/>
        <v>0</v>
      </c>
      <c r="AK651" s="413">
        <f t="shared" si="195"/>
        <v>0</v>
      </c>
      <c r="AL651" s="413">
        <f t="shared" si="195"/>
        <v>0</v>
      </c>
      <c r="AM651" s="308"/>
    </row>
    <row r="652" spans="1:39" ht="15.5" outlineLevel="1">
      <c r="A652" s="534"/>
      <c r="B652" s="325"/>
      <c r="C652" s="335"/>
      <c r="D652" s="293"/>
      <c r="E652" s="293"/>
      <c r="F652" s="293"/>
      <c r="G652" s="293"/>
      <c r="H652" s="293"/>
      <c r="I652" s="293"/>
      <c r="J652" s="293"/>
      <c r="K652" s="293"/>
      <c r="L652" s="293"/>
      <c r="M652" s="293"/>
      <c r="N652" s="302"/>
      <c r="O652" s="293"/>
      <c r="P652" s="293"/>
      <c r="Q652" s="293"/>
      <c r="R652" s="293"/>
      <c r="S652" s="293"/>
      <c r="T652" s="293"/>
      <c r="U652" s="293"/>
      <c r="V652" s="293"/>
      <c r="W652" s="293"/>
      <c r="X652" s="293"/>
      <c r="Y652" s="414"/>
      <c r="Z652" s="414"/>
      <c r="AA652" s="414"/>
      <c r="AB652" s="414"/>
      <c r="AC652" s="414"/>
      <c r="AD652" s="414"/>
      <c r="AE652" s="414"/>
      <c r="AF652" s="414"/>
      <c r="AG652" s="414"/>
      <c r="AH652" s="414"/>
      <c r="AI652" s="414"/>
      <c r="AJ652" s="414"/>
      <c r="AK652" s="414"/>
      <c r="AL652" s="414"/>
      <c r="AM652" s="308"/>
    </row>
    <row r="653" spans="1:39" ht="15.5" outlineLevel="1">
      <c r="A653" s="534"/>
      <c r="B653" s="520" t="s">
        <v>501</v>
      </c>
      <c r="C653" s="318"/>
      <c r="D653" s="293"/>
      <c r="E653" s="293"/>
      <c r="F653" s="293"/>
      <c r="G653" s="293"/>
      <c r="H653" s="293"/>
      <c r="I653" s="293"/>
      <c r="J653" s="293"/>
      <c r="K653" s="293"/>
      <c r="L653" s="293"/>
      <c r="M653" s="293"/>
      <c r="N653" s="293"/>
      <c r="O653" s="293"/>
      <c r="P653" s="293"/>
      <c r="Q653" s="293"/>
      <c r="R653" s="293"/>
      <c r="S653" s="293"/>
      <c r="T653" s="293"/>
      <c r="U653" s="293"/>
      <c r="V653" s="293"/>
      <c r="W653" s="293"/>
      <c r="X653" s="293"/>
      <c r="Y653" s="424"/>
      <c r="Z653" s="427"/>
      <c r="AA653" s="427"/>
      <c r="AB653" s="427"/>
      <c r="AC653" s="427"/>
      <c r="AD653" s="427"/>
      <c r="AE653" s="427"/>
      <c r="AF653" s="427"/>
      <c r="AG653" s="427"/>
      <c r="AH653" s="427"/>
      <c r="AI653" s="427"/>
      <c r="AJ653" s="427"/>
      <c r="AK653" s="427"/>
      <c r="AL653" s="427"/>
      <c r="AM653" s="308"/>
    </row>
    <row r="654" spans="1:39" ht="15.5" outlineLevel="1">
      <c r="A654" s="534"/>
      <c r="B654" s="506" t="s">
        <v>497</v>
      </c>
      <c r="C654" s="318"/>
      <c r="D654" s="293"/>
      <c r="E654" s="293"/>
      <c r="F654" s="293"/>
      <c r="G654" s="293"/>
      <c r="H654" s="293"/>
      <c r="I654" s="293"/>
      <c r="J654" s="293"/>
      <c r="K654" s="293"/>
      <c r="L654" s="293"/>
      <c r="M654" s="293"/>
      <c r="N654" s="293"/>
      <c r="O654" s="293"/>
      <c r="P654" s="293"/>
      <c r="Q654" s="293"/>
      <c r="R654" s="293"/>
      <c r="S654" s="293"/>
      <c r="T654" s="293"/>
      <c r="U654" s="293"/>
      <c r="V654" s="293"/>
      <c r="W654" s="293"/>
      <c r="X654" s="293"/>
      <c r="Y654" s="424"/>
      <c r="Z654" s="427"/>
      <c r="AA654" s="427"/>
      <c r="AB654" s="427"/>
      <c r="AC654" s="427"/>
      <c r="AD654" s="427"/>
      <c r="AE654" s="427"/>
      <c r="AF654" s="427"/>
      <c r="AG654" s="427"/>
      <c r="AH654" s="427"/>
      <c r="AI654" s="427"/>
      <c r="AJ654" s="427"/>
      <c r="AK654" s="427"/>
      <c r="AL654" s="427"/>
      <c r="AM654" s="308"/>
    </row>
    <row r="655" spans="1:39" ht="15.5" outlineLevel="1">
      <c r="A655" s="534">
        <v>21</v>
      </c>
      <c r="B655" s="430" t="s">
        <v>114</v>
      </c>
      <c r="C655" s="318" t="s">
        <v>755</v>
      </c>
      <c r="D655" s="297"/>
      <c r="E655" s="297"/>
      <c r="F655" s="297"/>
      <c r="G655" s="297"/>
      <c r="H655" s="297"/>
      <c r="I655" s="297"/>
      <c r="J655" s="297"/>
      <c r="K655" s="297"/>
      <c r="L655" s="297"/>
      <c r="M655" s="297"/>
      <c r="N655" s="293"/>
      <c r="O655" s="297"/>
      <c r="P655" s="297"/>
      <c r="Q655" s="297"/>
      <c r="R655" s="297"/>
      <c r="S655" s="297"/>
      <c r="T655" s="297"/>
      <c r="U655" s="297"/>
      <c r="V655" s="297"/>
      <c r="W655" s="297"/>
      <c r="X655" s="297"/>
      <c r="Y655" s="412"/>
      <c r="Z655" s="412"/>
      <c r="AA655" s="412"/>
      <c r="AB655" s="412"/>
      <c r="AC655" s="412"/>
      <c r="AD655" s="412"/>
      <c r="AE655" s="412"/>
      <c r="AF655" s="412"/>
      <c r="AG655" s="412"/>
      <c r="AH655" s="412"/>
      <c r="AI655" s="412"/>
      <c r="AJ655" s="412"/>
      <c r="AK655" s="412"/>
      <c r="AL655" s="412"/>
      <c r="AM655" s="298">
        <f>SUM(Y655:AL655)</f>
        <v>0</v>
      </c>
    </row>
    <row r="656" spans="1:39" ht="15.5" outlineLevel="1">
      <c r="A656" s="534"/>
      <c r="B656" s="296" t="s">
        <v>308</v>
      </c>
      <c r="C656" s="318" t="s">
        <v>164</v>
      </c>
      <c r="D656" s="297"/>
      <c r="E656" s="297"/>
      <c r="F656" s="297"/>
      <c r="G656" s="297"/>
      <c r="H656" s="297"/>
      <c r="I656" s="297"/>
      <c r="J656" s="297"/>
      <c r="K656" s="297"/>
      <c r="L656" s="297"/>
      <c r="M656" s="297"/>
      <c r="N656" s="293"/>
      <c r="O656" s="297"/>
      <c r="P656" s="297"/>
      <c r="Q656" s="297"/>
      <c r="R656" s="297"/>
      <c r="S656" s="297"/>
      <c r="T656" s="297"/>
      <c r="U656" s="297"/>
      <c r="V656" s="297"/>
      <c r="W656" s="297"/>
      <c r="X656" s="297"/>
      <c r="Y656" s="413">
        <f t="shared" ref="Y656:AL656" si="196">Y655</f>
        <v>0</v>
      </c>
      <c r="Z656" s="413">
        <f t="shared" si="196"/>
        <v>0</v>
      </c>
      <c r="AA656" s="413">
        <f t="shared" si="196"/>
        <v>0</v>
      </c>
      <c r="AB656" s="413">
        <f t="shared" si="196"/>
        <v>0</v>
      </c>
      <c r="AC656" s="413">
        <f t="shared" si="196"/>
        <v>0</v>
      </c>
      <c r="AD656" s="413">
        <f t="shared" si="196"/>
        <v>0</v>
      </c>
      <c r="AE656" s="413">
        <f t="shared" si="196"/>
        <v>0</v>
      </c>
      <c r="AF656" s="413">
        <f t="shared" si="196"/>
        <v>0</v>
      </c>
      <c r="AG656" s="413">
        <f t="shared" si="196"/>
        <v>0</v>
      </c>
      <c r="AH656" s="413">
        <f t="shared" si="196"/>
        <v>0</v>
      </c>
      <c r="AI656" s="413">
        <f t="shared" si="196"/>
        <v>0</v>
      </c>
      <c r="AJ656" s="413">
        <f t="shared" si="196"/>
        <v>0</v>
      </c>
      <c r="AK656" s="413">
        <f t="shared" si="196"/>
        <v>0</v>
      </c>
      <c r="AL656" s="413">
        <f t="shared" si="196"/>
        <v>0</v>
      </c>
      <c r="AM656" s="308"/>
    </row>
    <row r="657" spans="1:39" ht="15.5" outlineLevel="1">
      <c r="A657" s="534"/>
      <c r="B657" s="296"/>
      <c r="C657" s="318"/>
      <c r="D657" s="293"/>
      <c r="E657" s="293"/>
      <c r="F657" s="293"/>
      <c r="G657" s="293"/>
      <c r="H657" s="293"/>
      <c r="I657" s="293"/>
      <c r="J657" s="293"/>
      <c r="K657" s="293"/>
      <c r="L657" s="293"/>
      <c r="M657" s="293"/>
      <c r="N657" s="293"/>
      <c r="O657" s="293"/>
      <c r="P657" s="293"/>
      <c r="Q657" s="293"/>
      <c r="R657" s="293"/>
      <c r="S657" s="293"/>
      <c r="T657" s="293"/>
      <c r="U657" s="293"/>
      <c r="V657" s="293"/>
      <c r="W657" s="293"/>
      <c r="X657" s="293"/>
      <c r="Y657" s="424"/>
      <c r="Z657" s="427"/>
      <c r="AA657" s="427"/>
      <c r="AB657" s="427"/>
      <c r="AC657" s="427"/>
      <c r="AD657" s="427"/>
      <c r="AE657" s="427"/>
      <c r="AF657" s="427"/>
      <c r="AG657" s="427"/>
      <c r="AH657" s="427"/>
      <c r="AI657" s="427"/>
      <c r="AJ657" s="427"/>
      <c r="AK657" s="427"/>
      <c r="AL657" s="427"/>
      <c r="AM657" s="308"/>
    </row>
    <row r="658" spans="1:39" ht="31" outlineLevel="1">
      <c r="A658" s="534">
        <v>22</v>
      </c>
      <c r="B658" s="430" t="s">
        <v>115</v>
      </c>
      <c r="C658" s="318" t="s">
        <v>755</v>
      </c>
      <c r="D658" s="297">
        <v>36769.442283750002</v>
      </c>
      <c r="E658" s="297">
        <v>36769.442283750002</v>
      </c>
      <c r="F658" s="297">
        <v>36769.442283750002</v>
      </c>
      <c r="G658" s="297">
        <v>36769.442283750002</v>
      </c>
      <c r="H658" s="297">
        <v>36769.442283750002</v>
      </c>
      <c r="I658" s="297">
        <v>36769.442283750002</v>
      </c>
      <c r="J658" s="297">
        <v>36769.442283750002</v>
      </c>
      <c r="K658" s="297">
        <v>36769.442283750002</v>
      </c>
      <c r="L658" s="297">
        <v>36769.442283750002</v>
      </c>
      <c r="M658" s="297">
        <v>36769.442283750002</v>
      </c>
      <c r="N658" s="293"/>
      <c r="O658" s="297">
        <f>(O475/D475)*D658</f>
        <v>10.581431944821691</v>
      </c>
      <c r="P658" s="297">
        <f t="shared" ref="P658:X658" si="197">(P475/E475)*E658</f>
        <v>10.581368700773677</v>
      </c>
      <c r="Q658" s="297">
        <f t="shared" si="197"/>
        <v>10.581368700773677</v>
      </c>
      <c r="R658" s="297">
        <f t="shared" si="197"/>
        <v>10.581368700773677</v>
      </c>
      <c r="S658" s="297">
        <f t="shared" si="197"/>
        <v>10.581368700773677</v>
      </c>
      <c r="T658" s="297">
        <f t="shared" si="197"/>
        <v>10.581368700773677</v>
      </c>
      <c r="U658" s="297">
        <f t="shared" si="197"/>
        <v>10.581368700773677</v>
      </c>
      <c r="V658" s="297">
        <f t="shared" si="197"/>
        <v>10.581368700773677</v>
      </c>
      <c r="W658" s="297">
        <f t="shared" si="197"/>
        <v>10.581368700773677</v>
      </c>
      <c r="X658" s="297">
        <f t="shared" si="197"/>
        <v>10.581368700773677</v>
      </c>
      <c r="Y658" s="412">
        <v>1</v>
      </c>
      <c r="Z658" s="412">
        <v>0</v>
      </c>
      <c r="AA658" s="412">
        <v>0</v>
      </c>
      <c r="AB658" s="412">
        <v>0</v>
      </c>
      <c r="AC658" s="412">
        <v>0</v>
      </c>
      <c r="AD658" s="412">
        <v>0</v>
      </c>
      <c r="AE658" s="412">
        <v>0</v>
      </c>
      <c r="AF658" s="412"/>
      <c r="AG658" s="412"/>
      <c r="AH658" s="412"/>
      <c r="AI658" s="412"/>
      <c r="AJ658" s="412"/>
      <c r="AK658" s="412"/>
      <c r="AL658" s="412"/>
      <c r="AM658" s="298">
        <f>SUM(Y658:AL658)</f>
        <v>1</v>
      </c>
    </row>
    <row r="659" spans="1:39" ht="15.5" outlineLevel="1">
      <c r="A659" s="534"/>
      <c r="B659" s="296" t="s">
        <v>308</v>
      </c>
      <c r="C659" s="318" t="s">
        <v>164</v>
      </c>
      <c r="D659" s="297"/>
      <c r="E659" s="297"/>
      <c r="F659" s="297"/>
      <c r="G659" s="297"/>
      <c r="H659" s="297"/>
      <c r="I659" s="297"/>
      <c r="J659" s="297"/>
      <c r="K659" s="297"/>
      <c r="L659" s="297"/>
      <c r="M659" s="297"/>
      <c r="N659" s="293"/>
      <c r="O659" s="297"/>
      <c r="P659" s="297"/>
      <c r="Q659" s="297"/>
      <c r="R659" s="297"/>
      <c r="S659" s="297"/>
      <c r="T659" s="297"/>
      <c r="U659" s="297"/>
      <c r="V659" s="297"/>
      <c r="W659" s="297"/>
      <c r="X659" s="297"/>
      <c r="Y659" s="413">
        <f t="shared" ref="Y659:AL659" si="198">Y658</f>
        <v>1</v>
      </c>
      <c r="Z659" s="413">
        <f t="shared" si="198"/>
        <v>0</v>
      </c>
      <c r="AA659" s="413">
        <f t="shared" si="198"/>
        <v>0</v>
      </c>
      <c r="AB659" s="413">
        <f t="shared" si="198"/>
        <v>0</v>
      </c>
      <c r="AC659" s="413">
        <f t="shared" si="198"/>
        <v>0</v>
      </c>
      <c r="AD659" s="413">
        <f t="shared" si="198"/>
        <v>0</v>
      </c>
      <c r="AE659" s="413">
        <f t="shared" si="198"/>
        <v>0</v>
      </c>
      <c r="AF659" s="413">
        <f t="shared" si="198"/>
        <v>0</v>
      </c>
      <c r="AG659" s="413">
        <f t="shared" si="198"/>
        <v>0</v>
      </c>
      <c r="AH659" s="413">
        <f t="shared" si="198"/>
        <v>0</v>
      </c>
      <c r="AI659" s="413">
        <f t="shared" si="198"/>
        <v>0</v>
      </c>
      <c r="AJ659" s="413">
        <f t="shared" si="198"/>
        <v>0</v>
      </c>
      <c r="AK659" s="413">
        <f t="shared" si="198"/>
        <v>0</v>
      </c>
      <c r="AL659" s="413">
        <f t="shared" si="198"/>
        <v>0</v>
      </c>
      <c r="AM659" s="308"/>
    </row>
    <row r="660" spans="1:39" ht="15.5" outlineLevel="1">
      <c r="A660" s="534"/>
      <c r="B660" s="296"/>
      <c r="C660" s="318"/>
      <c r="D660" s="293"/>
      <c r="E660" s="293"/>
      <c r="F660" s="293"/>
      <c r="G660" s="293"/>
      <c r="H660" s="293"/>
      <c r="I660" s="293"/>
      <c r="J660" s="293"/>
      <c r="K660" s="293"/>
      <c r="L660" s="293"/>
      <c r="M660" s="293"/>
      <c r="N660" s="293"/>
      <c r="O660" s="293"/>
      <c r="P660" s="293"/>
      <c r="Q660" s="293"/>
      <c r="R660" s="293"/>
      <c r="S660" s="293"/>
      <c r="T660" s="293"/>
      <c r="U660" s="293"/>
      <c r="V660" s="293"/>
      <c r="W660" s="293"/>
      <c r="X660" s="293"/>
      <c r="Y660" s="424"/>
      <c r="Z660" s="427"/>
      <c r="AA660" s="427"/>
      <c r="AB660" s="427"/>
      <c r="AC660" s="427"/>
      <c r="AD660" s="427"/>
      <c r="AE660" s="427"/>
      <c r="AF660" s="427"/>
      <c r="AG660" s="427"/>
      <c r="AH660" s="427"/>
      <c r="AI660" s="427"/>
      <c r="AJ660" s="427"/>
      <c r="AK660" s="427"/>
      <c r="AL660" s="427"/>
      <c r="AM660" s="308"/>
    </row>
    <row r="661" spans="1:39" ht="15.5" outlineLevel="1">
      <c r="A661" s="534">
        <v>23</v>
      </c>
      <c r="B661" s="778" t="s">
        <v>742</v>
      </c>
      <c r="C661" s="318" t="s">
        <v>755</v>
      </c>
      <c r="D661" s="297">
        <v>108141.93095551254</v>
      </c>
      <c r="E661" s="297">
        <v>108141.93095551254</v>
      </c>
      <c r="F661" s="297">
        <v>108141.93095551254</v>
      </c>
      <c r="G661" s="297">
        <v>108141.93095551254</v>
      </c>
      <c r="H661" s="297">
        <v>108141.93095551254</v>
      </c>
      <c r="I661" s="297">
        <v>108141.93095551254</v>
      </c>
      <c r="J661" s="297">
        <v>108141.93095551254</v>
      </c>
      <c r="K661" s="297">
        <v>108141.93095551254</v>
      </c>
      <c r="L661" s="297">
        <v>108141.93095551254</v>
      </c>
      <c r="M661" s="297">
        <v>108141.93095551254</v>
      </c>
      <c r="N661" s="293"/>
      <c r="O661" s="297">
        <f>(O478/D478)*D661</f>
        <v>7.286495231200993</v>
      </c>
      <c r="P661" s="297">
        <f t="shared" ref="P661:X661" si="199">(P478/E478)*E661</f>
        <v>7.6941543292413526</v>
      </c>
      <c r="Q661" s="297">
        <f t="shared" si="199"/>
        <v>7.6941543292413526</v>
      </c>
      <c r="R661" s="297">
        <f t="shared" si="199"/>
        <v>7.6941543292413526</v>
      </c>
      <c r="S661" s="297">
        <f t="shared" si="199"/>
        <v>7.6941543292413526</v>
      </c>
      <c r="T661" s="297">
        <f t="shared" si="199"/>
        <v>7.6941543292413526</v>
      </c>
      <c r="U661" s="297">
        <f t="shared" si="199"/>
        <v>7.6941543292413526</v>
      </c>
      <c r="V661" s="297">
        <f t="shared" si="199"/>
        <v>7.6943227725691958</v>
      </c>
      <c r="W661" s="297">
        <f t="shared" si="199"/>
        <v>7.6943227725691958</v>
      </c>
      <c r="X661" s="297">
        <f t="shared" si="199"/>
        <v>7.6943227725691958</v>
      </c>
      <c r="Y661" s="412">
        <v>1</v>
      </c>
      <c r="Z661" s="412">
        <v>0</v>
      </c>
      <c r="AA661" s="412">
        <v>0</v>
      </c>
      <c r="AB661" s="412">
        <v>0</v>
      </c>
      <c r="AC661" s="412">
        <v>0</v>
      </c>
      <c r="AD661" s="412">
        <v>0</v>
      </c>
      <c r="AE661" s="412">
        <v>0</v>
      </c>
      <c r="AF661" s="412"/>
      <c r="AG661" s="412"/>
      <c r="AH661" s="412"/>
      <c r="AI661" s="412"/>
      <c r="AJ661" s="412"/>
      <c r="AK661" s="412"/>
      <c r="AL661" s="412"/>
      <c r="AM661" s="298">
        <f>SUM(Y661:AL661)</f>
        <v>1</v>
      </c>
    </row>
    <row r="662" spans="1:39" ht="15.5" outlineLevel="1">
      <c r="A662" s="534"/>
      <c r="B662" s="296" t="s">
        <v>308</v>
      </c>
      <c r="C662" s="318" t="s">
        <v>164</v>
      </c>
      <c r="D662" s="297"/>
      <c r="E662" s="297"/>
      <c r="F662" s="297"/>
      <c r="G662" s="297"/>
      <c r="H662" s="297"/>
      <c r="I662" s="297"/>
      <c r="J662" s="297"/>
      <c r="K662" s="297"/>
      <c r="L662" s="297"/>
      <c r="M662" s="297"/>
      <c r="N662" s="293"/>
      <c r="O662" s="297"/>
      <c r="P662" s="297"/>
      <c r="Q662" s="297"/>
      <c r="R662" s="297"/>
      <c r="S662" s="297"/>
      <c r="T662" s="297"/>
      <c r="U662" s="297"/>
      <c r="V662" s="297"/>
      <c r="W662" s="297"/>
      <c r="X662" s="297"/>
      <c r="Y662" s="413">
        <f t="shared" ref="Y662:AL662" si="200">Y661</f>
        <v>1</v>
      </c>
      <c r="Z662" s="413">
        <f t="shared" si="200"/>
        <v>0</v>
      </c>
      <c r="AA662" s="413">
        <f t="shared" si="200"/>
        <v>0</v>
      </c>
      <c r="AB662" s="413">
        <f t="shared" si="200"/>
        <v>0</v>
      </c>
      <c r="AC662" s="413">
        <f t="shared" si="200"/>
        <v>0</v>
      </c>
      <c r="AD662" s="413">
        <f t="shared" si="200"/>
        <v>0</v>
      </c>
      <c r="AE662" s="413">
        <f t="shared" si="200"/>
        <v>0</v>
      </c>
      <c r="AF662" s="413">
        <f t="shared" si="200"/>
        <v>0</v>
      </c>
      <c r="AG662" s="413">
        <f t="shared" si="200"/>
        <v>0</v>
      </c>
      <c r="AH662" s="413">
        <f t="shared" si="200"/>
        <v>0</v>
      </c>
      <c r="AI662" s="413">
        <f t="shared" si="200"/>
        <v>0</v>
      </c>
      <c r="AJ662" s="413">
        <f t="shared" si="200"/>
        <v>0</v>
      </c>
      <c r="AK662" s="413">
        <f t="shared" si="200"/>
        <v>0</v>
      </c>
      <c r="AL662" s="413">
        <f t="shared" si="200"/>
        <v>0</v>
      </c>
      <c r="AM662" s="308"/>
    </row>
    <row r="663" spans="1:39" ht="15.5" outlineLevel="1">
      <c r="A663" s="534"/>
      <c r="B663" s="432"/>
      <c r="C663" s="318"/>
      <c r="D663" s="293"/>
      <c r="E663" s="293"/>
      <c r="F663" s="293"/>
      <c r="G663" s="293"/>
      <c r="H663" s="293"/>
      <c r="I663" s="293"/>
      <c r="J663" s="293"/>
      <c r="K663" s="293"/>
      <c r="L663" s="293"/>
      <c r="M663" s="293"/>
      <c r="N663" s="293"/>
      <c r="O663" s="293"/>
      <c r="P663" s="293"/>
      <c r="Q663" s="293"/>
      <c r="R663" s="293"/>
      <c r="S663" s="293"/>
      <c r="T663" s="293"/>
      <c r="U663" s="293"/>
      <c r="V663" s="293"/>
      <c r="W663" s="293"/>
      <c r="X663" s="293"/>
      <c r="Y663" s="424"/>
      <c r="Z663" s="427"/>
      <c r="AA663" s="427"/>
      <c r="AB663" s="427"/>
      <c r="AC663" s="427"/>
      <c r="AD663" s="427"/>
      <c r="AE663" s="427"/>
      <c r="AF663" s="427"/>
      <c r="AG663" s="427"/>
      <c r="AH663" s="427"/>
      <c r="AI663" s="427"/>
      <c r="AJ663" s="427"/>
      <c r="AK663" s="427"/>
      <c r="AL663" s="427"/>
      <c r="AM663" s="308"/>
    </row>
    <row r="664" spans="1:39" ht="31" outlineLevel="1">
      <c r="A664" s="534">
        <v>24</v>
      </c>
      <c r="B664" s="430" t="s">
        <v>117</v>
      </c>
      <c r="C664" s="318" t="s">
        <v>755</v>
      </c>
      <c r="D664" s="297">
        <v>10160.445496666431</v>
      </c>
      <c r="E664" s="297">
        <v>10160.445496666431</v>
      </c>
      <c r="F664" s="297">
        <v>10160.445496666431</v>
      </c>
      <c r="G664" s="297">
        <v>10160.445496666431</v>
      </c>
      <c r="H664" s="297">
        <v>10160.445496666431</v>
      </c>
      <c r="I664" s="297">
        <v>10160.445496666431</v>
      </c>
      <c r="J664" s="297">
        <v>10160.445496666431</v>
      </c>
      <c r="K664" s="297">
        <v>10160.445496666431</v>
      </c>
      <c r="L664" s="297">
        <v>10160.445496666431</v>
      </c>
      <c r="M664" s="297">
        <v>10160.445496666431</v>
      </c>
      <c r="N664" s="293"/>
      <c r="O664" s="297">
        <f>(O481/D481)*D664</f>
        <v>1.924698142662207</v>
      </c>
      <c r="P664" s="297">
        <f t="shared" ref="P664:X664" si="201">(P481/E481)*E664</f>
        <v>1.9246913234829381</v>
      </c>
      <c r="Q664" s="297">
        <f t="shared" si="201"/>
        <v>1.9246913234829381</v>
      </c>
      <c r="R664" s="297">
        <f t="shared" si="201"/>
        <v>1.9246913234829381</v>
      </c>
      <c r="S664" s="297">
        <f t="shared" si="201"/>
        <v>1.9246913234829381</v>
      </c>
      <c r="T664" s="297">
        <f t="shared" si="201"/>
        <v>1.9246913234829381</v>
      </c>
      <c r="U664" s="297">
        <f t="shared" si="201"/>
        <v>1.9246913234829381</v>
      </c>
      <c r="V664" s="297">
        <f t="shared" si="201"/>
        <v>1.9246913234829381</v>
      </c>
      <c r="W664" s="297">
        <f t="shared" si="201"/>
        <v>1.9246913234829381</v>
      </c>
      <c r="X664" s="297">
        <f t="shared" si="201"/>
        <v>1.9246913234829381</v>
      </c>
      <c r="Y664" s="412">
        <v>1</v>
      </c>
      <c r="Z664" s="412">
        <v>0</v>
      </c>
      <c r="AA664" s="412">
        <v>0</v>
      </c>
      <c r="AB664" s="412">
        <v>0</v>
      </c>
      <c r="AC664" s="412">
        <v>0</v>
      </c>
      <c r="AD664" s="412">
        <v>0</v>
      </c>
      <c r="AE664" s="412">
        <v>0</v>
      </c>
      <c r="AF664" s="412"/>
      <c r="AG664" s="412"/>
      <c r="AH664" s="412"/>
      <c r="AI664" s="412"/>
      <c r="AJ664" s="412"/>
      <c r="AK664" s="412"/>
      <c r="AL664" s="412"/>
      <c r="AM664" s="298">
        <f>SUM(Y664:AL664)</f>
        <v>1</v>
      </c>
    </row>
    <row r="665" spans="1:39" ht="15.5" outlineLevel="1">
      <c r="A665" s="534"/>
      <c r="B665" s="296" t="s">
        <v>308</v>
      </c>
      <c r="C665" s="318" t="s">
        <v>164</v>
      </c>
      <c r="D665" s="297"/>
      <c r="E665" s="297"/>
      <c r="F665" s="297"/>
      <c r="G665" s="297"/>
      <c r="H665" s="297"/>
      <c r="I665" s="297"/>
      <c r="J665" s="297"/>
      <c r="K665" s="297"/>
      <c r="L665" s="297"/>
      <c r="M665" s="297"/>
      <c r="N665" s="293"/>
      <c r="O665" s="297"/>
      <c r="P665" s="297"/>
      <c r="Q665" s="297"/>
      <c r="R665" s="297"/>
      <c r="S665" s="297"/>
      <c r="T665" s="297"/>
      <c r="U665" s="297"/>
      <c r="V665" s="297"/>
      <c r="W665" s="297"/>
      <c r="X665" s="297"/>
      <c r="Y665" s="413">
        <f t="shared" ref="Y665:AL665" si="202">Y664</f>
        <v>1</v>
      </c>
      <c r="Z665" s="413">
        <f t="shared" si="202"/>
        <v>0</v>
      </c>
      <c r="AA665" s="413">
        <f t="shared" si="202"/>
        <v>0</v>
      </c>
      <c r="AB665" s="413">
        <f t="shared" si="202"/>
        <v>0</v>
      </c>
      <c r="AC665" s="413">
        <f t="shared" si="202"/>
        <v>0</v>
      </c>
      <c r="AD665" s="413">
        <f t="shared" si="202"/>
        <v>0</v>
      </c>
      <c r="AE665" s="413">
        <f t="shared" si="202"/>
        <v>0</v>
      </c>
      <c r="AF665" s="413">
        <f t="shared" si="202"/>
        <v>0</v>
      </c>
      <c r="AG665" s="413">
        <f t="shared" si="202"/>
        <v>0</v>
      </c>
      <c r="AH665" s="413">
        <f t="shared" si="202"/>
        <v>0</v>
      </c>
      <c r="AI665" s="413">
        <f t="shared" si="202"/>
        <v>0</v>
      </c>
      <c r="AJ665" s="413">
        <f t="shared" si="202"/>
        <v>0</v>
      </c>
      <c r="AK665" s="413">
        <f t="shared" si="202"/>
        <v>0</v>
      </c>
      <c r="AL665" s="413">
        <f t="shared" si="202"/>
        <v>0</v>
      </c>
      <c r="AM665" s="308"/>
    </row>
    <row r="666" spans="1:39" ht="15.5" outlineLevel="1">
      <c r="A666" s="534"/>
      <c r="B666" s="296"/>
      <c r="C666" s="318"/>
      <c r="D666" s="293"/>
      <c r="E666" s="293"/>
      <c r="F666" s="293"/>
      <c r="G666" s="293"/>
      <c r="H666" s="293"/>
      <c r="I666" s="293"/>
      <c r="J666" s="293"/>
      <c r="K666" s="293"/>
      <c r="L666" s="293"/>
      <c r="M666" s="293"/>
      <c r="N666" s="293"/>
      <c r="O666" s="293"/>
      <c r="P666" s="293"/>
      <c r="Q666" s="293"/>
      <c r="R666" s="293"/>
      <c r="S666" s="293"/>
      <c r="T666" s="293"/>
      <c r="U666" s="293"/>
      <c r="V666" s="293"/>
      <c r="W666" s="293"/>
      <c r="X666" s="293"/>
      <c r="Y666" s="414"/>
      <c r="Z666" s="427"/>
      <c r="AA666" s="427"/>
      <c r="AB666" s="427"/>
      <c r="AC666" s="427"/>
      <c r="AD666" s="427"/>
      <c r="AE666" s="427"/>
      <c r="AF666" s="427"/>
      <c r="AG666" s="427"/>
      <c r="AH666" s="427"/>
      <c r="AI666" s="427"/>
      <c r="AJ666" s="427"/>
      <c r="AK666" s="427"/>
      <c r="AL666" s="427"/>
      <c r="AM666" s="308"/>
    </row>
    <row r="667" spans="1:39" ht="15.5" outlineLevel="1">
      <c r="A667" s="534"/>
      <c r="B667" s="290" t="s">
        <v>498</v>
      </c>
      <c r="C667" s="318"/>
      <c r="D667" s="293"/>
      <c r="E667" s="293"/>
      <c r="F667" s="293"/>
      <c r="G667" s="293"/>
      <c r="H667" s="293"/>
      <c r="I667" s="293"/>
      <c r="J667" s="293"/>
      <c r="K667" s="293"/>
      <c r="L667" s="293"/>
      <c r="M667" s="293"/>
      <c r="N667" s="293"/>
      <c r="O667" s="293"/>
      <c r="P667" s="293"/>
      <c r="Q667" s="293"/>
      <c r="R667" s="293"/>
      <c r="S667" s="293"/>
      <c r="T667" s="293"/>
      <c r="U667" s="293"/>
      <c r="V667" s="293"/>
      <c r="W667" s="293"/>
      <c r="X667" s="293"/>
      <c r="Y667" s="414"/>
      <c r="Z667" s="427"/>
      <c r="AA667" s="427"/>
      <c r="AB667" s="427"/>
      <c r="AC667" s="427"/>
      <c r="AD667" s="427"/>
      <c r="AE667" s="427"/>
      <c r="AF667" s="427"/>
      <c r="AG667" s="427"/>
      <c r="AH667" s="427"/>
      <c r="AI667" s="427"/>
      <c r="AJ667" s="427"/>
      <c r="AK667" s="427"/>
      <c r="AL667" s="427"/>
      <c r="AM667" s="308"/>
    </row>
    <row r="668" spans="1:39" ht="15.5" outlineLevel="1">
      <c r="A668" s="534">
        <v>25</v>
      </c>
      <c r="B668" s="430" t="s">
        <v>118</v>
      </c>
      <c r="C668" s="318" t="s">
        <v>755</v>
      </c>
      <c r="D668" s="297"/>
      <c r="E668" s="297"/>
      <c r="F668" s="297"/>
      <c r="G668" s="297"/>
      <c r="H668" s="297"/>
      <c r="I668" s="297"/>
      <c r="J668" s="297"/>
      <c r="K668" s="297"/>
      <c r="L668" s="297"/>
      <c r="M668" s="297"/>
      <c r="N668" s="297">
        <v>12</v>
      </c>
      <c r="O668" s="297"/>
      <c r="P668" s="297"/>
      <c r="Q668" s="297"/>
      <c r="R668" s="297"/>
      <c r="S668" s="297"/>
      <c r="T668" s="297"/>
      <c r="U668" s="297"/>
      <c r="V668" s="297"/>
      <c r="W668" s="297"/>
      <c r="X668" s="297"/>
      <c r="Y668" s="428"/>
      <c r="Z668" s="412"/>
      <c r="AA668" s="412"/>
      <c r="AB668" s="412"/>
      <c r="AC668" s="412"/>
      <c r="AD668" s="412"/>
      <c r="AE668" s="412"/>
      <c r="AF668" s="417"/>
      <c r="AG668" s="417"/>
      <c r="AH668" s="417"/>
      <c r="AI668" s="417"/>
      <c r="AJ668" s="417"/>
      <c r="AK668" s="417"/>
      <c r="AL668" s="417"/>
      <c r="AM668" s="298">
        <f>SUM(Y668:AL668)</f>
        <v>0</v>
      </c>
    </row>
    <row r="669" spans="1:39" ht="15.5" outlineLevel="1">
      <c r="A669" s="534"/>
      <c r="B669" s="296" t="s">
        <v>308</v>
      </c>
      <c r="C669" s="318" t="s">
        <v>164</v>
      </c>
      <c r="D669" s="297"/>
      <c r="E669" s="297"/>
      <c r="F669" s="297"/>
      <c r="G669" s="297"/>
      <c r="H669" s="297"/>
      <c r="I669" s="297"/>
      <c r="J669" s="297"/>
      <c r="K669" s="297"/>
      <c r="L669" s="297"/>
      <c r="M669" s="297"/>
      <c r="N669" s="297">
        <f>N668</f>
        <v>12</v>
      </c>
      <c r="O669" s="297"/>
      <c r="P669" s="297"/>
      <c r="Q669" s="297"/>
      <c r="R669" s="297"/>
      <c r="S669" s="297"/>
      <c r="T669" s="297"/>
      <c r="U669" s="297"/>
      <c r="V669" s="297"/>
      <c r="W669" s="297"/>
      <c r="X669" s="297"/>
      <c r="Y669" s="413">
        <f t="shared" ref="Y669:AL669" si="203">Y668</f>
        <v>0</v>
      </c>
      <c r="Z669" s="413">
        <f t="shared" si="203"/>
        <v>0</v>
      </c>
      <c r="AA669" s="413">
        <f t="shared" si="203"/>
        <v>0</v>
      </c>
      <c r="AB669" s="413">
        <f t="shared" si="203"/>
        <v>0</v>
      </c>
      <c r="AC669" s="413">
        <f t="shared" si="203"/>
        <v>0</v>
      </c>
      <c r="AD669" s="413">
        <f t="shared" si="203"/>
        <v>0</v>
      </c>
      <c r="AE669" s="413">
        <f t="shared" si="203"/>
        <v>0</v>
      </c>
      <c r="AF669" s="413">
        <f t="shared" si="203"/>
        <v>0</v>
      </c>
      <c r="AG669" s="413">
        <f t="shared" si="203"/>
        <v>0</v>
      </c>
      <c r="AH669" s="413">
        <f t="shared" si="203"/>
        <v>0</v>
      </c>
      <c r="AI669" s="413">
        <f t="shared" si="203"/>
        <v>0</v>
      </c>
      <c r="AJ669" s="413">
        <f t="shared" si="203"/>
        <v>0</v>
      </c>
      <c r="AK669" s="413">
        <f t="shared" si="203"/>
        <v>0</v>
      </c>
      <c r="AL669" s="413">
        <f t="shared" si="203"/>
        <v>0</v>
      </c>
      <c r="AM669" s="308"/>
    </row>
    <row r="670" spans="1:39" ht="15.5" outlineLevel="1">
      <c r="A670" s="534"/>
      <c r="B670" s="296"/>
      <c r="C670" s="318"/>
      <c r="D670" s="293"/>
      <c r="E670" s="293"/>
      <c r="F670" s="293"/>
      <c r="G670" s="293"/>
      <c r="H670" s="293"/>
      <c r="I670" s="293"/>
      <c r="J670" s="293"/>
      <c r="K670" s="293"/>
      <c r="L670" s="293"/>
      <c r="M670" s="293"/>
      <c r="N670" s="293"/>
      <c r="O670" s="293"/>
      <c r="P670" s="293"/>
      <c r="Q670" s="293"/>
      <c r="R670" s="293"/>
      <c r="S670" s="293"/>
      <c r="T670" s="293"/>
      <c r="U670" s="293"/>
      <c r="V670" s="293"/>
      <c r="W670" s="293"/>
      <c r="X670" s="293"/>
      <c r="Y670" s="414"/>
      <c r="Z670" s="427"/>
      <c r="AA670" s="427"/>
      <c r="AB670" s="427"/>
      <c r="AC670" s="427"/>
      <c r="AD670" s="427"/>
      <c r="AE670" s="427"/>
      <c r="AF670" s="427"/>
      <c r="AG670" s="427"/>
      <c r="AH670" s="427"/>
      <c r="AI670" s="427"/>
      <c r="AJ670" s="427"/>
      <c r="AK670" s="427"/>
      <c r="AL670" s="427"/>
      <c r="AM670" s="308"/>
    </row>
    <row r="671" spans="1:39" ht="15.5" outlineLevel="1">
      <c r="A671" s="534">
        <v>26</v>
      </c>
      <c r="B671" s="430" t="s">
        <v>119</v>
      </c>
      <c r="C671" s="318" t="s">
        <v>755</v>
      </c>
      <c r="D671" s="297">
        <v>397435.90588150267</v>
      </c>
      <c r="E671" s="297">
        <v>397435.90588150267</v>
      </c>
      <c r="F671" s="297">
        <v>397435.90588150267</v>
      </c>
      <c r="G671" s="297">
        <v>397435.90588150267</v>
      </c>
      <c r="H671" s="297">
        <v>397435.90588150267</v>
      </c>
      <c r="I671" s="297">
        <v>397435.90588150267</v>
      </c>
      <c r="J671" s="297">
        <v>397435.90588150267</v>
      </c>
      <c r="K671" s="297">
        <v>397435.90588150267</v>
      </c>
      <c r="L671" s="297">
        <v>397435.90588150267</v>
      </c>
      <c r="M671" s="297">
        <v>397435.90588150267</v>
      </c>
      <c r="N671" s="297">
        <v>12</v>
      </c>
      <c r="O671" s="297">
        <f>(O488/D488)*D671</f>
        <v>106.47031948813293</v>
      </c>
      <c r="P671" s="297">
        <f t="shared" ref="P671:X671" si="204">(P488/E488)*E671</f>
        <v>111.91485219681358</v>
      </c>
      <c r="Q671" s="297">
        <f t="shared" si="204"/>
        <v>111.91485219681358</v>
      </c>
      <c r="R671" s="297">
        <f t="shared" si="204"/>
        <v>111.91485219681358</v>
      </c>
      <c r="S671" s="297">
        <f t="shared" si="204"/>
        <v>111.91485219681358</v>
      </c>
      <c r="T671" s="297">
        <f t="shared" si="204"/>
        <v>112.69438145999631</v>
      </c>
      <c r="U671" s="297">
        <f t="shared" si="204"/>
        <v>112.69438145999631</v>
      </c>
      <c r="V671" s="297">
        <f t="shared" si="204"/>
        <v>112.69438145999631</v>
      </c>
      <c r="W671" s="297">
        <f t="shared" si="204"/>
        <v>112.69438145999631</v>
      </c>
      <c r="X671" s="297">
        <f t="shared" si="204"/>
        <v>112.69438145999631</v>
      </c>
      <c r="Y671" s="428">
        <v>0</v>
      </c>
      <c r="Z671" s="412">
        <v>6.8400000000000002E-2</v>
      </c>
      <c r="AA671" s="412">
        <v>0.1656</v>
      </c>
      <c r="AB671" s="412">
        <v>0.76600000000000001</v>
      </c>
      <c r="AC671" s="412">
        <v>0</v>
      </c>
      <c r="AD671" s="412">
        <v>0</v>
      </c>
      <c r="AE671" s="412">
        <v>0</v>
      </c>
      <c r="AF671" s="417"/>
      <c r="AG671" s="417"/>
      <c r="AH671" s="417"/>
      <c r="AI671" s="417"/>
      <c r="AJ671" s="417"/>
      <c r="AK671" s="417"/>
      <c r="AL671" s="417"/>
      <c r="AM671" s="298">
        <f>SUM(Y671:AL671)</f>
        <v>1</v>
      </c>
    </row>
    <row r="672" spans="1:39" ht="15.5" outlineLevel="1">
      <c r="A672" s="534"/>
      <c r="B672" s="296" t="s">
        <v>308</v>
      </c>
      <c r="C672" s="318" t="s">
        <v>164</v>
      </c>
      <c r="D672" s="297"/>
      <c r="E672" s="297"/>
      <c r="F672" s="297"/>
      <c r="G672" s="297"/>
      <c r="H672" s="297"/>
      <c r="I672" s="297"/>
      <c r="J672" s="297"/>
      <c r="K672" s="297"/>
      <c r="L672" s="297"/>
      <c r="M672" s="297"/>
      <c r="N672" s="297">
        <f>N671</f>
        <v>12</v>
      </c>
      <c r="O672" s="297"/>
      <c r="P672" s="297"/>
      <c r="Q672" s="297"/>
      <c r="R672" s="297"/>
      <c r="S672" s="297"/>
      <c r="T672" s="297"/>
      <c r="U672" s="297"/>
      <c r="V672" s="297"/>
      <c r="W672" s="297"/>
      <c r="X672" s="297"/>
      <c r="Y672" s="413">
        <f t="shared" ref="Y672:AL672" si="205">Y671</f>
        <v>0</v>
      </c>
      <c r="Z672" s="413">
        <f t="shared" si="205"/>
        <v>6.8400000000000002E-2</v>
      </c>
      <c r="AA672" s="413">
        <f t="shared" si="205"/>
        <v>0.1656</v>
      </c>
      <c r="AB672" s="413">
        <f t="shared" si="205"/>
        <v>0.76600000000000001</v>
      </c>
      <c r="AC672" s="413">
        <f t="shared" si="205"/>
        <v>0</v>
      </c>
      <c r="AD672" s="413">
        <f t="shared" si="205"/>
        <v>0</v>
      </c>
      <c r="AE672" s="413">
        <f t="shared" si="205"/>
        <v>0</v>
      </c>
      <c r="AF672" s="413">
        <f t="shared" si="205"/>
        <v>0</v>
      </c>
      <c r="AG672" s="413">
        <f t="shared" si="205"/>
        <v>0</v>
      </c>
      <c r="AH672" s="413">
        <f t="shared" si="205"/>
        <v>0</v>
      </c>
      <c r="AI672" s="413">
        <f t="shared" si="205"/>
        <v>0</v>
      </c>
      <c r="AJ672" s="413">
        <f t="shared" si="205"/>
        <v>0</v>
      </c>
      <c r="AK672" s="413">
        <f t="shared" si="205"/>
        <v>0</v>
      </c>
      <c r="AL672" s="413">
        <f t="shared" si="205"/>
        <v>0</v>
      </c>
      <c r="AM672" s="308"/>
    </row>
    <row r="673" spans="1:39" ht="15.5" outlineLevel="1">
      <c r="A673" s="534"/>
      <c r="B673" s="296"/>
      <c r="C673" s="318"/>
      <c r="D673" s="293"/>
      <c r="E673" s="293"/>
      <c r="F673" s="293"/>
      <c r="G673" s="293"/>
      <c r="H673" s="293"/>
      <c r="I673" s="293"/>
      <c r="J673" s="293"/>
      <c r="K673" s="293"/>
      <c r="L673" s="293"/>
      <c r="M673" s="293"/>
      <c r="N673" s="293"/>
      <c r="O673" s="293"/>
      <c r="P673" s="293"/>
      <c r="Q673" s="293"/>
      <c r="R673" s="293"/>
      <c r="S673" s="293"/>
      <c r="T673" s="293"/>
      <c r="U673" s="293"/>
      <c r="V673" s="293"/>
      <c r="W673" s="293"/>
      <c r="X673" s="293"/>
      <c r="Y673" s="414"/>
      <c r="Z673" s="427"/>
      <c r="AA673" s="427"/>
      <c r="AB673" s="427"/>
      <c r="AC673" s="427"/>
      <c r="AD673" s="427"/>
      <c r="AE673" s="427"/>
      <c r="AF673" s="427"/>
      <c r="AG673" s="427"/>
      <c r="AH673" s="427"/>
      <c r="AI673" s="427"/>
      <c r="AJ673" s="427"/>
      <c r="AK673" s="427"/>
      <c r="AL673" s="427"/>
      <c r="AM673" s="308"/>
    </row>
    <row r="674" spans="1:39" ht="31" outlineLevel="1">
      <c r="A674" s="534">
        <v>27</v>
      </c>
      <c r="B674" s="430" t="s">
        <v>120</v>
      </c>
      <c r="C674" s="318" t="s">
        <v>755</v>
      </c>
      <c r="D674" s="297">
        <v>27736.310048025316</v>
      </c>
      <c r="E674" s="297">
        <v>27736.310048025316</v>
      </c>
      <c r="F674" s="297">
        <v>27736.310048025316</v>
      </c>
      <c r="G674" s="297">
        <v>27736.310048025316</v>
      </c>
      <c r="H674" s="297">
        <v>27736.310048025316</v>
      </c>
      <c r="I674" s="297">
        <v>27736.310048025316</v>
      </c>
      <c r="J674" s="297">
        <v>27736.310048025316</v>
      </c>
      <c r="K674" s="297">
        <v>27736.310048025316</v>
      </c>
      <c r="L674" s="297">
        <v>27736.310048025316</v>
      </c>
      <c r="M674" s="297">
        <v>27736.310048025316</v>
      </c>
      <c r="N674" s="297">
        <v>12</v>
      </c>
      <c r="O674" s="297">
        <v>5.021950942776817</v>
      </c>
      <c r="P674" s="297">
        <v>5.021950942776817</v>
      </c>
      <c r="Q674" s="297">
        <v>5.021950942776817</v>
      </c>
      <c r="R674" s="297">
        <v>5.021950942776817</v>
      </c>
      <c r="S674" s="297">
        <v>5.021950942776817</v>
      </c>
      <c r="T674" s="297">
        <v>5.021950942776817</v>
      </c>
      <c r="U674" s="297">
        <v>5.021950942776817</v>
      </c>
      <c r="V674" s="297">
        <v>5.021950942776817</v>
      </c>
      <c r="W674" s="297">
        <v>5.021950942776817</v>
      </c>
      <c r="X674" s="297">
        <v>5.021950942776817</v>
      </c>
      <c r="Y674" s="428">
        <v>0</v>
      </c>
      <c r="Z674" s="412">
        <v>1</v>
      </c>
      <c r="AA674" s="412">
        <v>0</v>
      </c>
      <c r="AB674" s="412">
        <v>0</v>
      </c>
      <c r="AC674" s="412">
        <v>0</v>
      </c>
      <c r="AD674" s="412">
        <v>0</v>
      </c>
      <c r="AE674" s="412">
        <v>0</v>
      </c>
      <c r="AF674" s="417"/>
      <c r="AG674" s="417"/>
      <c r="AH674" s="417"/>
      <c r="AI674" s="417"/>
      <c r="AJ674" s="417"/>
      <c r="AK674" s="417"/>
      <c r="AL674" s="417"/>
      <c r="AM674" s="298">
        <f>SUM(Y674:AL674)</f>
        <v>1</v>
      </c>
    </row>
    <row r="675" spans="1:39" ht="15.5" outlineLevel="1">
      <c r="A675" s="534"/>
      <c r="B675" s="296" t="s">
        <v>308</v>
      </c>
      <c r="C675" s="318" t="s">
        <v>164</v>
      </c>
      <c r="D675" s="297"/>
      <c r="E675" s="297"/>
      <c r="F675" s="297"/>
      <c r="G675" s="297"/>
      <c r="H675" s="297"/>
      <c r="I675" s="297"/>
      <c r="J675" s="297"/>
      <c r="K675" s="297"/>
      <c r="L675" s="297"/>
      <c r="M675" s="297"/>
      <c r="N675" s="297">
        <f>N674</f>
        <v>12</v>
      </c>
      <c r="O675" s="297"/>
      <c r="P675" s="297"/>
      <c r="Q675" s="297"/>
      <c r="R675" s="297"/>
      <c r="S675" s="297"/>
      <c r="T675" s="297"/>
      <c r="U675" s="297"/>
      <c r="V675" s="297"/>
      <c r="W675" s="297"/>
      <c r="X675" s="297"/>
      <c r="Y675" s="413">
        <f t="shared" ref="Y675:AL675" si="206">Y674</f>
        <v>0</v>
      </c>
      <c r="Z675" s="413">
        <f t="shared" si="206"/>
        <v>1</v>
      </c>
      <c r="AA675" s="413">
        <f t="shared" si="206"/>
        <v>0</v>
      </c>
      <c r="AB675" s="413">
        <f t="shared" si="206"/>
        <v>0</v>
      </c>
      <c r="AC675" s="413">
        <f t="shared" si="206"/>
        <v>0</v>
      </c>
      <c r="AD675" s="413">
        <f t="shared" si="206"/>
        <v>0</v>
      </c>
      <c r="AE675" s="413">
        <f t="shared" si="206"/>
        <v>0</v>
      </c>
      <c r="AF675" s="413">
        <f t="shared" si="206"/>
        <v>0</v>
      </c>
      <c r="AG675" s="413">
        <f t="shared" si="206"/>
        <v>0</v>
      </c>
      <c r="AH675" s="413">
        <f t="shared" si="206"/>
        <v>0</v>
      </c>
      <c r="AI675" s="413">
        <f t="shared" si="206"/>
        <v>0</v>
      </c>
      <c r="AJ675" s="413">
        <f t="shared" si="206"/>
        <v>0</v>
      </c>
      <c r="AK675" s="413">
        <f t="shared" si="206"/>
        <v>0</v>
      </c>
      <c r="AL675" s="413">
        <f t="shared" si="206"/>
        <v>0</v>
      </c>
      <c r="AM675" s="308"/>
    </row>
    <row r="676" spans="1:39" ht="15.5" outlineLevel="1">
      <c r="A676" s="534"/>
      <c r="B676" s="296"/>
      <c r="C676" s="318"/>
      <c r="D676" s="293"/>
      <c r="E676" s="293"/>
      <c r="F676" s="293"/>
      <c r="G676" s="293"/>
      <c r="H676" s="293"/>
      <c r="I676" s="293"/>
      <c r="J676" s="293"/>
      <c r="K676" s="293"/>
      <c r="L676" s="293"/>
      <c r="M676" s="293"/>
      <c r="N676" s="293"/>
      <c r="O676" s="293"/>
      <c r="P676" s="293"/>
      <c r="Q676" s="293"/>
      <c r="R676" s="293"/>
      <c r="S676" s="293"/>
      <c r="T676" s="293"/>
      <c r="U676" s="293"/>
      <c r="V676" s="293"/>
      <c r="W676" s="293"/>
      <c r="X676" s="293"/>
      <c r="Y676" s="414"/>
      <c r="Z676" s="427"/>
      <c r="AA676" s="427"/>
      <c r="AB676" s="427"/>
      <c r="AC676" s="427"/>
      <c r="AD676" s="427"/>
      <c r="AE676" s="427"/>
      <c r="AF676" s="427"/>
      <c r="AG676" s="427"/>
      <c r="AH676" s="427"/>
      <c r="AI676" s="427"/>
      <c r="AJ676" s="427"/>
      <c r="AK676" s="427"/>
      <c r="AL676" s="427"/>
      <c r="AM676" s="308"/>
    </row>
    <row r="677" spans="1:39" ht="31" outlineLevel="1">
      <c r="A677" s="534">
        <v>28</v>
      </c>
      <c r="B677" s="430" t="s">
        <v>121</v>
      </c>
      <c r="C677" s="318" t="s">
        <v>755</v>
      </c>
      <c r="D677" s="297"/>
      <c r="E677" s="297"/>
      <c r="F677" s="297"/>
      <c r="G677" s="297"/>
      <c r="H677" s="297"/>
      <c r="I677" s="297"/>
      <c r="J677" s="297"/>
      <c r="K677" s="297"/>
      <c r="L677" s="297"/>
      <c r="M677" s="297"/>
      <c r="N677" s="297">
        <v>12</v>
      </c>
      <c r="O677" s="297"/>
      <c r="P677" s="297"/>
      <c r="Q677" s="297"/>
      <c r="R677" s="297"/>
      <c r="S677" s="297"/>
      <c r="T677" s="297"/>
      <c r="U677" s="297"/>
      <c r="V677" s="297"/>
      <c r="W677" s="297"/>
      <c r="X677" s="297"/>
      <c r="Y677" s="428"/>
      <c r="Z677" s="412"/>
      <c r="AA677" s="412"/>
      <c r="AB677" s="412"/>
      <c r="AC677" s="412"/>
      <c r="AD677" s="412"/>
      <c r="AE677" s="412"/>
      <c r="AF677" s="417"/>
      <c r="AG677" s="417"/>
      <c r="AH677" s="417"/>
      <c r="AI677" s="417"/>
      <c r="AJ677" s="417"/>
      <c r="AK677" s="417"/>
      <c r="AL677" s="417"/>
      <c r="AM677" s="298">
        <f>SUM(Y677:AL677)</f>
        <v>0</v>
      </c>
    </row>
    <row r="678" spans="1:39" ht="15.5" outlineLevel="1">
      <c r="A678" s="534"/>
      <c r="B678" s="296" t="s">
        <v>308</v>
      </c>
      <c r="C678" s="318" t="s">
        <v>164</v>
      </c>
      <c r="D678" s="297"/>
      <c r="E678" s="297"/>
      <c r="F678" s="297"/>
      <c r="G678" s="297"/>
      <c r="H678" s="297"/>
      <c r="I678" s="297"/>
      <c r="J678" s="297"/>
      <c r="K678" s="297"/>
      <c r="L678" s="297"/>
      <c r="M678" s="297"/>
      <c r="N678" s="297">
        <f>N677</f>
        <v>12</v>
      </c>
      <c r="O678" s="297"/>
      <c r="P678" s="297"/>
      <c r="Q678" s="297"/>
      <c r="R678" s="297"/>
      <c r="S678" s="297"/>
      <c r="T678" s="297"/>
      <c r="U678" s="297"/>
      <c r="V678" s="297"/>
      <c r="W678" s="297"/>
      <c r="X678" s="297"/>
      <c r="Y678" s="413">
        <f t="shared" ref="Y678:AL678" si="207">Y677</f>
        <v>0</v>
      </c>
      <c r="Z678" s="413">
        <f t="shared" si="207"/>
        <v>0</v>
      </c>
      <c r="AA678" s="413">
        <f t="shared" si="207"/>
        <v>0</v>
      </c>
      <c r="AB678" s="413">
        <f t="shared" si="207"/>
        <v>0</v>
      </c>
      <c r="AC678" s="413">
        <f t="shared" si="207"/>
        <v>0</v>
      </c>
      <c r="AD678" s="413">
        <f t="shared" si="207"/>
        <v>0</v>
      </c>
      <c r="AE678" s="413">
        <f t="shared" si="207"/>
        <v>0</v>
      </c>
      <c r="AF678" s="413">
        <f t="shared" si="207"/>
        <v>0</v>
      </c>
      <c r="AG678" s="413">
        <f t="shared" si="207"/>
        <v>0</v>
      </c>
      <c r="AH678" s="413">
        <f t="shared" si="207"/>
        <v>0</v>
      </c>
      <c r="AI678" s="413">
        <f t="shared" si="207"/>
        <v>0</v>
      </c>
      <c r="AJ678" s="413">
        <f t="shared" si="207"/>
        <v>0</v>
      </c>
      <c r="AK678" s="413">
        <f t="shared" si="207"/>
        <v>0</v>
      </c>
      <c r="AL678" s="413">
        <f t="shared" si="207"/>
        <v>0</v>
      </c>
      <c r="AM678" s="308"/>
    </row>
    <row r="679" spans="1:39" ht="15.5" outlineLevel="1">
      <c r="A679" s="534"/>
      <c r="B679" s="296"/>
      <c r="C679" s="318"/>
      <c r="D679" s="293"/>
      <c r="E679" s="293"/>
      <c r="F679" s="293"/>
      <c r="G679" s="293"/>
      <c r="H679" s="293"/>
      <c r="I679" s="293"/>
      <c r="J679" s="293"/>
      <c r="K679" s="293"/>
      <c r="L679" s="293"/>
      <c r="M679" s="293"/>
      <c r="N679" s="293"/>
      <c r="O679" s="293"/>
      <c r="P679" s="293"/>
      <c r="Q679" s="293"/>
      <c r="R679" s="293"/>
      <c r="S679" s="293"/>
      <c r="T679" s="293"/>
      <c r="U679" s="293"/>
      <c r="V679" s="293"/>
      <c r="W679" s="293"/>
      <c r="X679" s="293"/>
      <c r="Y679" s="414"/>
      <c r="Z679" s="427"/>
      <c r="AA679" s="427"/>
      <c r="AB679" s="427"/>
      <c r="AC679" s="427"/>
      <c r="AD679" s="427"/>
      <c r="AE679" s="427"/>
      <c r="AF679" s="427"/>
      <c r="AG679" s="427"/>
      <c r="AH679" s="427"/>
      <c r="AI679" s="427"/>
      <c r="AJ679" s="427"/>
      <c r="AK679" s="427"/>
      <c r="AL679" s="427"/>
      <c r="AM679" s="308"/>
    </row>
    <row r="680" spans="1:39" ht="31" outlineLevel="1">
      <c r="A680" s="534">
        <v>29</v>
      </c>
      <c r="B680" s="430" t="s">
        <v>122</v>
      </c>
      <c r="C680" s="318" t="s">
        <v>755</v>
      </c>
      <c r="D680" s="297"/>
      <c r="E680" s="297"/>
      <c r="F680" s="297"/>
      <c r="G680" s="297"/>
      <c r="H680" s="297"/>
      <c r="I680" s="297"/>
      <c r="J680" s="297"/>
      <c r="K680" s="297"/>
      <c r="L680" s="297"/>
      <c r="M680" s="297"/>
      <c r="N680" s="297">
        <v>3</v>
      </c>
      <c r="O680" s="297"/>
      <c r="P680" s="297"/>
      <c r="Q680" s="297"/>
      <c r="R680" s="297"/>
      <c r="S680" s="297"/>
      <c r="T680" s="297"/>
      <c r="U680" s="297"/>
      <c r="V680" s="297"/>
      <c r="W680" s="297"/>
      <c r="X680" s="297"/>
      <c r="Y680" s="428"/>
      <c r="Z680" s="412"/>
      <c r="AA680" s="412"/>
      <c r="AB680" s="412"/>
      <c r="AC680" s="412"/>
      <c r="AD680" s="412"/>
      <c r="AE680" s="412"/>
      <c r="AF680" s="417"/>
      <c r="AG680" s="417"/>
      <c r="AH680" s="417"/>
      <c r="AI680" s="417"/>
      <c r="AJ680" s="417"/>
      <c r="AK680" s="417"/>
      <c r="AL680" s="417"/>
      <c r="AM680" s="298">
        <f>SUM(Y680:AL680)</f>
        <v>0</v>
      </c>
    </row>
    <row r="681" spans="1:39" ht="15.5" outlineLevel="1">
      <c r="A681" s="534"/>
      <c r="B681" s="296" t="s">
        <v>308</v>
      </c>
      <c r="C681" s="318" t="s">
        <v>164</v>
      </c>
      <c r="D681" s="297"/>
      <c r="E681" s="297"/>
      <c r="F681" s="297"/>
      <c r="G681" s="297"/>
      <c r="H681" s="297"/>
      <c r="I681" s="297"/>
      <c r="J681" s="297"/>
      <c r="K681" s="297"/>
      <c r="L681" s="297"/>
      <c r="M681" s="297"/>
      <c r="N681" s="297">
        <f>N680</f>
        <v>3</v>
      </c>
      <c r="O681" s="297"/>
      <c r="P681" s="297"/>
      <c r="Q681" s="297"/>
      <c r="R681" s="297"/>
      <c r="S681" s="297"/>
      <c r="T681" s="297"/>
      <c r="U681" s="297"/>
      <c r="V681" s="297"/>
      <c r="W681" s="297"/>
      <c r="X681" s="297"/>
      <c r="Y681" s="413">
        <f t="shared" ref="Y681:AL681" si="208">Y680</f>
        <v>0</v>
      </c>
      <c r="Z681" s="413">
        <f t="shared" si="208"/>
        <v>0</v>
      </c>
      <c r="AA681" s="413">
        <f t="shared" si="208"/>
        <v>0</v>
      </c>
      <c r="AB681" s="413">
        <f t="shared" si="208"/>
        <v>0</v>
      </c>
      <c r="AC681" s="413">
        <f t="shared" si="208"/>
        <v>0</v>
      </c>
      <c r="AD681" s="413">
        <f t="shared" si="208"/>
        <v>0</v>
      </c>
      <c r="AE681" s="413">
        <f t="shared" si="208"/>
        <v>0</v>
      </c>
      <c r="AF681" s="413">
        <f t="shared" si="208"/>
        <v>0</v>
      </c>
      <c r="AG681" s="413">
        <f t="shared" si="208"/>
        <v>0</v>
      </c>
      <c r="AH681" s="413">
        <f t="shared" si="208"/>
        <v>0</v>
      </c>
      <c r="AI681" s="413">
        <f t="shared" si="208"/>
        <v>0</v>
      </c>
      <c r="AJ681" s="413">
        <f t="shared" si="208"/>
        <v>0</v>
      </c>
      <c r="AK681" s="413">
        <f t="shared" si="208"/>
        <v>0</v>
      </c>
      <c r="AL681" s="413">
        <f t="shared" si="208"/>
        <v>0</v>
      </c>
      <c r="AM681" s="308"/>
    </row>
    <row r="682" spans="1:39" ht="15.5" outlineLevel="1">
      <c r="A682" s="534"/>
      <c r="B682" s="296"/>
      <c r="C682" s="318"/>
      <c r="D682" s="293"/>
      <c r="E682" s="293"/>
      <c r="F682" s="293"/>
      <c r="G682" s="293"/>
      <c r="H682" s="293"/>
      <c r="I682" s="293"/>
      <c r="J682" s="293"/>
      <c r="K682" s="293"/>
      <c r="L682" s="293"/>
      <c r="M682" s="293"/>
      <c r="N682" s="293"/>
      <c r="O682" s="293"/>
      <c r="P682" s="293"/>
      <c r="Q682" s="293"/>
      <c r="R682" s="293"/>
      <c r="S682" s="293"/>
      <c r="T682" s="293"/>
      <c r="U682" s="293"/>
      <c r="V682" s="293"/>
      <c r="W682" s="293"/>
      <c r="X682" s="293"/>
      <c r="Y682" s="414"/>
      <c r="Z682" s="427"/>
      <c r="AA682" s="427"/>
      <c r="AB682" s="427"/>
      <c r="AC682" s="427"/>
      <c r="AD682" s="427"/>
      <c r="AE682" s="427"/>
      <c r="AF682" s="427"/>
      <c r="AG682" s="427"/>
      <c r="AH682" s="427"/>
      <c r="AI682" s="427"/>
      <c r="AJ682" s="427"/>
      <c r="AK682" s="427"/>
      <c r="AL682" s="427"/>
      <c r="AM682" s="308"/>
    </row>
    <row r="683" spans="1:39" ht="31" outlineLevel="1">
      <c r="A683" s="534">
        <v>30</v>
      </c>
      <c r="B683" s="430" t="s">
        <v>123</v>
      </c>
      <c r="C683" s="318" t="s">
        <v>755</v>
      </c>
      <c r="D683" s="297"/>
      <c r="E683" s="297"/>
      <c r="F683" s="297"/>
      <c r="G683" s="297"/>
      <c r="H683" s="297"/>
      <c r="I683" s="297"/>
      <c r="J683" s="297"/>
      <c r="K683" s="297"/>
      <c r="L683" s="297"/>
      <c r="M683" s="297"/>
      <c r="N683" s="297">
        <v>12</v>
      </c>
      <c r="O683" s="297"/>
      <c r="P683" s="297"/>
      <c r="Q683" s="297"/>
      <c r="R683" s="297"/>
      <c r="S683" s="297"/>
      <c r="T683" s="297"/>
      <c r="U683" s="297"/>
      <c r="V683" s="297"/>
      <c r="W683" s="297"/>
      <c r="X683" s="297"/>
      <c r="Y683" s="428"/>
      <c r="Z683" s="412"/>
      <c r="AA683" s="412"/>
      <c r="AB683" s="412"/>
      <c r="AC683" s="412"/>
      <c r="AD683" s="412"/>
      <c r="AE683" s="412"/>
      <c r="AF683" s="417"/>
      <c r="AG683" s="417"/>
      <c r="AH683" s="417"/>
      <c r="AI683" s="417"/>
      <c r="AJ683" s="417"/>
      <c r="AK683" s="417"/>
      <c r="AL683" s="417"/>
      <c r="AM683" s="298">
        <f>SUM(Y683:AL683)</f>
        <v>0</v>
      </c>
    </row>
    <row r="684" spans="1:39" ht="15.5" outlineLevel="1">
      <c r="A684" s="534"/>
      <c r="B684" s="296" t="s">
        <v>308</v>
      </c>
      <c r="C684" s="318" t="s">
        <v>164</v>
      </c>
      <c r="D684" s="297"/>
      <c r="E684" s="297"/>
      <c r="F684" s="297"/>
      <c r="G684" s="297"/>
      <c r="H684" s="297"/>
      <c r="I684" s="297"/>
      <c r="J684" s="297"/>
      <c r="K684" s="297"/>
      <c r="L684" s="297"/>
      <c r="M684" s="297"/>
      <c r="N684" s="297">
        <f>N683</f>
        <v>12</v>
      </c>
      <c r="O684" s="297"/>
      <c r="P684" s="297"/>
      <c r="Q684" s="297"/>
      <c r="R684" s="297"/>
      <c r="S684" s="297"/>
      <c r="T684" s="297"/>
      <c r="U684" s="297"/>
      <c r="V684" s="297"/>
      <c r="W684" s="297"/>
      <c r="X684" s="297"/>
      <c r="Y684" s="413">
        <f t="shared" ref="Y684:AL684" si="209">Y683</f>
        <v>0</v>
      </c>
      <c r="Z684" s="413">
        <f t="shared" si="209"/>
        <v>0</v>
      </c>
      <c r="AA684" s="413">
        <f t="shared" si="209"/>
        <v>0</v>
      </c>
      <c r="AB684" s="413">
        <f t="shared" si="209"/>
        <v>0</v>
      </c>
      <c r="AC684" s="413">
        <f t="shared" si="209"/>
        <v>0</v>
      </c>
      <c r="AD684" s="413">
        <f t="shared" si="209"/>
        <v>0</v>
      </c>
      <c r="AE684" s="413">
        <f t="shared" si="209"/>
        <v>0</v>
      </c>
      <c r="AF684" s="413">
        <f t="shared" si="209"/>
        <v>0</v>
      </c>
      <c r="AG684" s="413">
        <f t="shared" si="209"/>
        <v>0</v>
      </c>
      <c r="AH684" s="413">
        <f t="shared" si="209"/>
        <v>0</v>
      </c>
      <c r="AI684" s="413">
        <f t="shared" si="209"/>
        <v>0</v>
      </c>
      <c r="AJ684" s="413">
        <f t="shared" si="209"/>
        <v>0</v>
      </c>
      <c r="AK684" s="413">
        <f t="shared" si="209"/>
        <v>0</v>
      </c>
      <c r="AL684" s="413">
        <f t="shared" si="209"/>
        <v>0</v>
      </c>
      <c r="AM684" s="308"/>
    </row>
    <row r="685" spans="1:39" ht="15.5" outlineLevel="1">
      <c r="A685" s="534"/>
      <c r="B685" s="296"/>
      <c r="C685" s="318"/>
      <c r="D685" s="293"/>
      <c r="E685" s="293"/>
      <c r="F685" s="293"/>
      <c r="G685" s="293"/>
      <c r="H685" s="293"/>
      <c r="I685" s="293"/>
      <c r="J685" s="293"/>
      <c r="K685" s="293"/>
      <c r="L685" s="293"/>
      <c r="M685" s="293"/>
      <c r="N685" s="293"/>
      <c r="O685" s="293"/>
      <c r="P685" s="293"/>
      <c r="Q685" s="293"/>
      <c r="R685" s="293"/>
      <c r="S685" s="293"/>
      <c r="T685" s="293"/>
      <c r="U685" s="293"/>
      <c r="V685" s="293"/>
      <c r="W685" s="293"/>
      <c r="X685" s="293"/>
      <c r="Y685" s="414"/>
      <c r="Z685" s="427"/>
      <c r="AA685" s="427"/>
      <c r="AB685" s="427"/>
      <c r="AC685" s="427"/>
      <c r="AD685" s="427"/>
      <c r="AE685" s="427"/>
      <c r="AF685" s="427"/>
      <c r="AG685" s="427"/>
      <c r="AH685" s="427"/>
      <c r="AI685" s="427"/>
      <c r="AJ685" s="427"/>
      <c r="AK685" s="427"/>
      <c r="AL685" s="427"/>
      <c r="AM685" s="308"/>
    </row>
    <row r="686" spans="1:39" ht="31" outlineLevel="1">
      <c r="A686" s="534">
        <v>31</v>
      </c>
      <c r="B686" s="430" t="s">
        <v>124</v>
      </c>
      <c r="C686" s="318" t="s">
        <v>755</v>
      </c>
      <c r="D686" s="297"/>
      <c r="E686" s="297"/>
      <c r="F686" s="297"/>
      <c r="G686" s="297"/>
      <c r="H686" s="297"/>
      <c r="I686" s="297"/>
      <c r="J686" s="297"/>
      <c r="K686" s="297"/>
      <c r="L686" s="297"/>
      <c r="M686" s="297"/>
      <c r="N686" s="297">
        <v>12</v>
      </c>
      <c r="O686" s="297"/>
      <c r="P686" s="297"/>
      <c r="Q686" s="297"/>
      <c r="R686" s="297"/>
      <c r="S686" s="297"/>
      <c r="T686" s="297"/>
      <c r="U686" s="297"/>
      <c r="V686" s="297"/>
      <c r="W686" s="297"/>
      <c r="X686" s="297"/>
      <c r="Y686" s="428"/>
      <c r="Z686" s="412"/>
      <c r="AA686" s="412"/>
      <c r="AB686" s="412"/>
      <c r="AC686" s="412"/>
      <c r="AD686" s="412"/>
      <c r="AE686" s="412"/>
      <c r="AF686" s="417"/>
      <c r="AG686" s="417"/>
      <c r="AH686" s="417"/>
      <c r="AI686" s="417"/>
      <c r="AJ686" s="417"/>
      <c r="AK686" s="417"/>
      <c r="AL686" s="417"/>
      <c r="AM686" s="298">
        <f>SUM(Y686:AL686)</f>
        <v>0</v>
      </c>
    </row>
    <row r="687" spans="1:39" ht="15.5" outlineLevel="1">
      <c r="A687" s="534"/>
      <c r="B687" s="296" t="s">
        <v>308</v>
      </c>
      <c r="C687" s="318" t="s">
        <v>164</v>
      </c>
      <c r="D687" s="297"/>
      <c r="E687" s="297"/>
      <c r="F687" s="297"/>
      <c r="G687" s="297"/>
      <c r="H687" s="297"/>
      <c r="I687" s="297"/>
      <c r="J687" s="297"/>
      <c r="K687" s="297"/>
      <c r="L687" s="297"/>
      <c r="M687" s="297"/>
      <c r="N687" s="297">
        <f>N686</f>
        <v>12</v>
      </c>
      <c r="O687" s="297"/>
      <c r="P687" s="297"/>
      <c r="Q687" s="297"/>
      <c r="R687" s="297"/>
      <c r="S687" s="297"/>
      <c r="T687" s="297"/>
      <c r="U687" s="297"/>
      <c r="V687" s="297"/>
      <c r="W687" s="297"/>
      <c r="X687" s="297"/>
      <c r="Y687" s="413">
        <f t="shared" ref="Y687:AL687" si="210">Y686</f>
        <v>0</v>
      </c>
      <c r="Z687" s="413">
        <f t="shared" si="210"/>
        <v>0</v>
      </c>
      <c r="AA687" s="413">
        <f t="shared" si="210"/>
        <v>0</v>
      </c>
      <c r="AB687" s="413">
        <f t="shared" si="210"/>
        <v>0</v>
      </c>
      <c r="AC687" s="413">
        <f t="shared" si="210"/>
        <v>0</v>
      </c>
      <c r="AD687" s="413">
        <f t="shared" si="210"/>
        <v>0</v>
      </c>
      <c r="AE687" s="413">
        <f t="shared" si="210"/>
        <v>0</v>
      </c>
      <c r="AF687" s="413">
        <f t="shared" si="210"/>
        <v>0</v>
      </c>
      <c r="AG687" s="413">
        <f t="shared" si="210"/>
        <v>0</v>
      </c>
      <c r="AH687" s="413">
        <f t="shared" si="210"/>
        <v>0</v>
      </c>
      <c r="AI687" s="413">
        <f t="shared" si="210"/>
        <v>0</v>
      </c>
      <c r="AJ687" s="413">
        <f t="shared" si="210"/>
        <v>0</v>
      </c>
      <c r="AK687" s="413">
        <f t="shared" si="210"/>
        <v>0</v>
      </c>
      <c r="AL687" s="413">
        <f t="shared" si="210"/>
        <v>0</v>
      </c>
      <c r="AM687" s="308"/>
    </row>
    <row r="688" spans="1:39" ht="15.5" outlineLevel="1">
      <c r="A688" s="534"/>
      <c r="B688" s="430"/>
      <c r="C688" s="318"/>
      <c r="D688" s="293"/>
      <c r="E688" s="293"/>
      <c r="F688" s="293"/>
      <c r="G688" s="293"/>
      <c r="H688" s="293"/>
      <c r="I688" s="293"/>
      <c r="J688" s="293"/>
      <c r="K688" s="293"/>
      <c r="L688" s="293"/>
      <c r="M688" s="293"/>
      <c r="N688" s="293"/>
      <c r="O688" s="293"/>
      <c r="P688" s="293"/>
      <c r="Q688" s="293"/>
      <c r="R688" s="293"/>
      <c r="S688" s="293"/>
      <c r="T688" s="293"/>
      <c r="U688" s="293"/>
      <c r="V688" s="293"/>
      <c r="W688" s="293"/>
      <c r="X688" s="293"/>
      <c r="Y688" s="414"/>
      <c r="Z688" s="427"/>
      <c r="AA688" s="427"/>
      <c r="AB688" s="427"/>
      <c r="AC688" s="427"/>
      <c r="AD688" s="427"/>
      <c r="AE688" s="427"/>
      <c r="AF688" s="427"/>
      <c r="AG688" s="427"/>
      <c r="AH688" s="427"/>
      <c r="AI688" s="427"/>
      <c r="AJ688" s="427"/>
      <c r="AK688" s="427"/>
      <c r="AL688" s="427"/>
      <c r="AM688" s="308"/>
    </row>
    <row r="689" spans="1:39" ht="15.5" outlineLevel="1">
      <c r="A689" s="534">
        <v>32</v>
      </c>
      <c r="B689" s="430" t="s">
        <v>125</v>
      </c>
      <c r="C689" s="318" t="s">
        <v>755</v>
      </c>
      <c r="D689" s="297"/>
      <c r="E689" s="297"/>
      <c r="F689" s="297"/>
      <c r="G689" s="297"/>
      <c r="H689" s="297"/>
      <c r="I689" s="297"/>
      <c r="J689" s="297"/>
      <c r="K689" s="297"/>
      <c r="L689" s="297"/>
      <c r="M689" s="297"/>
      <c r="N689" s="297">
        <v>12</v>
      </c>
      <c r="O689" s="297"/>
      <c r="P689" s="297"/>
      <c r="Q689" s="297"/>
      <c r="R689" s="297"/>
      <c r="S689" s="297"/>
      <c r="T689" s="297"/>
      <c r="U689" s="297"/>
      <c r="V689" s="297"/>
      <c r="W689" s="297"/>
      <c r="X689" s="297"/>
      <c r="Y689" s="428"/>
      <c r="Z689" s="412"/>
      <c r="AA689" s="412"/>
      <c r="AB689" s="412"/>
      <c r="AC689" s="412"/>
      <c r="AD689" s="412"/>
      <c r="AE689" s="412"/>
      <c r="AF689" s="417"/>
      <c r="AG689" s="417"/>
      <c r="AH689" s="417"/>
      <c r="AI689" s="417"/>
      <c r="AJ689" s="417"/>
      <c r="AK689" s="417"/>
      <c r="AL689" s="417"/>
      <c r="AM689" s="298">
        <f>SUM(Y689:AL689)</f>
        <v>0</v>
      </c>
    </row>
    <row r="690" spans="1:39" ht="15.5" outlineLevel="1">
      <c r="A690" s="534"/>
      <c r="B690" s="296" t="s">
        <v>308</v>
      </c>
      <c r="C690" s="318" t="s">
        <v>164</v>
      </c>
      <c r="D690" s="297"/>
      <c r="E690" s="297"/>
      <c r="F690" s="297"/>
      <c r="G690" s="297"/>
      <c r="H690" s="297"/>
      <c r="I690" s="297"/>
      <c r="J690" s="297"/>
      <c r="K690" s="297"/>
      <c r="L690" s="297"/>
      <c r="M690" s="297"/>
      <c r="N690" s="297">
        <f>N689</f>
        <v>12</v>
      </c>
      <c r="O690" s="297"/>
      <c r="P690" s="297"/>
      <c r="Q690" s="297"/>
      <c r="R690" s="297"/>
      <c r="S690" s="297"/>
      <c r="T690" s="297"/>
      <c r="U690" s="297"/>
      <c r="V690" s="297"/>
      <c r="W690" s="297"/>
      <c r="X690" s="297"/>
      <c r="Y690" s="413">
        <f t="shared" ref="Y690:AL690" si="211">Y689</f>
        <v>0</v>
      </c>
      <c r="Z690" s="413">
        <f t="shared" si="211"/>
        <v>0</v>
      </c>
      <c r="AA690" s="413">
        <f t="shared" si="211"/>
        <v>0</v>
      </c>
      <c r="AB690" s="413">
        <f t="shared" si="211"/>
        <v>0</v>
      </c>
      <c r="AC690" s="413">
        <f t="shared" si="211"/>
        <v>0</v>
      </c>
      <c r="AD690" s="413">
        <f t="shared" si="211"/>
        <v>0</v>
      </c>
      <c r="AE690" s="413">
        <f t="shared" si="211"/>
        <v>0</v>
      </c>
      <c r="AF690" s="413">
        <f t="shared" si="211"/>
        <v>0</v>
      </c>
      <c r="AG690" s="413">
        <f t="shared" si="211"/>
        <v>0</v>
      </c>
      <c r="AH690" s="413">
        <f t="shared" si="211"/>
        <v>0</v>
      </c>
      <c r="AI690" s="413">
        <f t="shared" si="211"/>
        <v>0</v>
      </c>
      <c r="AJ690" s="413">
        <f t="shared" si="211"/>
        <v>0</v>
      </c>
      <c r="AK690" s="413">
        <f t="shared" si="211"/>
        <v>0</v>
      </c>
      <c r="AL690" s="413">
        <f t="shared" si="211"/>
        <v>0</v>
      </c>
      <c r="AM690" s="308"/>
    </row>
    <row r="691" spans="1:39" ht="15.5" outlineLevel="1">
      <c r="A691" s="534"/>
      <c r="B691" s="430"/>
      <c r="C691" s="318"/>
      <c r="D691" s="293"/>
      <c r="E691" s="293"/>
      <c r="F691" s="293"/>
      <c r="G691" s="293"/>
      <c r="H691" s="293"/>
      <c r="I691" s="293"/>
      <c r="J691" s="293"/>
      <c r="K691" s="293"/>
      <c r="L691" s="293"/>
      <c r="M691" s="293"/>
      <c r="N691" s="293"/>
      <c r="O691" s="293"/>
      <c r="P691" s="293"/>
      <c r="Q691" s="293"/>
      <c r="R691" s="293"/>
      <c r="S691" s="293"/>
      <c r="T691" s="293"/>
      <c r="U691" s="293"/>
      <c r="V691" s="293"/>
      <c r="W691" s="293"/>
      <c r="X691" s="293"/>
      <c r="Y691" s="414"/>
      <c r="Z691" s="427"/>
      <c r="AA691" s="427"/>
      <c r="AB691" s="427"/>
      <c r="AC691" s="427"/>
      <c r="AD691" s="427"/>
      <c r="AE691" s="427"/>
      <c r="AF691" s="427"/>
      <c r="AG691" s="427"/>
      <c r="AH691" s="427"/>
      <c r="AI691" s="427"/>
      <c r="AJ691" s="427"/>
      <c r="AK691" s="427"/>
      <c r="AL691" s="427"/>
      <c r="AM691" s="308"/>
    </row>
    <row r="692" spans="1:39" ht="15.5" outlineLevel="1">
      <c r="A692" s="534"/>
      <c r="B692" s="290" t="s">
        <v>499</v>
      </c>
      <c r="C692" s="318"/>
      <c r="D692" s="293"/>
      <c r="E692" s="293"/>
      <c r="F692" s="293"/>
      <c r="G692" s="293"/>
      <c r="H692" s="293"/>
      <c r="I692" s="293"/>
      <c r="J692" s="293"/>
      <c r="K692" s="293"/>
      <c r="L692" s="293"/>
      <c r="M692" s="293"/>
      <c r="N692" s="293"/>
      <c r="O692" s="293"/>
      <c r="P692" s="293"/>
      <c r="Q692" s="293"/>
      <c r="R692" s="293"/>
      <c r="S692" s="293"/>
      <c r="T692" s="293"/>
      <c r="U692" s="293"/>
      <c r="V692" s="293"/>
      <c r="W692" s="293"/>
      <c r="X692" s="293"/>
      <c r="Y692" s="414"/>
      <c r="Z692" s="427"/>
      <c r="AA692" s="427"/>
      <c r="AB692" s="427"/>
      <c r="AC692" s="427"/>
      <c r="AD692" s="427"/>
      <c r="AE692" s="427"/>
      <c r="AF692" s="427"/>
      <c r="AG692" s="427"/>
      <c r="AH692" s="427"/>
      <c r="AI692" s="427"/>
      <c r="AJ692" s="427"/>
      <c r="AK692" s="427"/>
      <c r="AL692" s="427"/>
      <c r="AM692" s="308"/>
    </row>
    <row r="693" spans="1:39" ht="15.5" outlineLevel="1">
      <c r="A693" s="534">
        <v>33</v>
      </c>
      <c r="B693" s="430" t="s">
        <v>126</v>
      </c>
      <c r="C693" s="318" t="s">
        <v>755</v>
      </c>
      <c r="D693" s="297">
        <v>66602.576666666602</v>
      </c>
      <c r="E693" s="297">
        <f>$D$693*100%</f>
        <v>66602.576666666602</v>
      </c>
      <c r="F693" s="297">
        <f t="shared" ref="F693:M693" si="212">$D$693*100%</f>
        <v>66602.576666666602</v>
      </c>
      <c r="G693" s="297">
        <f t="shared" si="212"/>
        <v>66602.576666666602</v>
      </c>
      <c r="H693" s="297">
        <f t="shared" si="212"/>
        <v>66602.576666666602</v>
      </c>
      <c r="I693" s="297">
        <f t="shared" si="212"/>
        <v>66602.576666666602</v>
      </c>
      <c r="J693" s="297">
        <f t="shared" si="212"/>
        <v>66602.576666666602</v>
      </c>
      <c r="K693" s="297">
        <f t="shared" si="212"/>
        <v>66602.576666666602</v>
      </c>
      <c r="L693" s="297">
        <f t="shared" si="212"/>
        <v>66602.576666666602</v>
      </c>
      <c r="M693" s="297">
        <f t="shared" si="212"/>
        <v>66602.576666666602</v>
      </c>
      <c r="N693" s="297">
        <v>12</v>
      </c>
      <c r="O693" s="297">
        <f>(O671/D671)*D693</f>
        <v>17.842367817031441</v>
      </c>
      <c r="P693" s="297">
        <f t="shared" ref="P693:X693" si="213">(P671/E671)*E693</f>
        <v>18.754766273682701</v>
      </c>
      <c r="Q693" s="297">
        <f t="shared" si="213"/>
        <v>18.754766273682701</v>
      </c>
      <c r="R693" s="297">
        <f t="shared" si="213"/>
        <v>18.754766273682701</v>
      </c>
      <c r="S693" s="297">
        <f t="shared" si="213"/>
        <v>18.754766273682701</v>
      </c>
      <c r="T693" s="297">
        <f t="shared" si="213"/>
        <v>18.885400312396143</v>
      </c>
      <c r="U693" s="297">
        <f t="shared" si="213"/>
        <v>18.885400312396143</v>
      </c>
      <c r="V693" s="297">
        <f t="shared" si="213"/>
        <v>18.885400312396143</v>
      </c>
      <c r="W693" s="297">
        <f t="shared" si="213"/>
        <v>18.885400312396143</v>
      </c>
      <c r="X693" s="297">
        <f t="shared" si="213"/>
        <v>18.885400312396143</v>
      </c>
      <c r="Y693" s="428">
        <v>0</v>
      </c>
      <c r="Z693" s="412">
        <v>1</v>
      </c>
      <c r="AA693" s="412">
        <v>0</v>
      </c>
      <c r="AB693" s="412">
        <v>0</v>
      </c>
      <c r="AC693" s="412">
        <v>0</v>
      </c>
      <c r="AD693" s="412">
        <v>0</v>
      </c>
      <c r="AE693" s="412">
        <v>0</v>
      </c>
      <c r="AF693" s="417"/>
      <c r="AG693" s="417"/>
      <c r="AH693" s="417"/>
      <c r="AI693" s="417"/>
      <c r="AJ693" s="417"/>
      <c r="AK693" s="417"/>
      <c r="AL693" s="417"/>
      <c r="AM693" s="298">
        <f>SUM(Y693:AL693)</f>
        <v>1</v>
      </c>
    </row>
    <row r="694" spans="1:39" ht="15.5" outlineLevel="1">
      <c r="A694" s="534"/>
      <c r="B694" s="296" t="s">
        <v>308</v>
      </c>
      <c r="C694" s="318" t="s">
        <v>164</v>
      </c>
      <c r="D694" s="297"/>
      <c r="E694" s="297"/>
      <c r="F694" s="297"/>
      <c r="G694" s="297"/>
      <c r="H694" s="297"/>
      <c r="I694" s="297"/>
      <c r="J694" s="297"/>
      <c r="K694" s="297"/>
      <c r="L694" s="297"/>
      <c r="M694" s="297"/>
      <c r="N694" s="297">
        <f>N693</f>
        <v>12</v>
      </c>
      <c r="O694" s="297"/>
      <c r="P694" s="297"/>
      <c r="Q694" s="297"/>
      <c r="R694" s="297"/>
      <c r="S694" s="297"/>
      <c r="T694" s="297"/>
      <c r="U694" s="297"/>
      <c r="V694" s="297"/>
      <c r="W694" s="297"/>
      <c r="X694" s="297"/>
      <c r="Y694" s="413">
        <f t="shared" ref="Y694:AL694" si="214">Y693</f>
        <v>0</v>
      </c>
      <c r="Z694" s="413">
        <f t="shared" si="214"/>
        <v>1</v>
      </c>
      <c r="AA694" s="413">
        <f t="shared" si="214"/>
        <v>0</v>
      </c>
      <c r="AB694" s="413">
        <f t="shared" si="214"/>
        <v>0</v>
      </c>
      <c r="AC694" s="413">
        <f t="shared" si="214"/>
        <v>0</v>
      </c>
      <c r="AD694" s="413">
        <f t="shared" si="214"/>
        <v>0</v>
      </c>
      <c r="AE694" s="413">
        <f t="shared" si="214"/>
        <v>0</v>
      </c>
      <c r="AF694" s="413">
        <f t="shared" si="214"/>
        <v>0</v>
      </c>
      <c r="AG694" s="413">
        <f t="shared" si="214"/>
        <v>0</v>
      </c>
      <c r="AH694" s="413">
        <f t="shared" si="214"/>
        <v>0</v>
      </c>
      <c r="AI694" s="413">
        <f t="shared" si="214"/>
        <v>0</v>
      </c>
      <c r="AJ694" s="413">
        <f t="shared" si="214"/>
        <v>0</v>
      </c>
      <c r="AK694" s="413">
        <f t="shared" si="214"/>
        <v>0</v>
      </c>
      <c r="AL694" s="413">
        <f t="shared" si="214"/>
        <v>0</v>
      </c>
      <c r="AM694" s="308"/>
    </row>
    <row r="695" spans="1:39" ht="15.5" outlineLevel="1">
      <c r="A695" s="534"/>
      <c r="B695" s="430"/>
      <c r="C695" s="318"/>
      <c r="D695" s="293"/>
      <c r="E695" s="293"/>
      <c r="F695" s="293"/>
      <c r="G695" s="293"/>
      <c r="H695" s="293"/>
      <c r="I695" s="293"/>
      <c r="J695" s="293"/>
      <c r="K695" s="293"/>
      <c r="L695" s="293"/>
      <c r="M695" s="293"/>
      <c r="N695" s="293"/>
      <c r="O695" s="293"/>
      <c r="P695" s="293"/>
      <c r="Q695" s="293"/>
      <c r="R695" s="293"/>
      <c r="S695" s="293"/>
      <c r="T695" s="293"/>
      <c r="U695" s="293"/>
      <c r="V695" s="293"/>
      <c r="W695" s="293"/>
      <c r="X695" s="293"/>
      <c r="Y695" s="414"/>
      <c r="Z695" s="427"/>
      <c r="AA695" s="427"/>
      <c r="AB695" s="427"/>
      <c r="AC695" s="427"/>
      <c r="AD695" s="427"/>
      <c r="AE695" s="427"/>
      <c r="AF695" s="427"/>
      <c r="AG695" s="427"/>
      <c r="AH695" s="427"/>
      <c r="AI695" s="427"/>
      <c r="AJ695" s="427"/>
      <c r="AK695" s="427"/>
      <c r="AL695" s="427"/>
      <c r="AM695" s="308"/>
    </row>
    <row r="696" spans="1:39" ht="15.5" outlineLevel="1">
      <c r="A696" s="534">
        <v>34</v>
      </c>
      <c r="B696" s="430" t="s">
        <v>127</v>
      </c>
      <c r="C696" s="318" t="s">
        <v>755</v>
      </c>
      <c r="D696" s="297"/>
      <c r="E696" s="297"/>
      <c r="F696" s="297"/>
      <c r="G696" s="297"/>
      <c r="H696" s="297"/>
      <c r="I696" s="297"/>
      <c r="J696" s="297"/>
      <c r="K696" s="297"/>
      <c r="L696" s="297"/>
      <c r="M696" s="297"/>
      <c r="N696" s="297">
        <v>0</v>
      </c>
      <c r="O696" s="297"/>
      <c r="P696" s="297"/>
      <c r="Q696" s="297"/>
      <c r="R696" s="297"/>
      <c r="S696" s="297"/>
      <c r="T696" s="297"/>
      <c r="U696" s="297"/>
      <c r="V696" s="297"/>
      <c r="W696" s="297"/>
      <c r="X696" s="297"/>
      <c r="Y696" s="428"/>
      <c r="Z696" s="412"/>
      <c r="AA696" s="412"/>
      <c r="AB696" s="412"/>
      <c r="AC696" s="412"/>
      <c r="AD696" s="412"/>
      <c r="AE696" s="412"/>
      <c r="AF696" s="417"/>
      <c r="AG696" s="417"/>
      <c r="AH696" s="417"/>
      <c r="AI696" s="417"/>
      <c r="AJ696" s="417"/>
      <c r="AK696" s="417"/>
      <c r="AL696" s="417"/>
      <c r="AM696" s="298">
        <f>SUM(Y696:AL696)</f>
        <v>0</v>
      </c>
    </row>
    <row r="697" spans="1:39" ht="15.5" outlineLevel="1">
      <c r="A697" s="534"/>
      <c r="B697" s="296" t="s">
        <v>308</v>
      </c>
      <c r="C697" s="318" t="s">
        <v>164</v>
      </c>
      <c r="D697" s="297"/>
      <c r="E697" s="297"/>
      <c r="F697" s="297"/>
      <c r="G697" s="297"/>
      <c r="H697" s="297"/>
      <c r="I697" s="297"/>
      <c r="J697" s="297"/>
      <c r="K697" s="297"/>
      <c r="L697" s="297"/>
      <c r="M697" s="297"/>
      <c r="N697" s="297">
        <f>N696</f>
        <v>0</v>
      </c>
      <c r="O697" s="297"/>
      <c r="P697" s="297"/>
      <c r="Q697" s="297"/>
      <c r="R697" s="297"/>
      <c r="S697" s="297"/>
      <c r="T697" s="297"/>
      <c r="U697" s="297"/>
      <c r="V697" s="297"/>
      <c r="W697" s="297"/>
      <c r="X697" s="297"/>
      <c r="Y697" s="413">
        <f t="shared" ref="Y697:AL697" si="215">Y696</f>
        <v>0</v>
      </c>
      <c r="Z697" s="413">
        <f t="shared" si="215"/>
        <v>0</v>
      </c>
      <c r="AA697" s="413">
        <f t="shared" si="215"/>
        <v>0</v>
      </c>
      <c r="AB697" s="413">
        <f t="shared" si="215"/>
        <v>0</v>
      </c>
      <c r="AC697" s="413">
        <f t="shared" si="215"/>
        <v>0</v>
      </c>
      <c r="AD697" s="413">
        <f t="shared" si="215"/>
        <v>0</v>
      </c>
      <c r="AE697" s="413">
        <f t="shared" si="215"/>
        <v>0</v>
      </c>
      <c r="AF697" s="413">
        <f t="shared" si="215"/>
        <v>0</v>
      </c>
      <c r="AG697" s="413">
        <f t="shared" si="215"/>
        <v>0</v>
      </c>
      <c r="AH697" s="413">
        <f t="shared" si="215"/>
        <v>0</v>
      </c>
      <c r="AI697" s="413">
        <f t="shared" si="215"/>
        <v>0</v>
      </c>
      <c r="AJ697" s="413">
        <f t="shared" si="215"/>
        <v>0</v>
      </c>
      <c r="AK697" s="413">
        <f t="shared" si="215"/>
        <v>0</v>
      </c>
      <c r="AL697" s="413">
        <f t="shared" si="215"/>
        <v>0</v>
      </c>
      <c r="AM697" s="308"/>
    </row>
    <row r="698" spans="1:39" ht="15.5" outlineLevel="1">
      <c r="A698" s="534"/>
      <c r="B698" s="430"/>
      <c r="C698" s="318"/>
      <c r="D698" s="293"/>
      <c r="E698" s="293"/>
      <c r="F698" s="293"/>
      <c r="G698" s="293"/>
      <c r="H698" s="293"/>
      <c r="I698" s="293"/>
      <c r="J698" s="293"/>
      <c r="K698" s="293"/>
      <c r="L698" s="293"/>
      <c r="M698" s="293"/>
      <c r="N698" s="293"/>
      <c r="O698" s="293"/>
      <c r="P698" s="293"/>
      <c r="Q698" s="293"/>
      <c r="R698" s="293"/>
      <c r="S698" s="293"/>
      <c r="T698" s="293"/>
      <c r="U698" s="293"/>
      <c r="V698" s="293"/>
      <c r="W698" s="293"/>
      <c r="X698" s="293"/>
      <c r="Y698" s="414"/>
      <c r="Z698" s="427"/>
      <c r="AA698" s="427"/>
      <c r="AB698" s="427"/>
      <c r="AC698" s="427"/>
      <c r="AD698" s="427"/>
      <c r="AE698" s="427"/>
      <c r="AF698" s="427"/>
      <c r="AG698" s="427"/>
      <c r="AH698" s="427"/>
      <c r="AI698" s="427"/>
      <c r="AJ698" s="427"/>
      <c r="AK698" s="427"/>
      <c r="AL698" s="427"/>
      <c r="AM698" s="308"/>
    </row>
    <row r="699" spans="1:39" ht="15.5" outlineLevel="1">
      <c r="A699" s="534">
        <v>35</v>
      </c>
      <c r="B699" s="430" t="s">
        <v>128</v>
      </c>
      <c r="C699" s="318" t="s">
        <v>755</v>
      </c>
      <c r="D699" s="297"/>
      <c r="E699" s="297"/>
      <c r="F699" s="297"/>
      <c r="G699" s="297"/>
      <c r="H699" s="297"/>
      <c r="I699" s="297"/>
      <c r="J699" s="297"/>
      <c r="K699" s="297"/>
      <c r="L699" s="297"/>
      <c r="M699" s="297"/>
      <c r="N699" s="297">
        <v>0</v>
      </c>
      <c r="O699" s="297"/>
      <c r="P699" s="297"/>
      <c r="Q699" s="297"/>
      <c r="R699" s="297"/>
      <c r="S699" s="297"/>
      <c r="T699" s="297"/>
      <c r="U699" s="297"/>
      <c r="V699" s="297"/>
      <c r="W699" s="297"/>
      <c r="X699" s="297"/>
      <c r="Y699" s="428"/>
      <c r="Z699" s="412"/>
      <c r="AA699" s="412"/>
      <c r="AB699" s="412"/>
      <c r="AC699" s="412"/>
      <c r="AD699" s="412"/>
      <c r="AE699" s="412"/>
      <c r="AF699" s="417"/>
      <c r="AG699" s="417"/>
      <c r="AH699" s="417"/>
      <c r="AI699" s="417"/>
      <c r="AJ699" s="417"/>
      <c r="AK699" s="417"/>
      <c r="AL699" s="417"/>
      <c r="AM699" s="298">
        <f>SUM(Y699:AL699)</f>
        <v>0</v>
      </c>
    </row>
    <row r="700" spans="1:39" ht="15.5" outlineLevel="1">
      <c r="A700" s="534"/>
      <c r="B700" s="296" t="s">
        <v>308</v>
      </c>
      <c r="C700" s="318" t="s">
        <v>164</v>
      </c>
      <c r="D700" s="297"/>
      <c r="E700" s="297"/>
      <c r="F700" s="297"/>
      <c r="G700" s="297"/>
      <c r="H700" s="297"/>
      <c r="I700" s="297"/>
      <c r="J700" s="297"/>
      <c r="K700" s="297"/>
      <c r="L700" s="297"/>
      <c r="M700" s="297"/>
      <c r="N700" s="297">
        <f>N699</f>
        <v>0</v>
      </c>
      <c r="O700" s="297"/>
      <c r="P700" s="297"/>
      <c r="Q700" s="297"/>
      <c r="R700" s="297"/>
      <c r="S700" s="297"/>
      <c r="T700" s="297"/>
      <c r="U700" s="297"/>
      <c r="V700" s="297"/>
      <c r="W700" s="297"/>
      <c r="X700" s="297"/>
      <c r="Y700" s="413">
        <f t="shared" ref="Y700:AL700" si="216">Y699</f>
        <v>0</v>
      </c>
      <c r="Z700" s="413">
        <f t="shared" si="216"/>
        <v>0</v>
      </c>
      <c r="AA700" s="413">
        <f t="shared" si="216"/>
        <v>0</v>
      </c>
      <c r="AB700" s="413">
        <f t="shared" si="216"/>
        <v>0</v>
      </c>
      <c r="AC700" s="413">
        <f t="shared" si="216"/>
        <v>0</v>
      </c>
      <c r="AD700" s="413">
        <f t="shared" si="216"/>
        <v>0</v>
      </c>
      <c r="AE700" s="413">
        <f t="shared" si="216"/>
        <v>0</v>
      </c>
      <c r="AF700" s="413">
        <f t="shared" si="216"/>
        <v>0</v>
      </c>
      <c r="AG700" s="413">
        <f t="shared" si="216"/>
        <v>0</v>
      </c>
      <c r="AH700" s="413">
        <f t="shared" si="216"/>
        <v>0</v>
      </c>
      <c r="AI700" s="413">
        <f t="shared" si="216"/>
        <v>0</v>
      </c>
      <c r="AJ700" s="413">
        <f t="shared" si="216"/>
        <v>0</v>
      </c>
      <c r="AK700" s="413">
        <f t="shared" si="216"/>
        <v>0</v>
      </c>
      <c r="AL700" s="413">
        <f t="shared" si="216"/>
        <v>0</v>
      </c>
      <c r="AM700" s="308"/>
    </row>
    <row r="701" spans="1:39" ht="15.5" outlineLevel="1">
      <c r="A701" s="534"/>
      <c r="B701" s="433"/>
      <c r="C701" s="318"/>
      <c r="D701" s="293"/>
      <c r="E701" s="293"/>
      <c r="F701" s="293"/>
      <c r="G701" s="293"/>
      <c r="H701" s="293"/>
      <c r="I701" s="293"/>
      <c r="J701" s="293"/>
      <c r="K701" s="293"/>
      <c r="L701" s="293"/>
      <c r="M701" s="293"/>
      <c r="N701" s="293"/>
      <c r="O701" s="293"/>
      <c r="P701" s="293"/>
      <c r="Q701" s="293"/>
      <c r="R701" s="293"/>
      <c r="S701" s="293"/>
      <c r="T701" s="293"/>
      <c r="U701" s="293"/>
      <c r="V701" s="293"/>
      <c r="W701" s="293"/>
      <c r="X701" s="293"/>
      <c r="Y701" s="414"/>
      <c r="Z701" s="427"/>
      <c r="AA701" s="427"/>
      <c r="AB701" s="427"/>
      <c r="AC701" s="427"/>
      <c r="AD701" s="427"/>
      <c r="AE701" s="427"/>
      <c r="AF701" s="427"/>
      <c r="AG701" s="427"/>
      <c r="AH701" s="427"/>
      <c r="AI701" s="427"/>
      <c r="AJ701" s="427"/>
      <c r="AK701" s="427"/>
      <c r="AL701" s="427"/>
      <c r="AM701" s="308"/>
    </row>
    <row r="702" spans="1:39" ht="15.5" outlineLevel="1">
      <c r="A702" s="534"/>
      <c r="B702" s="290" t="s">
        <v>500</v>
      </c>
      <c r="C702" s="318"/>
      <c r="D702" s="293"/>
      <c r="E702" s="293"/>
      <c r="F702" s="293"/>
      <c r="G702" s="293"/>
      <c r="H702" s="293"/>
      <c r="I702" s="293"/>
      <c r="J702" s="293"/>
      <c r="K702" s="293"/>
      <c r="L702" s="293"/>
      <c r="M702" s="293"/>
      <c r="N702" s="293"/>
      <c r="O702" s="293"/>
      <c r="P702" s="293"/>
      <c r="Q702" s="293"/>
      <c r="R702" s="293"/>
      <c r="S702" s="293"/>
      <c r="T702" s="293"/>
      <c r="U702" s="293"/>
      <c r="V702" s="293"/>
      <c r="W702" s="293"/>
      <c r="X702" s="293"/>
      <c r="Y702" s="414"/>
      <c r="Z702" s="427"/>
      <c r="AA702" s="427"/>
      <c r="AB702" s="427"/>
      <c r="AC702" s="427"/>
      <c r="AD702" s="427"/>
      <c r="AE702" s="427"/>
      <c r="AF702" s="427"/>
      <c r="AG702" s="427"/>
      <c r="AH702" s="427"/>
      <c r="AI702" s="427"/>
      <c r="AJ702" s="427"/>
      <c r="AK702" s="427"/>
      <c r="AL702" s="427"/>
      <c r="AM702" s="308"/>
    </row>
    <row r="703" spans="1:39" ht="46.5" outlineLevel="1">
      <c r="A703" s="534">
        <v>36</v>
      </c>
      <c r="B703" s="430" t="s">
        <v>129</v>
      </c>
      <c r="C703" s="318" t="s">
        <v>755</v>
      </c>
      <c r="D703" s="297"/>
      <c r="E703" s="297"/>
      <c r="F703" s="297"/>
      <c r="G703" s="297"/>
      <c r="H703" s="297"/>
      <c r="I703" s="297"/>
      <c r="J703" s="297"/>
      <c r="K703" s="297"/>
      <c r="L703" s="297"/>
      <c r="M703" s="297"/>
      <c r="N703" s="297">
        <v>0</v>
      </c>
      <c r="O703" s="297"/>
      <c r="P703" s="297"/>
      <c r="Q703" s="297"/>
      <c r="R703" s="297"/>
      <c r="S703" s="297"/>
      <c r="T703" s="297"/>
      <c r="U703" s="297"/>
      <c r="V703" s="297"/>
      <c r="W703" s="297"/>
      <c r="X703" s="297"/>
      <c r="Y703" s="428"/>
      <c r="Z703" s="412"/>
      <c r="AA703" s="412"/>
      <c r="AB703" s="412"/>
      <c r="AC703" s="412"/>
      <c r="AD703" s="412"/>
      <c r="AE703" s="412"/>
      <c r="AF703" s="417"/>
      <c r="AG703" s="417"/>
      <c r="AH703" s="417"/>
      <c r="AI703" s="417"/>
      <c r="AJ703" s="417"/>
      <c r="AK703" s="417"/>
      <c r="AL703" s="417"/>
      <c r="AM703" s="298">
        <f>SUM(Y703:AL703)</f>
        <v>0</v>
      </c>
    </row>
    <row r="704" spans="1:39" ht="15.5" outlineLevel="1">
      <c r="A704" s="534"/>
      <c r="B704" s="296" t="s">
        <v>308</v>
      </c>
      <c r="C704" s="318" t="s">
        <v>164</v>
      </c>
      <c r="D704" s="297"/>
      <c r="E704" s="297"/>
      <c r="F704" s="297"/>
      <c r="G704" s="297"/>
      <c r="H704" s="297"/>
      <c r="I704" s="297"/>
      <c r="J704" s="297"/>
      <c r="K704" s="297"/>
      <c r="L704" s="297"/>
      <c r="M704" s="297"/>
      <c r="N704" s="297">
        <f>N703</f>
        <v>0</v>
      </c>
      <c r="O704" s="297"/>
      <c r="P704" s="297"/>
      <c r="Q704" s="297"/>
      <c r="R704" s="297"/>
      <c r="S704" s="297"/>
      <c r="T704" s="297"/>
      <c r="U704" s="297"/>
      <c r="V704" s="297"/>
      <c r="W704" s="297"/>
      <c r="X704" s="297"/>
      <c r="Y704" s="413">
        <f t="shared" ref="Y704:AL704" si="217">Y703</f>
        <v>0</v>
      </c>
      <c r="Z704" s="413">
        <f t="shared" si="217"/>
        <v>0</v>
      </c>
      <c r="AA704" s="413">
        <f t="shared" si="217"/>
        <v>0</v>
      </c>
      <c r="AB704" s="413">
        <f t="shared" si="217"/>
        <v>0</v>
      </c>
      <c r="AC704" s="413">
        <f t="shared" si="217"/>
        <v>0</v>
      </c>
      <c r="AD704" s="413">
        <f t="shared" si="217"/>
        <v>0</v>
      </c>
      <c r="AE704" s="413">
        <f t="shared" si="217"/>
        <v>0</v>
      </c>
      <c r="AF704" s="413">
        <f t="shared" si="217"/>
        <v>0</v>
      </c>
      <c r="AG704" s="413">
        <f t="shared" si="217"/>
        <v>0</v>
      </c>
      <c r="AH704" s="413">
        <f t="shared" si="217"/>
        <v>0</v>
      </c>
      <c r="AI704" s="413">
        <f t="shared" si="217"/>
        <v>0</v>
      </c>
      <c r="AJ704" s="413">
        <f t="shared" si="217"/>
        <v>0</v>
      </c>
      <c r="AK704" s="413">
        <f t="shared" si="217"/>
        <v>0</v>
      </c>
      <c r="AL704" s="413">
        <f t="shared" si="217"/>
        <v>0</v>
      </c>
      <c r="AM704" s="308"/>
    </row>
    <row r="705" spans="1:39" ht="15.5" outlineLevel="1">
      <c r="A705" s="534"/>
      <c r="B705" s="430"/>
      <c r="C705" s="318"/>
      <c r="D705" s="293"/>
      <c r="E705" s="293"/>
      <c r="F705" s="293"/>
      <c r="G705" s="293"/>
      <c r="H705" s="293"/>
      <c r="I705" s="293"/>
      <c r="J705" s="293"/>
      <c r="K705" s="293"/>
      <c r="L705" s="293"/>
      <c r="M705" s="293"/>
      <c r="N705" s="293"/>
      <c r="O705" s="293"/>
      <c r="P705" s="293"/>
      <c r="Q705" s="293"/>
      <c r="R705" s="293"/>
      <c r="S705" s="293"/>
      <c r="T705" s="293"/>
      <c r="U705" s="293"/>
      <c r="V705" s="293"/>
      <c r="W705" s="293"/>
      <c r="X705" s="293"/>
      <c r="Y705" s="414"/>
      <c r="Z705" s="427"/>
      <c r="AA705" s="427"/>
      <c r="AB705" s="427"/>
      <c r="AC705" s="427"/>
      <c r="AD705" s="427"/>
      <c r="AE705" s="427"/>
      <c r="AF705" s="427"/>
      <c r="AG705" s="427"/>
      <c r="AH705" s="427"/>
      <c r="AI705" s="427"/>
      <c r="AJ705" s="427"/>
      <c r="AK705" s="427"/>
      <c r="AL705" s="427"/>
      <c r="AM705" s="308"/>
    </row>
    <row r="706" spans="1:39" ht="31" outlineLevel="1">
      <c r="A706" s="534">
        <v>37</v>
      </c>
      <c r="B706" s="430" t="s">
        <v>130</v>
      </c>
      <c r="C706" s="318" t="s">
        <v>755</v>
      </c>
      <c r="D706" s="297"/>
      <c r="E706" s="297"/>
      <c r="F706" s="297"/>
      <c r="G706" s="297"/>
      <c r="H706" s="297"/>
      <c r="I706" s="297"/>
      <c r="J706" s="297"/>
      <c r="K706" s="297"/>
      <c r="L706" s="297"/>
      <c r="M706" s="297"/>
      <c r="N706" s="297">
        <v>0</v>
      </c>
      <c r="O706" s="297"/>
      <c r="P706" s="297"/>
      <c r="Q706" s="297"/>
      <c r="R706" s="297"/>
      <c r="S706" s="297"/>
      <c r="T706" s="297"/>
      <c r="U706" s="297"/>
      <c r="V706" s="297"/>
      <c r="W706" s="297"/>
      <c r="X706" s="297"/>
      <c r="Y706" s="428"/>
      <c r="Z706" s="412"/>
      <c r="AA706" s="412"/>
      <c r="AB706" s="412"/>
      <c r="AC706" s="412"/>
      <c r="AD706" s="412"/>
      <c r="AE706" s="412"/>
      <c r="AF706" s="417"/>
      <c r="AG706" s="417"/>
      <c r="AH706" s="417"/>
      <c r="AI706" s="417"/>
      <c r="AJ706" s="417"/>
      <c r="AK706" s="417"/>
      <c r="AL706" s="417"/>
      <c r="AM706" s="298">
        <f>SUM(Y706:AL706)</f>
        <v>0</v>
      </c>
    </row>
    <row r="707" spans="1:39" ht="15.5" outlineLevel="1">
      <c r="A707" s="534"/>
      <c r="B707" s="296" t="s">
        <v>308</v>
      </c>
      <c r="C707" s="318" t="s">
        <v>164</v>
      </c>
      <c r="D707" s="297"/>
      <c r="E707" s="297"/>
      <c r="F707" s="297"/>
      <c r="G707" s="297"/>
      <c r="H707" s="297"/>
      <c r="I707" s="297"/>
      <c r="J707" s="297"/>
      <c r="K707" s="297"/>
      <c r="L707" s="297"/>
      <c r="M707" s="297"/>
      <c r="N707" s="297">
        <f>N706</f>
        <v>0</v>
      </c>
      <c r="O707" s="297"/>
      <c r="P707" s="297"/>
      <c r="Q707" s="297"/>
      <c r="R707" s="297"/>
      <c r="S707" s="297"/>
      <c r="T707" s="297"/>
      <c r="U707" s="297"/>
      <c r="V707" s="297"/>
      <c r="W707" s="297"/>
      <c r="X707" s="297"/>
      <c r="Y707" s="413">
        <f t="shared" ref="Y707:AL707" si="218">Y706</f>
        <v>0</v>
      </c>
      <c r="Z707" s="413">
        <f t="shared" si="218"/>
        <v>0</v>
      </c>
      <c r="AA707" s="413">
        <f t="shared" si="218"/>
        <v>0</v>
      </c>
      <c r="AB707" s="413">
        <f t="shared" si="218"/>
        <v>0</v>
      </c>
      <c r="AC707" s="413">
        <f t="shared" si="218"/>
        <v>0</v>
      </c>
      <c r="AD707" s="413">
        <f t="shared" si="218"/>
        <v>0</v>
      </c>
      <c r="AE707" s="413">
        <f t="shared" si="218"/>
        <v>0</v>
      </c>
      <c r="AF707" s="413">
        <f t="shared" si="218"/>
        <v>0</v>
      </c>
      <c r="AG707" s="413">
        <f t="shared" si="218"/>
        <v>0</v>
      </c>
      <c r="AH707" s="413">
        <f t="shared" si="218"/>
        <v>0</v>
      </c>
      <c r="AI707" s="413">
        <f t="shared" si="218"/>
        <v>0</v>
      </c>
      <c r="AJ707" s="413">
        <f t="shared" si="218"/>
        <v>0</v>
      </c>
      <c r="AK707" s="413">
        <f t="shared" si="218"/>
        <v>0</v>
      </c>
      <c r="AL707" s="413">
        <f t="shared" si="218"/>
        <v>0</v>
      </c>
      <c r="AM707" s="308"/>
    </row>
    <row r="708" spans="1:39" ht="15.5" outlineLevel="1">
      <c r="A708" s="534"/>
      <c r="B708" s="430"/>
      <c r="C708" s="318"/>
      <c r="D708" s="293"/>
      <c r="E708" s="293"/>
      <c r="F708" s="293"/>
      <c r="G708" s="293"/>
      <c r="H708" s="293"/>
      <c r="I708" s="293"/>
      <c r="J708" s="293"/>
      <c r="K708" s="293"/>
      <c r="L708" s="293"/>
      <c r="M708" s="293"/>
      <c r="N708" s="293"/>
      <c r="O708" s="293"/>
      <c r="P708" s="293"/>
      <c r="Q708" s="293"/>
      <c r="R708" s="293"/>
      <c r="S708" s="293"/>
      <c r="T708" s="293"/>
      <c r="U708" s="293"/>
      <c r="V708" s="293"/>
      <c r="W708" s="293"/>
      <c r="X708" s="293"/>
      <c r="Y708" s="414"/>
      <c r="Z708" s="427"/>
      <c r="AA708" s="427"/>
      <c r="AB708" s="427"/>
      <c r="AC708" s="427"/>
      <c r="AD708" s="427"/>
      <c r="AE708" s="427"/>
      <c r="AF708" s="427"/>
      <c r="AG708" s="427"/>
      <c r="AH708" s="427"/>
      <c r="AI708" s="427"/>
      <c r="AJ708" s="427"/>
      <c r="AK708" s="427"/>
      <c r="AL708" s="427"/>
      <c r="AM708" s="308"/>
    </row>
    <row r="709" spans="1:39" ht="15.5" outlineLevel="1">
      <c r="A709" s="534">
        <v>38</v>
      </c>
      <c r="B709" s="430" t="s">
        <v>131</v>
      </c>
      <c r="C709" s="318" t="s">
        <v>755</v>
      </c>
      <c r="D709" s="297"/>
      <c r="E709" s="297"/>
      <c r="F709" s="297"/>
      <c r="G709" s="297"/>
      <c r="H709" s="297"/>
      <c r="I709" s="297"/>
      <c r="J709" s="297"/>
      <c r="K709" s="297"/>
      <c r="L709" s="297"/>
      <c r="M709" s="297"/>
      <c r="N709" s="297">
        <v>0</v>
      </c>
      <c r="O709" s="297"/>
      <c r="P709" s="297"/>
      <c r="Q709" s="297"/>
      <c r="R709" s="297"/>
      <c r="S709" s="297"/>
      <c r="T709" s="297"/>
      <c r="U709" s="297"/>
      <c r="V709" s="297"/>
      <c r="W709" s="297"/>
      <c r="X709" s="297"/>
      <c r="Y709" s="428"/>
      <c r="Z709" s="412"/>
      <c r="AA709" s="412"/>
      <c r="AB709" s="412"/>
      <c r="AC709" s="412"/>
      <c r="AD709" s="412"/>
      <c r="AE709" s="412"/>
      <c r="AF709" s="417"/>
      <c r="AG709" s="417"/>
      <c r="AH709" s="417"/>
      <c r="AI709" s="417"/>
      <c r="AJ709" s="417"/>
      <c r="AK709" s="417"/>
      <c r="AL709" s="417"/>
      <c r="AM709" s="298">
        <f>SUM(Y709:AL709)</f>
        <v>0</v>
      </c>
    </row>
    <row r="710" spans="1:39" ht="15.5" outlineLevel="1">
      <c r="A710" s="534"/>
      <c r="B710" s="296" t="s">
        <v>308</v>
      </c>
      <c r="C710" s="318" t="s">
        <v>164</v>
      </c>
      <c r="D710" s="297"/>
      <c r="E710" s="297"/>
      <c r="F710" s="297"/>
      <c r="G710" s="297"/>
      <c r="H710" s="297"/>
      <c r="I710" s="297"/>
      <c r="J710" s="297"/>
      <c r="K710" s="297"/>
      <c r="L710" s="297"/>
      <c r="M710" s="297"/>
      <c r="N710" s="297">
        <f>N709</f>
        <v>0</v>
      </c>
      <c r="O710" s="297"/>
      <c r="P710" s="297"/>
      <c r="Q710" s="297"/>
      <c r="R710" s="297"/>
      <c r="S710" s="297"/>
      <c r="T710" s="297"/>
      <c r="U710" s="297"/>
      <c r="V710" s="297"/>
      <c r="W710" s="297"/>
      <c r="X710" s="297"/>
      <c r="Y710" s="413">
        <f t="shared" ref="Y710:AL710" si="219">Y709</f>
        <v>0</v>
      </c>
      <c r="Z710" s="413">
        <f t="shared" si="219"/>
        <v>0</v>
      </c>
      <c r="AA710" s="413">
        <f t="shared" si="219"/>
        <v>0</v>
      </c>
      <c r="AB710" s="413">
        <f t="shared" si="219"/>
        <v>0</v>
      </c>
      <c r="AC710" s="413">
        <f t="shared" si="219"/>
        <v>0</v>
      </c>
      <c r="AD710" s="413">
        <f t="shared" si="219"/>
        <v>0</v>
      </c>
      <c r="AE710" s="413">
        <f t="shared" si="219"/>
        <v>0</v>
      </c>
      <c r="AF710" s="413">
        <f t="shared" si="219"/>
        <v>0</v>
      </c>
      <c r="AG710" s="413">
        <f t="shared" si="219"/>
        <v>0</v>
      </c>
      <c r="AH710" s="413">
        <f t="shared" si="219"/>
        <v>0</v>
      </c>
      <c r="AI710" s="413">
        <f t="shared" si="219"/>
        <v>0</v>
      </c>
      <c r="AJ710" s="413">
        <f t="shared" si="219"/>
        <v>0</v>
      </c>
      <c r="AK710" s="413">
        <f t="shared" si="219"/>
        <v>0</v>
      </c>
      <c r="AL710" s="413">
        <f t="shared" si="219"/>
        <v>0</v>
      </c>
      <c r="AM710" s="308"/>
    </row>
    <row r="711" spans="1:39" ht="15.5" outlineLevel="1">
      <c r="A711" s="534"/>
      <c r="B711" s="430"/>
      <c r="C711" s="318"/>
      <c r="D711" s="293"/>
      <c r="E711" s="293"/>
      <c r="F711" s="293"/>
      <c r="G711" s="293"/>
      <c r="H711" s="293"/>
      <c r="I711" s="293"/>
      <c r="J711" s="293"/>
      <c r="K711" s="293"/>
      <c r="L711" s="293"/>
      <c r="M711" s="293"/>
      <c r="N711" s="293"/>
      <c r="O711" s="293"/>
      <c r="P711" s="293"/>
      <c r="Q711" s="293"/>
      <c r="R711" s="293"/>
      <c r="S711" s="293"/>
      <c r="T711" s="293"/>
      <c r="U711" s="293"/>
      <c r="V711" s="293"/>
      <c r="W711" s="293"/>
      <c r="X711" s="293"/>
      <c r="Y711" s="414"/>
      <c r="Z711" s="427"/>
      <c r="AA711" s="427"/>
      <c r="AB711" s="427"/>
      <c r="AC711" s="427"/>
      <c r="AD711" s="427"/>
      <c r="AE711" s="427"/>
      <c r="AF711" s="427"/>
      <c r="AG711" s="427"/>
      <c r="AH711" s="427"/>
      <c r="AI711" s="427"/>
      <c r="AJ711" s="427"/>
      <c r="AK711" s="427"/>
      <c r="AL711" s="427"/>
      <c r="AM711" s="308"/>
    </row>
    <row r="712" spans="1:39" ht="31" outlineLevel="1">
      <c r="A712" s="534">
        <v>39</v>
      </c>
      <c r="B712" s="430" t="s">
        <v>132</v>
      </c>
      <c r="C712" s="318" t="s">
        <v>755</v>
      </c>
      <c r="D712" s="297"/>
      <c r="E712" s="297"/>
      <c r="F712" s="297"/>
      <c r="G712" s="297"/>
      <c r="H712" s="297"/>
      <c r="I712" s="297"/>
      <c r="J712" s="297"/>
      <c r="K712" s="297"/>
      <c r="L712" s="297"/>
      <c r="M712" s="297"/>
      <c r="N712" s="297">
        <v>0</v>
      </c>
      <c r="O712" s="297"/>
      <c r="P712" s="297"/>
      <c r="Q712" s="297"/>
      <c r="R712" s="297"/>
      <c r="S712" s="297"/>
      <c r="T712" s="297"/>
      <c r="U712" s="297"/>
      <c r="V712" s="297"/>
      <c r="W712" s="297"/>
      <c r="X712" s="297"/>
      <c r="Y712" s="428"/>
      <c r="Z712" s="412"/>
      <c r="AA712" s="412"/>
      <c r="AB712" s="412"/>
      <c r="AC712" s="412"/>
      <c r="AD712" s="412"/>
      <c r="AE712" s="412"/>
      <c r="AF712" s="417"/>
      <c r="AG712" s="417"/>
      <c r="AH712" s="417"/>
      <c r="AI712" s="417"/>
      <c r="AJ712" s="417"/>
      <c r="AK712" s="417"/>
      <c r="AL712" s="417"/>
      <c r="AM712" s="298">
        <f>SUM(Y712:AL712)</f>
        <v>0</v>
      </c>
    </row>
    <row r="713" spans="1:39" ht="15.5" outlineLevel="1">
      <c r="A713" s="534"/>
      <c r="B713" s="296" t="s">
        <v>308</v>
      </c>
      <c r="C713" s="318" t="s">
        <v>164</v>
      </c>
      <c r="D713" s="297"/>
      <c r="E713" s="297"/>
      <c r="F713" s="297"/>
      <c r="G713" s="297"/>
      <c r="H713" s="297"/>
      <c r="I713" s="297"/>
      <c r="J713" s="297"/>
      <c r="K713" s="297"/>
      <c r="L713" s="297"/>
      <c r="M713" s="297"/>
      <c r="N713" s="297">
        <f>N712</f>
        <v>0</v>
      </c>
      <c r="O713" s="297"/>
      <c r="P713" s="297"/>
      <c r="Q713" s="297"/>
      <c r="R713" s="297"/>
      <c r="S713" s="297"/>
      <c r="T713" s="297"/>
      <c r="U713" s="297"/>
      <c r="V713" s="297"/>
      <c r="W713" s="297"/>
      <c r="X713" s="297"/>
      <c r="Y713" s="413">
        <f t="shared" ref="Y713:AL713" si="220">Y712</f>
        <v>0</v>
      </c>
      <c r="Z713" s="413">
        <f t="shared" si="220"/>
        <v>0</v>
      </c>
      <c r="AA713" s="413">
        <f t="shared" si="220"/>
        <v>0</v>
      </c>
      <c r="AB713" s="413">
        <f t="shared" si="220"/>
        <v>0</v>
      </c>
      <c r="AC713" s="413">
        <f t="shared" si="220"/>
        <v>0</v>
      </c>
      <c r="AD713" s="413">
        <f t="shared" si="220"/>
        <v>0</v>
      </c>
      <c r="AE713" s="413">
        <f t="shared" si="220"/>
        <v>0</v>
      </c>
      <c r="AF713" s="413">
        <f t="shared" si="220"/>
        <v>0</v>
      </c>
      <c r="AG713" s="413">
        <f t="shared" si="220"/>
        <v>0</v>
      </c>
      <c r="AH713" s="413">
        <f t="shared" si="220"/>
        <v>0</v>
      </c>
      <c r="AI713" s="413">
        <f t="shared" si="220"/>
        <v>0</v>
      </c>
      <c r="AJ713" s="413">
        <f t="shared" si="220"/>
        <v>0</v>
      </c>
      <c r="AK713" s="413">
        <f t="shared" si="220"/>
        <v>0</v>
      </c>
      <c r="AL713" s="413">
        <f t="shared" si="220"/>
        <v>0</v>
      </c>
      <c r="AM713" s="308"/>
    </row>
    <row r="714" spans="1:39" ht="15.5" outlineLevel="1">
      <c r="A714" s="534"/>
      <c r="B714" s="430"/>
      <c r="C714" s="318"/>
      <c r="D714" s="293"/>
      <c r="E714" s="293"/>
      <c r="F714" s="293"/>
      <c r="G714" s="293"/>
      <c r="H714" s="293"/>
      <c r="I714" s="293"/>
      <c r="J714" s="293"/>
      <c r="K714" s="293"/>
      <c r="L714" s="293"/>
      <c r="M714" s="293"/>
      <c r="N714" s="293"/>
      <c r="O714" s="293"/>
      <c r="P714" s="293"/>
      <c r="Q714" s="293"/>
      <c r="R714" s="293"/>
      <c r="S714" s="293"/>
      <c r="T714" s="293"/>
      <c r="U714" s="293"/>
      <c r="V714" s="293"/>
      <c r="W714" s="293"/>
      <c r="X714" s="293"/>
      <c r="Y714" s="414"/>
      <c r="Z714" s="427"/>
      <c r="AA714" s="427"/>
      <c r="AB714" s="427"/>
      <c r="AC714" s="427"/>
      <c r="AD714" s="427"/>
      <c r="AE714" s="427"/>
      <c r="AF714" s="427"/>
      <c r="AG714" s="427"/>
      <c r="AH714" s="427"/>
      <c r="AI714" s="427"/>
      <c r="AJ714" s="427"/>
      <c r="AK714" s="427"/>
      <c r="AL714" s="427"/>
      <c r="AM714" s="308"/>
    </row>
    <row r="715" spans="1:39" ht="31" outlineLevel="1">
      <c r="A715" s="534">
        <v>40</v>
      </c>
      <c r="B715" s="430" t="s">
        <v>133</v>
      </c>
      <c r="C715" s="318" t="s">
        <v>755</v>
      </c>
      <c r="D715" s="297"/>
      <c r="E715" s="297"/>
      <c r="F715" s="297"/>
      <c r="G715" s="297"/>
      <c r="H715" s="297"/>
      <c r="I715" s="297"/>
      <c r="J715" s="297"/>
      <c r="K715" s="297"/>
      <c r="L715" s="297"/>
      <c r="M715" s="297"/>
      <c r="N715" s="297">
        <v>0</v>
      </c>
      <c r="O715" s="297"/>
      <c r="P715" s="297"/>
      <c r="Q715" s="297"/>
      <c r="R715" s="297"/>
      <c r="S715" s="297"/>
      <c r="T715" s="297"/>
      <c r="U715" s="297"/>
      <c r="V715" s="297"/>
      <c r="W715" s="297"/>
      <c r="X715" s="297"/>
      <c r="Y715" s="428"/>
      <c r="Z715" s="412"/>
      <c r="AA715" s="412"/>
      <c r="AB715" s="412"/>
      <c r="AC715" s="412"/>
      <c r="AD715" s="412"/>
      <c r="AE715" s="412"/>
      <c r="AF715" s="417"/>
      <c r="AG715" s="417"/>
      <c r="AH715" s="417"/>
      <c r="AI715" s="417"/>
      <c r="AJ715" s="417"/>
      <c r="AK715" s="417"/>
      <c r="AL715" s="417"/>
      <c r="AM715" s="298">
        <f>SUM(Y715:AL715)</f>
        <v>0</v>
      </c>
    </row>
    <row r="716" spans="1:39" ht="15.5" outlineLevel="1">
      <c r="A716" s="534"/>
      <c r="B716" s="296" t="s">
        <v>308</v>
      </c>
      <c r="C716" s="318" t="s">
        <v>164</v>
      </c>
      <c r="D716" s="297"/>
      <c r="E716" s="297"/>
      <c r="F716" s="297"/>
      <c r="G716" s="297"/>
      <c r="H716" s="297"/>
      <c r="I716" s="297"/>
      <c r="J716" s="297"/>
      <c r="K716" s="297"/>
      <c r="L716" s="297"/>
      <c r="M716" s="297"/>
      <c r="N716" s="297">
        <f>N715</f>
        <v>0</v>
      </c>
      <c r="O716" s="297"/>
      <c r="P716" s="297"/>
      <c r="Q716" s="297"/>
      <c r="R716" s="297"/>
      <c r="S716" s="297"/>
      <c r="T716" s="297"/>
      <c r="U716" s="297"/>
      <c r="V716" s="297"/>
      <c r="W716" s="297"/>
      <c r="X716" s="297"/>
      <c r="Y716" s="413">
        <f t="shared" ref="Y716:AL716" si="221">Y715</f>
        <v>0</v>
      </c>
      <c r="Z716" s="413">
        <f t="shared" si="221"/>
        <v>0</v>
      </c>
      <c r="AA716" s="413">
        <f t="shared" si="221"/>
        <v>0</v>
      </c>
      <c r="AB716" s="413">
        <f t="shared" si="221"/>
        <v>0</v>
      </c>
      <c r="AC716" s="413">
        <f t="shared" si="221"/>
        <v>0</v>
      </c>
      <c r="AD716" s="413">
        <f t="shared" si="221"/>
        <v>0</v>
      </c>
      <c r="AE716" s="413">
        <f t="shared" si="221"/>
        <v>0</v>
      </c>
      <c r="AF716" s="413">
        <f t="shared" si="221"/>
        <v>0</v>
      </c>
      <c r="AG716" s="413">
        <f t="shared" si="221"/>
        <v>0</v>
      </c>
      <c r="AH716" s="413">
        <f t="shared" si="221"/>
        <v>0</v>
      </c>
      <c r="AI716" s="413">
        <f t="shared" si="221"/>
        <v>0</v>
      </c>
      <c r="AJ716" s="413">
        <f t="shared" si="221"/>
        <v>0</v>
      </c>
      <c r="AK716" s="413">
        <f t="shared" si="221"/>
        <v>0</v>
      </c>
      <c r="AL716" s="413">
        <f t="shared" si="221"/>
        <v>0</v>
      </c>
      <c r="AM716" s="308"/>
    </row>
    <row r="717" spans="1:39" ht="15.5" outlineLevel="1">
      <c r="A717" s="534"/>
      <c r="B717" s="430"/>
      <c r="C717" s="318"/>
      <c r="D717" s="293"/>
      <c r="E717" s="293"/>
      <c r="F717" s="293"/>
      <c r="G717" s="293"/>
      <c r="H717" s="293"/>
      <c r="I717" s="293"/>
      <c r="J717" s="293"/>
      <c r="K717" s="293"/>
      <c r="L717" s="293"/>
      <c r="M717" s="293"/>
      <c r="N717" s="293"/>
      <c r="O717" s="293"/>
      <c r="P717" s="293"/>
      <c r="Q717" s="293"/>
      <c r="R717" s="293"/>
      <c r="S717" s="293"/>
      <c r="T717" s="293"/>
      <c r="U717" s="293"/>
      <c r="V717" s="293"/>
      <c r="W717" s="293"/>
      <c r="X717" s="293"/>
      <c r="Y717" s="414"/>
      <c r="Z717" s="427"/>
      <c r="AA717" s="427"/>
      <c r="AB717" s="427"/>
      <c r="AC717" s="427"/>
      <c r="AD717" s="427"/>
      <c r="AE717" s="427"/>
      <c r="AF717" s="427"/>
      <c r="AG717" s="427"/>
      <c r="AH717" s="427"/>
      <c r="AI717" s="427"/>
      <c r="AJ717" s="427"/>
      <c r="AK717" s="427"/>
      <c r="AL717" s="427"/>
      <c r="AM717" s="308"/>
    </row>
    <row r="718" spans="1:39" ht="46.5" outlineLevel="1">
      <c r="A718" s="534">
        <v>41</v>
      </c>
      <c r="B718" s="430" t="s">
        <v>134</v>
      </c>
      <c r="C718" s="318" t="s">
        <v>755</v>
      </c>
      <c r="D718" s="297"/>
      <c r="E718" s="297"/>
      <c r="F718" s="297"/>
      <c r="G718" s="297"/>
      <c r="H718" s="297"/>
      <c r="I718" s="297"/>
      <c r="J718" s="297"/>
      <c r="K718" s="297"/>
      <c r="L718" s="297"/>
      <c r="M718" s="297"/>
      <c r="N718" s="297">
        <v>0</v>
      </c>
      <c r="O718" s="297"/>
      <c r="P718" s="297"/>
      <c r="Q718" s="297"/>
      <c r="R718" s="297"/>
      <c r="S718" s="297"/>
      <c r="T718" s="297"/>
      <c r="U718" s="297"/>
      <c r="V718" s="297"/>
      <c r="W718" s="297"/>
      <c r="X718" s="297"/>
      <c r="Y718" s="428"/>
      <c r="Z718" s="412"/>
      <c r="AA718" s="412"/>
      <c r="AB718" s="412"/>
      <c r="AC718" s="412"/>
      <c r="AD718" s="412"/>
      <c r="AE718" s="412"/>
      <c r="AF718" s="417"/>
      <c r="AG718" s="417"/>
      <c r="AH718" s="417"/>
      <c r="AI718" s="417"/>
      <c r="AJ718" s="417"/>
      <c r="AK718" s="417"/>
      <c r="AL718" s="417"/>
      <c r="AM718" s="298">
        <f>SUM(Y718:AL718)</f>
        <v>0</v>
      </c>
    </row>
    <row r="719" spans="1:39" ht="15.5" outlineLevel="1">
      <c r="A719" s="534"/>
      <c r="B719" s="296" t="s">
        <v>308</v>
      </c>
      <c r="C719" s="318" t="s">
        <v>164</v>
      </c>
      <c r="D719" s="297"/>
      <c r="E719" s="297"/>
      <c r="F719" s="297"/>
      <c r="G719" s="297"/>
      <c r="H719" s="297"/>
      <c r="I719" s="297"/>
      <c r="J719" s="297"/>
      <c r="K719" s="297"/>
      <c r="L719" s="297"/>
      <c r="M719" s="297"/>
      <c r="N719" s="297">
        <f>N718</f>
        <v>0</v>
      </c>
      <c r="O719" s="297"/>
      <c r="P719" s="297"/>
      <c r="Q719" s="297"/>
      <c r="R719" s="297"/>
      <c r="S719" s="297"/>
      <c r="T719" s="297"/>
      <c r="U719" s="297"/>
      <c r="V719" s="297"/>
      <c r="W719" s="297"/>
      <c r="X719" s="297"/>
      <c r="Y719" s="413">
        <f t="shared" ref="Y719:AL719" si="222">Y718</f>
        <v>0</v>
      </c>
      <c r="Z719" s="413">
        <f t="shared" si="222"/>
        <v>0</v>
      </c>
      <c r="AA719" s="413">
        <f t="shared" si="222"/>
        <v>0</v>
      </c>
      <c r="AB719" s="413">
        <f t="shared" si="222"/>
        <v>0</v>
      </c>
      <c r="AC719" s="413">
        <f t="shared" si="222"/>
        <v>0</v>
      </c>
      <c r="AD719" s="413">
        <f t="shared" si="222"/>
        <v>0</v>
      </c>
      <c r="AE719" s="413">
        <f t="shared" si="222"/>
        <v>0</v>
      </c>
      <c r="AF719" s="413">
        <f t="shared" si="222"/>
        <v>0</v>
      </c>
      <c r="AG719" s="413">
        <f t="shared" si="222"/>
        <v>0</v>
      </c>
      <c r="AH719" s="413">
        <f t="shared" si="222"/>
        <v>0</v>
      </c>
      <c r="AI719" s="413">
        <f t="shared" si="222"/>
        <v>0</v>
      </c>
      <c r="AJ719" s="413">
        <f t="shared" si="222"/>
        <v>0</v>
      </c>
      <c r="AK719" s="413">
        <f t="shared" si="222"/>
        <v>0</v>
      </c>
      <c r="AL719" s="413">
        <f t="shared" si="222"/>
        <v>0</v>
      </c>
      <c r="AM719" s="308"/>
    </row>
    <row r="720" spans="1:39" ht="15.5" outlineLevel="1">
      <c r="A720" s="534"/>
      <c r="B720" s="430"/>
      <c r="C720" s="318"/>
      <c r="D720" s="293"/>
      <c r="E720" s="293"/>
      <c r="F720" s="293"/>
      <c r="G720" s="293"/>
      <c r="H720" s="293"/>
      <c r="I720" s="293"/>
      <c r="J720" s="293"/>
      <c r="K720" s="293"/>
      <c r="L720" s="293"/>
      <c r="M720" s="293"/>
      <c r="N720" s="293"/>
      <c r="O720" s="293"/>
      <c r="P720" s="293"/>
      <c r="Q720" s="293"/>
      <c r="R720" s="293"/>
      <c r="S720" s="293"/>
      <c r="T720" s="293"/>
      <c r="U720" s="293"/>
      <c r="V720" s="293"/>
      <c r="W720" s="293"/>
      <c r="X720" s="293"/>
      <c r="Y720" s="414"/>
      <c r="Z720" s="427"/>
      <c r="AA720" s="427"/>
      <c r="AB720" s="427"/>
      <c r="AC720" s="427"/>
      <c r="AD720" s="427"/>
      <c r="AE720" s="427"/>
      <c r="AF720" s="427"/>
      <c r="AG720" s="427"/>
      <c r="AH720" s="427"/>
      <c r="AI720" s="427"/>
      <c r="AJ720" s="427"/>
      <c r="AK720" s="427"/>
      <c r="AL720" s="427"/>
      <c r="AM720" s="308"/>
    </row>
    <row r="721" spans="1:39" ht="31" outlineLevel="1">
      <c r="A721" s="534">
        <v>42</v>
      </c>
      <c r="B721" s="430" t="s">
        <v>135</v>
      </c>
      <c r="C721" s="318" t="s">
        <v>755</v>
      </c>
      <c r="D721" s="297"/>
      <c r="E721" s="297"/>
      <c r="F721" s="297"/>
      <c r="G721" s="297"/>
      <c r="H721" s="297"/>
      <c r="I721" s="297"/>
      <c r="J721" s="297"/>
      <c r="K721" s="297"/>
      <c r="L721" s="297"/>
      <c r="M721" s="297"/>
      <c r="N721" s="293"/>
      <c r="O721" s="297"/>
      <c r="P721" s="297"/>
      <c r="Q721" s="297"/>
      <c r="R721" s="297"/>
      <c r="S721" s="297"/>
      <c r="T721" s="297"/>
      <c r="U721" s="297"/>
      <c r="V721" s="297"/>
      <c r="W721" s="297"/>
      <c r="X721" s="297"/>
      <c r="Y721" s="428"/>
      <c r="Z721" s="412"/>
      <c r="AA721" s="412"/>
      <c r="AB721" s="412"/>
      <c r="AC721" s="412"/>
      <c r="AD721" s="412"/>
      <c r="AE721" s="412"/>
      <c r="AF721" s="417"/>
      <c r="AG721" s="417"/>
      <c r="AH721" s="417"/>
      <c r="AI721" s="417"/>
      <c r="AJ721" s="417"/>
      <c r="AK721" s="417"/>
      <c r="AL721" s="417"/>
      <c r="AM721" s="298">
        <f>SUM(Y721:AL721)</f>
        <v>0</v>
      </c>
    </row>
    <row r="722" spans="1:39" ht="15.5" outlineLevel="1">
      <c r="A722" s="534"/>
      <c r="B722" s="296" t="s">
        <v>308</v>
      </c>
      <c r="C722" s="318" t="s">
        <v>164</v>
      </c>
      <c r="D722" s="297"/>
      <c r="E722" s="297"/>
      <c r="F722" s="297"/>
      <c r="G722" s="297"/>
      <c r="H722" s="297"/>
      <c r="I722" s="297"/>
      <c r="J722" s="297"/>
      <c r="K722" s="297"/>
      <c r="L722" s="297"/>
      <c r="M722" s="297"/>
      <c r="N722" s="470"/>
      <c r="O722" s="297"/>
      <c r="P722" s="297"/>
      <c r="Q722" s="297"/>
      <c r="R722" s="297"/>
      <c r="S722" s="297"/>
      <c r="T722" s="297"/>
      <c r="U722" s="297"/>
      <c r="V722" s="297"/>
      <c r="W722" s="297"/>
      <c r="X722" s="297"/>
      <c r="Y722" s="413">
        <f t="shared" ref="Y722:AL722" si="223">Y721</f>
        <v>0</v>
      </c>
      <c r="Z722" s="413">
        <f t="shared" si="223"/>
        <v>0</v>
      </c>
      <c r="AA722" s="413">
        <f t="shared" si="223"/>
        <v>0</v>
      </c>
      <c r="AB722" s="413">
        <f t="shared" si="223"/>
        <v>0</v>
      </c>
      <c r="AC722" s="413">
        <f t="shared" si="223"/>
        <v>0</v>
      </c>
      <c r="AD722" s="413">
        <f t="shared" si="223"/>
        <v>0</v>
      </c>
      <c r="AE722" s="413">
        <f t="shared" si="223"/>
        <v>0</v>
      </c>
      <c r="AF722" s="413">
        <f t="shared" si="223"/>
        <v>0</v>
      </c>
      <c r="AG722" s="413">
        <f t="shared" si="223"/>
        <v>0</v>
      </c>
      <c r="AH722" s="413">
        <f t="shared" si="223"/>
        <v>0</v>
      </c>
      <c r="AI722" s="413">
        <f t="shared" si="223"/>
        <v>0</v>
      </c>
      <c r="AJ722" s="413">
        <f t="shared" si="223"/>
        <v>0</v>
      </c>
      <c r="AK722" s="413">
        <f t="shared" si="223"/>
        <v>0</v>
      </c>
      <c r="AL722" s="413">
        <f t="shared" si="223"/>
        <v>0</v>
      </c>
      <c r="AM722" s="308"/>
    </row>
    <row r="723" spans="1:39" ht="15.5" outlineLevel="1">
      <c r="A723" s="534"/>
      <c r="B723" s="430"/>
      <c r="C723" s="318"/>
      <c r="D723" s="293"/>
      <c r="E723" s="293"/>
      <c r="F723" s="293"/>
      <c r="G723" s="293"/>
      <c r="H723" s="293"/>
      <c r="I723" s="293"/>
      <c r="J723" s="293"/>
      <c r="K723" s="293"/>
      <c r="L723" s="293"/>
      <c r="M723" s="293"/>
      <c r="N723" s="293"/>
      <c r="O723" s="293"/>
      <c r="P723" s="293"/>
      <c r="Q723" s="293"/>
      <c r="R723" s="293"/>
      <c r="S723" s="293"/>
      <c r="T723" s="293"/>
      <c r="U723" s="293"/>
      <c r="V723" s="293"/>
      <c r="W723" s="293"/>
      <c r="X723" s="293"/>
      <c r="Y723" s="414"/>
      <c r="Z723" s="427"/>
      <c r="AA723" s="427"/>
      <c r="AB723" s="427"/>
      <c r="AC723" s="427"/>
      <c r="AD723" s="427"/>
      <c r="AE723" s="427"/>
      <c r="AF723" s="427"/>
      <c r="AG723" s="427"/>
      <c r="AH723" s="427"/>
      <c r="AI723" s="427"/>
      <c r="AJ723" s="427"/>
      <c r="AK723" s="427"/>
      <c r="AL723" s="427"/>
      <c r="AM723" s="308"/>
    </row>
    <row r="724" spans="1:39" ht="15.5" outlineLevel="1">
      <c r="A724" s="534">
        <v>43</v>
      </c>
      <c r="B724" s="430" t="s">
        <v>136</v>
      </c>
      <c r="C724" s="318" t="s">
        <v>755</v>
      </c>
      <c r="D724" s="297"/>
      <c r="E724" s="297"/>
      <c r="F724" s="297"/>
      <c r="G724" s="297"/>
      <c r="H724" s="297"/>
      <c r="I724" s="297"/>
      <c r="J724" s="297"/>
      <c r="K724" s="297"/>
      <c r="L724" s="297"/>
      <c r="M724" s="297"/>
      <c r="N724" s="297">
        <v>0</v>
      </c>
      <c r="O724" s="297"/>
      <c r="P724" s="297"/>
      <c r="Q724" s="297"/>
      <c r="R724" s="297"/>
      <c r="S724" s="297"/>
      <c r="T724" s="297"/>
      <c r="U724" s="297"/>
      <c r="V724" s="297"/>
      <c r="W724" s="297"/>
      <c r="X724" s="297"/>
      <c r="Y724" s="428"/>
      <c r="Z724" s="412"/>
      <c r="AA724" s="412"/>
      <c r="AB724" s="412"/>
      <c r="AC724" s="412"/>
      <c r="AD724" s="412"/>
      <c r="AE724" s="412"/>
      <c r="AF724" s="417"/>
      <c r="AG724" s="417"/>
      <c r="AH724" s="417"/>
      <c r="AI724" s="417"/>
      <c r="AJ724" s="417"/>
      <c r="AK724" s="417"/>
      <c r="AL724" s="417"/>
      <c r="AM724" s="298">
        <f>SUM(Y724:AL724)</f>
        <v>0</v>
      </c>
    </row>
    <row r="725" spans="1:39" ht="15.5" outlineLevel="1">
      <c r="A725" s="534"/>
      <c r="B725" s="296" t="s">
        <v>308</v>
      </c>
      <c r="C725" s="318" t="s">
        <v>164</v>
      </c>
      <c r="D725" s="297"/>
      <c r="E725" s="297"/>
      <c r="F725" s="297"/>
      <c r="G725" s="297"/>
      <c r="H725" s="297"/>
      <c r="I725" s="297"/>
      <c r="J725" s="297"/>
      <c r="K725" s="297"/>
      <c r="L725" s="297"/>
      <c r="M725" s="297"/>
      <c r="N725" s="297">
        <f>N724</f>
        <v>0</v>
      </c>
      <c r="O725" s="297"/>
      <c r="P725" s="297"/>
      <c r="Q725" s="297"/>
      <c r="R725" s="297"/>
      <c r="S725" s="297"/>
      <c r="T725" s="297"/>
      <c r="U725" s="297"/>
      <c r="V725" s="297"/>
      <c r="W725" s="297"/>
      <c r="X725" s="297"/>
      <c r="Y725" s="413">
        <f t="shared" ref="Y725:AL725" si="224">Y724</f>
        <v>0</v>
      </c>
      <c r="Z725" s="413">
        <f t="shared" si="224"/>
        <v>0</v>
      </c>
      <c r="AA725" s="413">
        <f t="shared" si="224"/>
        <v>0</v>
      </c>
      <c r="AB725" s="413">
        <f t="shared" si="224"/>
        <v>0</v>
      </c>
      <c r="AC725" s="413">
        <f t="shared" si="224"/>
        <v>0</v>
      </c>
      <c r="AD725" s="413">
        <f t="shared" si="224"/>
        <v>0</v>
      </c>
      <c r="AE725" s="413">
        <f t="shared" si="224"/>
        <v>0</v>
      </c>
      <c r="AF725" s="413">
        <f t="shared" si="224"/>
        <v>0</v>
      </c>
      <c r="AG725" s="413">
        <f t="shared" si="224"/>
        <v>0</v>
      </c>
      <c r="AH725" s="413">
        <f t="shared" si="224"/>
        <v>0</v>
      </c>
      <c r="AI725" s="413">
        <f t="shared" si="224"/>
        <v>0</v>
      </c>
      <c r="AJ725" s="413">
        <f t="shared" si="224"/>
        <v>0</v>
      </c>
      <c r="AK725" s="413">
        <f t="shared" si="224"/>
        <v>0</v>
      </c>
      <c r="AL725" s="413">
        <f t="shared" si="224"/>
        <v>0</v>
      </c>
      <c r="AM725" s="308"/>
    </row>
    <row r="726" spans="1:39" ht="15.5" outlineLevel="1">
      <c r="A726" s="534"/>
      <c r="B726" s="430"/>
      <c r="C726" s="318"/>
      <c r="D726" s="293"/>
      <c r="E726" s="293"/>
      <c r="F726" s="293"/>
      <c r="G726" s="293"/>
      <c r="H726" s="293"/>
      <c r="I726" s="293"/>
      <c r="J726" s="293"/>
      <c r="K726" s="293"/>
      <c r="L726" s="293"/>
      <c r="M726" s="293"/>
      <c r="N726" s="293"/>
      <c r="O726" s="293"/>
      <c r="P726" s="293"/>
      <c r="Q726" s="293"/>
      <c r="R726" s="293"/>
      <c r="S726" s="293"/>
      <c r="T726" s="293"/>
      <c r="U726" s="293"/>
      <c r="V726" s="293"/>
      <c r="W726" s="293"/>
      <c r="X726" s="293"/>
      <c r="Y726" s="414"/>
      <c r="Z726" s="427"/>
      <c r="AA726" s="427"/>
      <c r="AB726" s="427"/>
      <c r="AC726" s="427"/>
      <c r="AD726" s="427"/>
      <c r="AE726" s="427"/>
      <c r="AF726" s="427"/>
      <c r="AG726" s="427"/>
      <c r="AH726" s="427"/>
      <c r="AI726" s="427"/>
      <c r="AJ726" s="427"/>
      <c r="AK726" s="427"/>
      <c r="AL726" s="427"/>
      <c r="AM726" s="308"/>
    </row>
    <row r="727" spans="1:39" ht="46.5" outlineLevel="1">
      <c r="A727" s="534">
        <v>44</v>
      </c>
      <c r="B727" s="430" t="s">
        <v>137</v>
      </c>
      <c r="C727" s="318" t="s">
        <v>755</v>
      </c>
      <c r="D727" s="297"/>
      <c r="E727" s="297"/>
      <c r="F727" s="297"/>
      <c r="G727" s="297"/>
      <c r="H727" s="297"/>
      <c r="I727" s="297"/>
      <c r="J727" s="297"/>
      <c r="K727" s="297"/>
      <c r="L727" s="297"/>
      <c r="M727" s="297"/>
      <c r="N727" s="297">
        <v>0</v>
      </c>
      <c r="O727" s="297"/>
      <c r="P727" s="297"/>
      <c r="Q727" s="297"/>
      <c r="R727" s="297"/>
      <c r="S727" s="297"/>
      <c r="T727" s="297"/>
      <c r="U727" s="297"/>
      <c r="V727" s="297"/>
      <c r="W727" s="297"/>
      <c r="X727" s="297"/>
      <c r="Y727" s="428"/>
      <c r="Z727" s="412"/>
      <c r="AA727" s="412"/>
      <c r="AB727" s="412"/>
      <c r="AC727" s="412"/>
      <c r="AD727" s="412"/>
      <c r="AE727" s="412"/>
      <c r="AF727" s="417"/>
      <c r="AG727" s="417"/>
      <c r="AH727" s="417"/>
      <c r="AI727" s="417"/>
      <c r="AJ727" s="417"/>
      <c r="AK727" s="417"/>
      <c r="AL727" s="417"/>
      <c r="AM727" s="298">
        <f>SUM(Y727:AL727)</f>
        <v>0</v>
      </c>
    </row>
    <row r="728" spans="1:39" ht="15.5" outlineLevel="1">
      <c r="A728" s="534"/>
      <c r="B728" s="296" t="s">
        <v>308</v>
      </c>
      <c r="C728" s="318" t="s">
        <v>164</v>
      </c>
      <c r="D728" s="297"/>
      <c r="E728" s="297"/>
      <c r="F728" s="297"/>
      <c r="G728" s="297"/>
      <c r="H728" s="297"/>
      <c r="I728" s="297"/>
      <c r="J728" s="297"/>
      <c r="K728" s="297"/>
      <c r="L728" s="297"/>
      <c r="M728" s="297"/>
      <c r="N728" s="297">
        <f>N727</f>
        <v>0</v>
      </c>
      <c r="O728" s="297"/>
      <c r="P728" s="297"/>
      <c r="Q728" s="297"/>
      <c r="R728" s="297"/>
      <c r="S728" s="297"/>
      <c r="T728" s="297"/>
      <c r="U728" s="297"/>
      <c r="V728" s="297"/>
      <c r="W728" s="297"/>
      <c r="X728" s="297"/>
      <c r="Y728" s="413">
        <f t="shared" ref="Y728:AL728" si="225">Y727</f>
        <v>0</v>
      </c>
      <c r="Z728" s="413">
        <f t="shared" si="225"/>
        <v>0</v>
      </c>
      <c r="AA728" s="413">
        <f t="shared" si="225"/>
        <v>0</v>
      </c>
      <c r="AB728" s="413">
        <f t="shared" si="225"/>
        <v>0</v>
      </c>
      <c r="AC728" s="413">
        <f t="shared" si="225"/>
        <v>0</v>
      </c>
      <c r="AD728" s="413">
        <f t="shared" si="225"/>
        <v>0</v>
      </c>
      <c r="AE728" s="413">
        <f t="shared" si="225"/>
        <v>0</v>
      </c>
      <c r="AF728" s="413">
        <f t="shared" si="225"/>
        <v>0</v>
      </c>
      <c r="AG728" s="413">
        <f t="shared" si="225"/>
        <v>0</v>
      </c>
      <c r="AH728" s="413">
        <f t="shared" si="225"/>
        <v>0</v>
      </c>
      <c r="AI728" s="413">
        <f t="shared" si="225"/>
        <v>0</v>
      </c>
      <c r="AJ728" s="413">
        <f t="shared" si="225"/>
        <v>0</v>
      </c>
      <c r="AK728" s="413">
        <f t="shared" si="225"/>
        <v>0</v>
      </c>
      <c r="AL728" s="413">
        <f t="shared" si="225"/>
        <v>0</v>
      </c>
      <c r="AM728" s="308"/>
    </row>
    <row r="729" spans="1:39" ht="15.5" outlineLevel="1">
      <c r="A729" s="534"/>
      <c r="B729" s="430"/>
      <c r="C729" s="318"/>
      <c r="D729" s="293"/>
      <c r="E729" s="293"/>
      <c r="F729" s="293"/>
      <c r="G729" s="293"/>
      <c r="H729" s="293"/>
      <c r="I729" s="293"/>
      <c r="J729" s="293"/>
      <c r="K729" s="293"/>
      <c r="L729" s="293"/>
      <c r="M729" s="293"/>
      <c r="N729" s="293"/>
      <c r="O729" s="293"/>
      <c r="P729" s="293"/>
      <c r="Q729" s="293"/>
      <c r="R729" s="293"/>
      <c r="S729" s="293"/>
      <c r="T729" s="293"/>
      <c r="U729" s="293"/>
      <c r="V729" s="293"/>
      <c r="W729" s="293"/>
      <c r="X729" s="293"/>
      <c r="Y729" s="414"/>
      <c r="Z729" s="427"/>
      <c r="AA729" s="427"/>
      <c r="AB729" s="427"/>
      <c r="AC729" s="427"/>
      <c r="AD729" s="427"/>
      <c r="AE729" s="427"/>
      <c r="AF729" s="427"/>
      <c r="AG729" s="427"/>
      <c r="AH729" s="427"/>
      <c r="AI729" s="427"/>
      <c r="AJ729" s="427"/>
      <c r="AK729" s="427"/>
      <c r="AL729" s="427"/>
      <c r="AM729" s="308"/>
    </row>
    <row r="730" spans="1:39" ht="31" outlineLevel="1">
      <c r="A730" s="534">
        <v>45</v>
      </c>
      <c r="B730" s="430" t="s">
        <v>138</v>
      </c>
      <c r="C730" s="318" t="s">
        <v>755</v>
      </c>
      <c r="D730" s="297"/>
      <c r="E730" s="297"/>
      <c r="F730" s="297"/>
      <c r="G730" s="297"/>
      <c r="H730" s="297"/>
      <c r="I730" s="297"/>
      <c r="J730" s="297"/>
      <c r="K730" s="297"/>
      <c r="L730" s="297"/>
      <c r="M730" s="297"/>
      <c r="N730" s="297">
        <v>0</v>
      </c>
      <c r="O730" s="297"/>
      <c r="P730" s="297"/>
      <c r="Q730" s="297"/>
      <c r="R730" s="297"/>
      <c r="S730" s="297"/>
      <c r="T730" s="297"/>
      <c r="U730" s="297"/>
      <c r="V730" s="297"/>
      <c r="W730" s="297"/>
      <c r="X730" s="297"/>
      <c r="Y730" s="428"/>
      <c r="Z730" s="412"/>
      <c r="AA730" s="412"/>
      <c r="AB730" s="412"/>
      <c r="AC730" s="412"/>
      <c r="AD730" s="412"/>
      <c r="AE730" s="412"/>
      <c r="AF730" s="417"/>
      <c r="AG730" s="417"/>
      <c r="AH730" s="417"/>
      <c r="AI730" s="417"/>
      <c r="AJ730" s="417"/>
      <c r="AK730" s="417"/>
      <c r="AL730" s="417"/>
      <c r="AM730" s="298">
        <f>SUM(Y730:AL730)</f>
        <v>0</v>
      </c>
    </row>
    <row r="731" spans="1:39" ht="15.5" outlineLevel="1">
      <c r="A731" s="534"/>
      <c r="B731" s="296" t="s">
        <v>308</v>
      </c>
      <c r="C731" s="318" t="s">
        <v>164</v>
      </c>
      <c r="D731" s="297"/>
      <c r="E731" s="297"/>
      <c r="F731" s="297"/>
      <c r="G731" s="297"/>
      <c r="H731" s="297"/>
      <c r="I731" s="297"/>
      <c r="J731" s="297"/>
      <c r="K731" s="297"/>
      <c r="L731" s="297"/>
      <c r="M731" s="297"/>
      <c r="N731" s="297">
        <f>N730</f>
        <v>0</v>
      </c>
      <c r="O731" s="297"/>
      <c r="P731" s="297"/>
      <c r="Q731" s="297"/>
      <c r="R731" s="297"/>
      <c r="S731" s="297"/>
      <c r="T731" s="297"/>
      <c r="U731" s="297"/>
      <c r="V731" s="297"/>
      <c r="W731" s="297"/>
      <c r="X731" s="297"/>
      <c r="Y731" s="413">
        <f t="shared" ref="Y731:AL731" si="226">Y730</f>
        <v>0</v>
      </c>
      <c r="Z731" s="413">
        <f t="shared" si="226"/>
        <v>0</v>
      </c>
      <c r="AA731" s="413">
        <f t="shared" si="226"/>
        <v>0</v>
      </c>
      <c r="AB731" s="413">
        <f t="shared" si="226"/>
        <v>0</v>
      </c>
      <c r="AC731" s="413">
        <f t="shared" si="226"/>
        <v>0</v>
      </c>
      <c r="AD731" s="413">
        <f t="shared" si="226"/>
        <v>0</v>
      </c>
      <c r="AE731" s="413">
        <f t="shared" si="226"/>
        <v>0</v>
      </c>
      <c r="AF731" s="413">
        <f t="shared" si="226"/>
        <v>0</v>
      </c>
      <c r="AG731" s="413">
        <f t="shared" si="226"/>
        <v>0</v>
      </c>
      <c r="AH731" s="413">
        <f t="shared" si="226"/>
        <v>0</v>
      </c>
      <c r="AI731" s="413">
        <f t="shared" si="226"/>
        <v>0</v>
      </c>
      <c r="AJ731" s="413">
        <f t="shared" si="226"/>
        <v>0</v>
      </c>
      <c r="AK731" s="413">
        <f t="shared" si="226"/>
        <v>0</v>
      </c>
      <c r="AL731" s="413">
        <f t="shared" si="226"/>
        <v>0</v>
      </c>
      <c r="AM731" s="308"/>
    </row>
    <row r="732" spans="1:39" ht="15.5" outlineLevel="1">
      <c r="A732" s="534"/>
      <c r="B732" s="430"/>
      <c r="C732" s="318"/>
      <c r="D732" s="293"/>
      <c r="E732" s="293"/>
      <c r="F732" s="293"/>
      <c r="G732" s="293"/>
      <c r="H732" s="293"/>
      <c r="I732" s="293"/>
      <c r="J732" s="293"/>
      <c r="K732" s="293"/>
      <c r="L732" s="293"/>
      <c r="M732" s="293"/>
      <c r="N732" s="293"/>
      <c r="O732" s="293"/>
      <c r="P732" s="293"/>
      <c r="Q732" s="293"/>
      <c r="R732" s="293"/>
      <c r="S732" s="293"/>
      <c r="T732" s="293"/>
      <c r="U732" s="293"/>
      <c r="V732" s="293"/>
      <c r="W732" s="293"/>
      <c r="X732" s="293"/>
      <c r="Y732" s="414"/>
      <c r="Z732" s="427"/>
      <c r="AA732" s="427"/>
      <c r="AB732" s="427"/>
      <c r="AC732" s="427"/>
      <c r="AD732" s="427"/>
      <c r="AE732" s="427"/>
      <c r="AF732" s="427"/>
      <c r="AG732" s="427"/>
      <c r="AH732" s="427"/>
      <c r="AI732" s="427"/>
      <c r="AJ732" s="427"/>
      <c r="AK732" s="427"/>
      <c r="AL732" s="427"/>
      <c r="AM732" s="308"/>
    </row>
    <row r="733" spans="1:39" ht="31" outlineLevel="1">
      <c r="A733" s="534">
        <v>46</v>
      </c>
      <c r="B733" s="430" t="s">
        <v>139</v>
      </c>
      <c r="C733" s="318" t="s">
        <v>755</v>
      </c>
      <c r="D733" s="297"/>
      <c r="E733" s="297"/>
      <c r="F733" s="297"/>
      <c r="G733" s="297"/>
      <c r="H733" s="297"/>
      <c r="I733" s="297"/>
      <c r="J733" s="297"/>
      <c r="K733" s="297"/>
      <c r="L733" s="297"/>
      <c r="M733" s="297"/>
      <c r="N733" s="297">
        <v>0</v>
      </c>
      <c r="O733" s="297"/>
      <c r="P733" s="297"/>
      <c r="Q733" s="297"/>
      <c r="R733" s="297"/>
      <c r="S733" s="297"/>
      <c r="T733" s="297"/>
      <c r="U733" s="297"/>
      <c r="V733" s="297"/>
      <c r="W733" s="297"/>
      <c r="X733" s="297"/>
      <c r="Y733" s="428"/>
      <c r="Z733" s="412"/>
      <c r="AA733" s="412"/>
      <c r="AB733" s="412"/>
      <c r="AC733" s="412"/>
      <c r="AD733" s="412"/>
      <c r="AE733" s="412"/>
      <c r="AF733" s="417"/>
      <c r="AG733" s="417"/>
      <c r="AH733" s="417"/>
      <c r="AI733" s="417"/>
      <c r="AJ733" s="417"/>
      <c r="AK733" s="417"/>
      <c r="AL733" s="417"/>
      <c r="AM733" s="298">
        <f>SUM(Y733:AL733)</f>
        <v>0</v>
      </c>
    </row>
    <row r="734" spans="1:39" ht="15.5" outlineLevel="1">
      <c r="A734" s="534"/>
      <c r="B734" s="296" t="s">
        <v>308</v>
      </c>
      <c r="C734" s="318" t="s">
        <v>164</v>
      </c>
      <c r="D734" s="297"/>
      <c r="E734" s="297"/>
      <c r="F734" s="297"/>
      <c r="G734" s="297"/>
      <c r="H734" s="297"/>
      <c r="I734" s="297"/>
      <c r="J734" s="297"/>
      <c r="K734" s="297"/>
      <c r="L734" s="297"/>
      <c r="M734" s="297"/>
      <c r="N734" s="297">
        <f>N733</f>
        <v>0</v>
      </c>
      <c r="O734" s="297"/>
      <c r="P734" s="297"/>
      <c r="Q734" s="297"/>
      <c r="R734" s="297"/>
      <c r="S734" s="297"/>
      <c r="T734" s="297"/>
      <c r="U734" s="297"/>
      <c r="V734" s="297"/>
      <c r="W734" s="297"/>
      <c r="X734" s="297"/>
      <c r="Y734" s="413">
        <f t="shared" ref="Y734:AL734" si="227">Y733</f>
        <v>0</v>
      </c>
      <c r="Z734" s="413">
        <f t="shared" si="227"/>
        <v>0</v>
      </c>
      <c r="AA734" s="413">
        <f t="shared" si="227"/>
        <v>0</v>
      </c>
      <c r="AB734" s="413">
        <f t="shared" si="227"/>
        <v>0</v>
      </c>
      <c r="AC734" s="413">
        <f t="shared" si="227"/>
        <v>0</v>
      </c>
      <c r="AD734" s="413">
        <f t="shared" si="227"/>
        <v>0</v>
      </c>
      <c r="AE734" s="413">
        <f t="shared" si="227"/>
        <v>0</v>
      </c>
      <c r="AF734" s="413">
        <f t="shared" si="227"/>
        <v>0</v>
      </c>
      <c r="AG734" s="413">
        <f t="shared" si="227"/>
        <v>0</v>
      </c>
      <c r="AH734" s="413">
        <f t="shared" si="227"/>
        <v>0</v>
      </c>
      <c r="AI734" s="413">
        <f t="shared" si="227"/>
        <v>0</v>
      </c>
      <c r="AJ734" s="413">
        <f t="shared" si="227"/>
        <v>0</v>
      </c>
      <c r="AK734" s="413">
        <f t="shared" si="227"/>
        <v>0</v>
      </c>
      <c r="AL734" s="413">
        <f t="shared" si="227"/>
        <v>0</v>
      </c>
      <c r="AM734" s="308"/>
    </row>
    <row r="735" spans="1:39" ht="15.5" outlineLevel="1">
      <c r="A735" s="534"/>
      <c r="B735" s="430"/>
      <c r="C735" s="318"/>
      <c r="D735" s="293"/>
      <c r="E735" s="293"/>
      <c r="F735" s="293"/>
      <c r="G735" s="293"/>
      <c r="H735" s="293"/>
      <c r="I735" s="293"/>
      <c r="J735" s="293"/>
      <c r="K735" s="293"/>
      <c r="L735" s="293"/>
      <c r="M735" s="293"/>
      <c r="N735" s="293"/>
      <c r="O735" s="293"/>
      <c r="P735" s="293"/>
      <c r="Q735" s="293"/>
      <c r="R735" s="293"/>
      <c r="S735" s="293"/>
      <c r="T735" s="293"/>
      <c r="U735" s="293"/>
      <c r="V735" s="293"/>
      <c r="W735" s="293"/>
      <c r="X735" s="293"/>
      <c r="Y735" s="414"/>
      <c r="Z735" s="427"/>
      <c r="AA735" s="427"/>
      <c r="AB735" s="427"/>
      <c r="AC735" s="427"/>
      <c r="AD735" s="427"/>
      <c r="AE735" s="427"/>
      <c r="AF735" s="427"/>
      <c r="AG735" s="427"/>
      <c r="AH735" s="427"/>
      <c r="AI735" s="427"/>
      <c r="AJ735" s="427"/>
      <c r="AK735" s="427"/>
      <c r="AL735" s="427"/>
      <c r="AM735" s="308"/>
    </row>
    <row r="736" spans="1:39" ht="31" outlineLevel="1">
      <c r="A736" s="534">
        <v>47</v>
      </c>
      <c r="B736" s="430" t="s">
        <v>140</v>
      </c>
      <c r="C736" s="318" t="s">
        <v>755</v>
      </c>
      <c r="D736" s="297"/>
      <c r="E736" s="297"/>
      <c r="F736" s="297"/>
      <c r="G736" s="297"/>
      <c r="H736" s="297"/>
      <c r="I736" s="297"/>
      <c r="J736" s="297"/>
      <c r="K736" s="297"/>
      <c r="L736" s="297"/>
      <c r="M736" s="297"/>
      <c r="N736" s="297">
        <v>0</v>
      </c>
      <c r="O736" s="297"/>
      <c r="P736" s="297"/>
      <c r="Q736" s="297"/>
      <c r="R736" s="297"/>
      <c r="S736" s="297"/>
      <c r="T736" s="297"/>
      <c r="U736" s="297"/>
      <c r="V736" s="297"/>
      <c r="W736" s="297"/>
      <c r="X736" s="297"/>
      <c r="Y736" s="428"/>
      <c r="Z736" s="412"/>
      <c r="AA736" s="412"/>
      <c r="AB736" s="412"/>
      <c r="AC736" s="412"/>
      <c r="AD736" s="412"/>
      <c r="AE736" s="412"/>
      <c r="AF736" s="417"/>
      <c r="AG736" s="417"/>
      <c r="AH736" s="417"/>
      <c r="AI736" s="417"/>
      <c r="AJ736" s="417"/>
      <c r="AK736" s="417"/>
      <c r="AL736" s="417"/>
      <c r="AM736" s="298">
        <f>SUM(Y736:AL736)</f>
        <v>0</v>
      </c>
    </row>
    <row r="737" spans="1:40" ht="15.5" outlineLevel="1">
      <c r="A737" s="534"/>
      <c r="B737" s="296" t="s">
        <v>308</v>
      </c>
      <c r="C737" s="318" t="s">
        <v>164</v>
      </c>
      <c r="D737" s="297"/>
      <c r="E737" s="297"/>
      <c r="F737" s="297"/>
      <c r="G737" s="297"/>
      <c r="H737" s="297"/>
      <c r="I737" s="297"/>
      <c r="J737" s="297"/>
      <c r="K737" s="297"/>
      <c r="L737" s="297"/>
      <c r="M737" s="297"/>
      <c r="N737" s="297">
        <f>N736</f>
        <v>0</v>
      </c>
      <c r="O737" s="297"/>
      <c r="P737" s="297"/>
      <c r="Q737" s="297"/>
      <c r="R737" s="297"/>
      <c r="S737" s="297"/>
      <c r="T737" s="297"/>
      <c r="U737" s="297"/>
      <c r="V737" s="297"/>
      <c r="W737" s="297"/>
      <c r="X737" s="297"/>
      <c r="Y737" s="413">
        <f t="shared" ref="Y737:AL737" si="228">Y736</f>
        <v>0</v>
      </c>
      <c r="Z737" s="413">
        <f t="shared" si="228"/>
        <v>0</v>
      </c>
      <c r="AA737" s="413">
        <f t="shared" si="228"/>
        <v>0</v>
      </c>
      <c r="AB737" s="413">
        <f t="shared" si="228"/>
        <v>0</v>
      </c>
      <c r="AC737" s="413">
        <f t="shared" si="228"/>
        <v>0</v>
      </c>
      <c r="AD737" s="413">
        <f t="shared" si="228"/>
        <v>0</v>
      </c>
      <c r="AE737" s="413">
        <f t="shared" si="228"/>
        <v>0</v>
      </c>
      <c r="AF737" s="413">
        <f t="shared" si="228"/>
        <v>0</v>
      </c>
      <c r="AG737" s="413">
        <f t="shared" si="228"/>
        <v>0</v>
      </c>
      <c r="AH737" s="413">
        <f t="shared" si="228"/>
        <v>0</v>
      </c>
      <c r="AI737" s="413">
        <f t="shared" si="228"/>
        <v>0</v>
      </c>
      <c r="AJ737" s="413">
        <f t="shared" si="228"/>
        <v>0</v>
      </c>
      <c r="AK737" s="413">
        <f t="shared" si="228"/>
        <v>0</v>
      </c>
      <c r="AL737" s="413">
        <f t="shared" si="228"/>
        <v>0</v>
      </c>
      <c r="AM737" s="308"/>
    </row>
    <row r="738" spans="1:40" ht="15.5" outlineLevel="1">
      <c r="A738" s="534"/>
      <c r="B738" s="430"/>
      <c r="C738" s="318"/>
      <c r="D738" s="293"/>
      <c r="E738" s="293"/>
      <c r="F738" s="293"/>
      <c r="G738" s="293"/>
      <c r="H738" s="293"/>
      <c r="I738" s="293"/>
      <c r="J738" s="293"/>
      <c r="K738" s="293"/>
      <c r="L738" s="293"/>
      <c r="M738" s="293"/>
      <c r="N738" s="293"/>
      <c r="O738" s="293"/>
      <c r="P738" s="293"/>
      <c r="Q738" s="293"/>
      <c r="R738" s="293"/>
      <c r="S738" s="293"/>
      <c r="T738" s="293"/>
      <c r="U738" s="293"/>
      <c r="V738" s="293"/>
      <c r="W738" s="293"/>
      <c r="X738" s="293"/>
      <c r="Y738" s="414"/>
      <c r="Z738" s="427"/>
      <c r="AA738" s="427"/>
      <c r="AB738" s="427"/>
      <c r="AC738" s="427"/>
      <c r="AD738" s="427"/>
      <c r="AE738" s="427"/>
      <c r="AF738" s="427"/>
      <c r="AG738" s="427"/>
      <c r="AH738" s="427"/>
      <c r="AI738" s="427"/>
      <c r="AJ738" s="427"/>
      <c r="AK738" s="427"/>
      <c r="AL738" s="427"/>
      <c r="AM738" s="308"/>
    </row>
    <row r="739" spans="1:40" ht="46.5" outlineLevel="1">
      <c r="A739" s="534">
        <v>48</v>
      </c>
      <c r="B739" s="430" t="s">
        <v>141</v>
      </c>
      <c r="C739" s="318" t="s">
        <v>755</v>
      </c>
      <c r="D739" s="297"/>
      <c r="E739" s="297"/>
      <c r="F739" s="297"/>
      <c r="G739" s="297"/>
      <c r="H739" s="297"/>
      <c r="I739" s="297"/>
      <c r="J739" s="297"/>
      <c r="K739" s="297"/>
      <c r="L739" s="297"/>
      <c r="M739" s="297"/>
      <c r="N739" s="297">
        <v>0</v>
      </c>
      <c r="O739" s="297"/>
      <c r="P739" s="297"/>
      <c r="Q739" s="297"/>
      <c r="R739" s="297"/>
      <c r="S739" s="297"/>
      <c r="T739" s="297"/>
      <c r="U739" s="297"/>
      <c r="V739" s="297"/>
      <c r="W739" s="297"/>
      <c r="X739" s="297"/>
      <c r="Y739" s="428"/>
      <c r="Z739" s="412"/>
      <c r="AA739" s="412"/>
      <c r="AB739" s="412"/>
      <c r="AC739" s="412"/>
      <c r="AD739" s="412"/>
      <c r="AE739" s="412"/>
      <c r="AF739" s="417"/>
      <c r="AG739" s="417"/>
      <c r="AH739" s="417"/>
      <c r="AI739" s="417"/>
      <c r="AJ739" s="417"/>
      <c r="AK739" s="417"/>
      <c r="AL739" s="417"/>
      <c r="AM739" s="298">
        <f>SUM(Y739:AL739)</f>
        <v>0</v>
      </c>
    </row>
    <row r="740" spans="1:40" ht="15.5" outlineLevel="1">
      <c r="A740" s="534"/>
      <c r="B740" s="296" t="s">
        <v>308</v>
      </c>
      <c r="C740" s="318" t="s">
        <v>164</v>
      </c>
      <c r="D740" s="297"/>
      <c r="E740" s="297"/>
      <c r="F740" s="297"/>
      <c r="G740" s="297"/>
      <c r="H740" s="297"/>
      <c r="I740" s="297"/>
      <c r="J740" s="297"/>
      <c r="K740" s="297"/>
      <c r="L740" s="297"/>
      <c r="M740" s="297"/>
      <c r="N740" s="297">
        <f>N739</f>
        <v>0</v>
      </c>
      <c r="O740" s="297"/>
      <c r="P740" s="297"/>
      <c r="Q740" s="297"/>
      <c r="R740" s="297"/>
      <c r="S740" s="297"/>
      <c r="T740" s="297"/>
      <c r="U740" s="297"/>
      <c r="V740" s="297"/>
      <c r="W740" s="297"/>
      <c r="X740" s="297"/>
      <c r="Y740" s="413">
        <f t="shared" ref="Y740:AL740" si="229">Y739</f>
        <v>0</v>
      </c>
      <c r="Z740" s="413">
        <f t="shared" si="229"/>
        <v>0</v>
      </c>
      <c r="AA740" s="413">
        <f t="shared" si="229"/>
        <v>0</v>
      </c>
      <c r="AB740" s="413">
        <f t="shared" si="229"/>
        <v>0</v>
      </c>
      <c r="AC740" s="413">
        <f t="shared" si="229"/>
        <v>0</v>
      </c>
      <c r="AD740" s="413">
        <f t="shared" si="229"/>
        <v>0</v>
      </c>
      <c r="AE740" s="413">
        <f t="shared" si="229"/>
        <v>0</v>
      </c>
      <c r="AF740" s="413">
        <f t="shared" si="229"/>
        <v>0</v>
      </c>
      <c r="AG740" s="413">
        <f t="shared" si="229"/>
        <v>0</v>
      </c>
      <c r="AH740" s="413">
        <f t="shared" si="229"/>
        <v>0</v>
      </c>
      <c r="AI740" s="413">
        <f t="shared" si="229"/>
        <v>0</v>
      </c>
      <c r="AJ740" s="413">
        <f t="shared" si="229"/>
        <v>0</v>
      </c>
      <c r="AK740" s="413">
        <f t="shared" si="229"/>
        <v>0</v>
      </c>
      <c r="AL740" s="413">
        <f t="shared" si="229"/>
        <v>0</v>
      </c>
      <c r="AM740" s="308"/>
    </row>
    <row r="741" spans="1:40" ht="15.5" outlineLevel="1">
      <c r="A741" s="534"/>
      <c r="B741" s="430"/>
      <c r="C741" s="318"/>
      <c r="D741" s="293"/>
      <c r="E741" s="293"/>
      <c r="F741" s="293"/>
      <c r="G741" s="293"/>
      <c r="H741" s="293"/>
      <c r="I741" s="293"/>
      <c r="J741" s="293"/>
      <c r="K741" s="293"/>
      <c r="L741" s="293"/>
      <c r="M741" s="293"/>
      <c r="N741" s="293"/>
      <c r="O741" s="293"/>
      <c r="P741" s="293"/>
      <c r="Q741" s="293"/>
      <c r="R741" s="293"/>
      <c r="S741" s="293"/>
      <c r="T741" s="293"/>
      <c r="U741" s="293"/>
      <c r="V741" s="293"/>
      <c r="W741" s="293"/>
      <c r="X741" s="293"/>
      <c r="Y741" s="414"/>
      <c r="Z741" s="427"/>
      <c r="AA741" s="427"/>
      <c r="AB741" s="427"/>
      <c r="AC741" s="427"/>
      <c r="AD741" s="427"/>
      <c r="AE741" s="427"/>
      <c r="AF741" s="427"/>
      <c r="AG741" s="427"/>
      <c r="AH741" s="427"/>
      <c r="AI741" s="427"/>
      <c r="AJ741" s="427"/>
      <c r="AK741" s="427"/>
      <c r="AL741" s="427"/>
      <c r="AM741" s="308"/>
    </row>
    <row r="742" spans="1:40" ht="31" outlineLevel="1">
      <c r="A742" s="534">
        <v>49</v>
      </c>
      <c r="B742" s="430" t="s">
        <v>142</v>
      </c>
      <c r="C742" s="318" t="s">
        <v>755</v>
      </c>
      <c r="D742" s="297"/>
      <c r="E742" s="297"/>
      <c r="F742" s="297"/>
      <c r="G742" s="297"/>
      <c r="H742" s="297"/>
      <c r="I742" s="297"/>
      <c r="J742" s="297"/>
      <c r="K742" s="297"/>
      <c r="L742" s="297"/>
      <c r="M742" s="297"/>
      <c r="N742" s="297">
        <v>0</v>
      </c>
      <c r="O742" s="297"/>
      <c r="P742" s="297"/>
      <c r="Q742" s="297"/>
      <c r="R742" s="297"/>
      <c r="S742" s="297"/>
      <c r="T742" s="297"/>
      <c r="U742" s="297"/>
      <c r="V742" s="297"/>
      <c r="W742" s="297"/>
      <c r="X742" s="297"/>
      <c r="Y742" s="428"/>
      <c r="Z742" s="412"/>
      <c r="AA742" s="412"/>
      <c r="AB742" s="412"/>
      <c r="AC742" s="412"/>
      <c r="AD742" s="412"/>
      <c r="AE742" s="412"/>
      <c r="AF742" s="417"/>
      <c r="AG742" s="417"/>
      <c r="AH742" s="417"/>
      <c r="AI742" s="417"/>
      <c r="AJ742" s="417"/>
      <c r="AK742" s="417"/>
      <c r="AL742" s="417"/>
      <c r="AM742" s="298">
        <f>SUM(Y742:AL742)</f>
        <v>0</v>
      </c>
    </row>
    <row r="743" spans="1:40" ht="15.5" outlineLevel="1">
      <c r="A743" s="534"/>
      <c r="B743" s="296" t="s">
        <v>308</v>
      </c>
      <c r="C743" s="318" t="s">
        <v>164</v>
      </c>
      <c r="D743" s="297"/>
      <c r="E743" s="297"/>
      <c r="F743" s="297"/>
      <c r="G743" s="297"/>
      <c r="H743" s="297"/>
      <c r="I743" s="297"/>
      <c r="J743" s="297"/>
      <c r="K743" s="297"/>
      <c r="L743" s="297"/>
      <c r="M743" s="297"/>
      <c r="N743" s="297">
        <f>N742</f>
        <v>0</v>
      </c>
      <c r="O743" s="297"/>
      <c r="P743" s="297"/>
      <c r="Q743" s="297"/>
      <c r="R743" s="297"/>
      <c r="S743" s="297"/>
      <c r="T743" s="297"/>
      <c r="U743" s="297"/>
      <c r="V743" s="297"/>
      <c r="W743" s="297"/>
      <c r="X743" s="297"/>
      <c r="Y743" s="413">
        <f t="shared" ref="Y743:AL743" si="230">Y742</f>
        <v>0</v>
      </c>
      <c r="Z743" s="413">
        <f t="shared" si="230"/>
        <v>0</v>
      </c>
      <c r="AA743" s="413">
        <f t="shared" si="230"/>
        <v>0</v>
      </c>
      <c r="AB743" s="413">
        <f t="shared" si="230"/>
        <v>0</v>
      </c>
      <c r="AC743" s="413">
        <f t="shared" si="230"/>
        <v>0</v>
      </c>
      <c r="AD743" s="413">
        <f t="shared" si="230"/>
        <v>0</v>
      </c>
      <c r="AE743" s="413">
        <f t="shared" si="230"/>
        <v>0</v>
      </c>
      <c r="AF743" s="413">
        <f t="shared" si="230"/>
        <v>0</v>
      </c>
      <c r="AG743" s="413">
        <f t="shared" si="230"/>
        <v>0</v>
      </c>
      <c r="AH743" s="413">
        <f t="shared" si="230"/>
        <v>0</v>
      </c>
      <c r="AI743" s="413">
        <f t="shared" si="230"/>
        <v>0</v>
      </c>
      <c r="AJ743" s="413">
        <f t="shared" si="230"/>
        <v>0</v>
      </c>
      <c r="AK743" s="413">
        <f t="shared" si="230"/>
        <v>0</v>
      </c>
      <c r="AL743" s="413">
        <f t="shared" si="230"/>
        <v>0</v>
      </c>
      <c r="AM743" s="308"/>
    </row>
    <row r="744" spans="1:40" ht="15.5" outlineLevel="1">
      <c r="A744" s="534"/>
      <c r="B744" s="296"/>
      <c r="C744" s="307"/>
      <c r="D744" s="293"/>
      <c r="E744" s="293"/>
      <c r="F744" s="293"/>
      <c r="G744" s="293"/>
      <c r="H744" s="293"/>
      <c r="I744" s="293"/>
      <c r="J744" s="293"/>
      <c r="K744" s="293"/>
      <c r="L744" s="293"/>
      <c r="M744" s="293"/>
      <c r="N744" s="293"/>
      <c r="O744" s="293"/>
      <c r="P744" s="293"/>
      <c r="Q744" s="293"/>
      <c r="R744" s="293"/>
      <c r="S744" s="293"/>
      <c r="T744" s="293"/>
      <c r="U744" s="293"/>
      <c r="V744" s="293"/>
      <c r="W744" s="293"/>
      <c r="X744" s="293"/>
      <c r="Y744" s="414"/>
      <c r="Z744" s="414"/>
      <c r="AA744" s="414"/>
      <c r="AB744" s="414"/>
      <c r="AC744" s="414"/>
      <c r="AD744" s="414"/>
      <c r="AE744" s="414"/>
      <c r="AF744" s="414"/>
      <c r="AG744" s="414"/>
      <c r="AH744" s="414"/>
      <c r="AI744" s="414"/>
      <c r="AJ744" s="414"/>
      <c r="AK744" s="414"/>
      <c r="AL744" s="414"/>
      <c r="AM744" s="308"/>
    </row>
    <row r="745" spans="1:40" ht="15.5">
      <c r="B745" s="329" t="s">
        <v>309</v>
      </c>
      <c r="C745" s="331"/>
      <c r="D745" s="331">
        <f>SUM(D588:D743)</f>
        <v>646846.61133212363</v>
      </c>
      <c r="E745" s="331"/>
      <c r="F745" s="331"/>
      <c r="G745" s="331"/>
      <c r="H745" s="331"/>
      <c r="I745" s="331"/>
      <c r="J745" s="331"/>
      <c r="K745" s="331"/>
      <c r="L745" s="331"/>
      <c r="M745" s="331"/>
      <c r="N745" s="331"/>
      <c r="O745" s="331">
        <f>SUM(O588:O743)</f>
        <v>149.12726356662606</v>
      </c>
      <c r="P745" s="331"/>
      <c r="Q745" s="331"/>
      <c r="R745" s="331"/>
      <c r="S745" s="331"/>
      <c r="T745" s="331"/>
      <c r="U745" s="331"/>
      <c r="V745" s="331"/>
      <c r="W745" s="331"/>
      <c r="X745" s="331"/>
      <c r="Y745" s="331">
        <f>IF(Y586="kWh",SUMPRODUCT(D588:D743,Y588:Y743))</f>
        <v>155071.81873592897</v>
      </c>
      <c r="Z745" s="331">
        <f>IF(Z586="kWh",SUMPRODUCT(D588:D743,Z588:Z743))</f>
        <v>121523.5026769867</v>
      </c>
      <c r="AA745" s="331">
        <f>IF(AA586="kw",SUMPRODUCT(N588:N743,O588:O743,AA588:AA743),SUMPRODUCT(D588:D743,AA588:AA743))</f>
        <v>211.57781888681777</v>
      </c>
      <c r="AB745" s="331">
        <f>IF(AB586="kw",SUMPRODUCT(N588:N743,O588:O743,AB588:AB743),SUMPRODUCT(D588:D743,AB588:AB743))</f>
        <v>978.67517673491795</v>
      </c>
      <c r="AC745" s="331">
        <f>IF(AC586="kw",SUMPRODUCT(N588:N743,O588:O743,AC588:AC743),SUMPRODUCT(D588:D743,AC588:AC743))</f>
        <v>0</v>
      </c>
      <c r="AD745" s="331">
        <f>IF(AD586="kw",SUMPRODUCT(N588:N743,O588:O743,AD588:AD743),SUMPRODUCT(D588:D743,AD588:AD743))</f>
        <v>0</v>
      </c>
      <c r="AE745" s="331">
        <f>IF(AE586="kw",SUMPRODUCT(N588:N743,O588:O743,AE588:AE743),SUMPRODUCT(D588:D743,AE588:AE743))</f>
        <v>0</v>
      </c>
      <c r="AF745" s="331">
        <f>IF(AF586="kw",SUMPRODUCT(N588:N743,O588:O743,AF588:AF743),SUMPRODUCT(D588:D743,AF588:AF743))</f>
        <v>0</v>
      </c>
      <c r="AG745" s="331">
        <f>IF(AG586="kw",SUMPRODUCT(N588:N743,O588:O743,AG588:AG743),SUMPRODUCT(D588:D743,AG588:AG743))</f>
        <v>0</v>
      </c>
      <c r="AH745" s="331">
        <f>IF(AH586="kw",SUMPRODUCT(N588:N743,O588:O743,AH588:AH743),SUMPRODUCT(D588:D743,AH588:AH743))</f>
        <v>0</v>
      </c>
      <c r="AI745" s="331">
        <f>IF(AI586="kw",SUMPRODUCT(N588:N743,O588:O743,AI588:AI743),SUMPRODUCT(D588:D743,AI588:AI743))</f>
        <v>0</v>
      </c>
      <c r="AJ745" s="331">
        <f>IF(AJ586="kw",SUMPRODUCT(N588:N743,O588:O743,AJ588:AJ743),SUMPRODUCT(D588:D743,AJ588:AJ743))</f>
        <v>0</v>
      </c>
      <c r="AK745" s="331">
        <f>IF(AK586="kw",SUMPRODUCT(N588:N743,O588:O743,AK588:AK743),SUMPRODUCT(D588:D743,AK588:AK743))</f>
        <v>0</v>
      </c>
      <c r="AL745" s="331">
        <f>IF(AL586="kw",SUMPRODUCT(N588:N743,O588:O743,AL588:AL743),SUMPRODUCT(D588:D743,AL588:AL743))</f>
        <v>0</v>
      </c>
      <c r="AM745" s="332"/>
    </row>
    <row r="746" spans="1:40" ht="15.5">
      <c r="B746" s="393" t="s">
        <v>310</v>
      </c>
      <c r="C746" s="394"/>
      <c r="D746" s="394"/>
      <c r="E746" s="394"/>
      <c r="F746" s="394"/>
      <c r="G746" s="394"/>
      <c r="H746" s="394"/>
      <c r="I746" s="394"/>
      <c r="J746" s="394"/>
      <c r="K746" s="394"/>
      <c r="L746" s="394"/>
      <c r="M746" s="394"/>
      <c r="N746" s="394"/>
      <c r="O746" s="394"/>
      <c r="P746" s="394"/>
      <c r="Q746" s="394"/>
      <c r="R746" s="394"/>
      <c r="S746" s="394"/>
      <c r="T746" s="394"/>
      <c r="U746" s="394"/>
      <c r="V746" s="394"/>
      <c r="W746" s="394"/>
      <c r="X746" s="394"/>
      <c r="Y746" s="394">
        <f>HLOOKUP(Y402,'2. LRAMVA Threshold'!$B$42:$Q$53,10,FALSE)</f>
        <v>413670</v>
      </c>
      <c r="Z746" s="394">
        <f>HLOOKUP(Z402,'2. LRAMVA Threshold'!$B$42:$Q$53,10,FALSE)</f>
        <v>188581</v>
      </c>
      <c r="AA746" s="394">
        <f>HLOOKUP(AA402,'2. LRAMVA Threshold'!$B$42:$Q$53,10,FALSE)</f>
        <v>664</v>
      </c>
      <c r="AB746" s="394">
        <f>HLOOKUP(AB402,'2. LRAMVA Threshold'!$B$42:$Q$53,10,FALSE)</f>
        <v>1752</v>
      </c>
      <c r="AC746" s="394">
        <f>HLOOKUP(AC402,'2. LRAMVA Threshold'!$B$42:$Q$53,10,FALSE)</f>
        <v>0</v>
      </c>
      <c r="AD746" s="394">
        <f>HLOOKUP(AD402,'2. LRAMVA Threshold'!$B$42:$Q$53,10,FALSE)</f>
        <v>0</v>
      </c>
      <c r="AE746" s="394">
        <f>HLOOKUP(AE402,'2. LRAMVA Threshold'!$B$42:$Q$53,10,FALSE)</f>
        <v>0</v>
      </c>
      <c r="AF746" s="394">
        <f>HLOOKUP(AF402,'2. LRAMVA Threshold'!$B$42:$Q$53,10,FALSE)</f>
        <v>0</v>
      </c>
      <c r="AG746" s="394">
        <f>HLOOKUP(AG402,'2. LRAMVA Threshold'!$B$42:$Q$53,10,FALSE)</f>
        <v>0</v>
      </c>
      <c r="AH746" s="394">
        <f>HLOOKUP(AH402,'2. LRAMVA Threshold'!$B$42:$Q$53,10,FALSE)</f>
        <v>0</v>
      </c>
      <c r="AI746" s="394">
        <f>HLOOKUP(AI402,'2. LRAMVA Threshold'!$B$42:$Q$53,10,FALSE)</f>
        <v>0</v>
      </c>
      <c r="AJ746" s="394">
        <f>HLOOKUP(AJ402,'2. LRAMVA Threshold'!$B$42:$Q$53,10,FALSE)</f>
        <v>0</v>
      </c>
      <c r="AK746" s="394">
        <f>HLOOKUP(AK402,'2. LRAMVA Threshold'!$B$42:$Q$53,10,FALSE)</f>
        <v>0</v>
      </c>
      <c r="AL746" s="394">
        <f>HLOOKUP(AL402,'2. LRAMVA Threshold'!$B$42:$Q$53,10,FALSE)</f>
        <v>0</v>
      </c>
      <c r="AM746" s="444"/>
    </row>
    <row r="747" spans="1:40" ht="15.5">
      <c r="B747" s="396"/>
      <c r="C747" s="434"/>
      <c r="D747" s="435"/>
      <c r="E747" s="435"/>
      <c r="F747" s="435"/>
      <c r="G747" s="435"/>
      <c r="H747" s="435"/>
      <c r="I747" s="435"/>
      <c r="J747" s="435"/>
      <c r="K747" s="435"/>
      <c r="L747" s="435"/>
      <c r="M747" s="435"/>
      <c r="N747" s="435"/>
      <c r="O747" s="436"/>
      <c r="P747" s="435"/>
      <c r="Q747" s="435"/>
      <c r="R747" s="435"/>
      <c r="S747" s="437"/>
      <c r="T747" s="437"/>
      <c r="U747" s="437"/>
      <c r="V747" s="437"/>
      <c r="W747" s="435"/>
      <c r="X747" s="435"/>
      <c r="Y747" s="438"/>
      <c r="Z747" s="438"/>
      <c r="AA747" s="438"/>
      <c r="AB747" s="438"/>
      <c r="AC747" s="438"/>
      <c r="AD747" s="438"/>
      <c r="AE747" s="438"/>
      <c r="AF747" s="401"/>
      <c r="AG747" s="401"/>
      <c r="AH747" s="401"/>
      <c r="AI747" s="401"/>
      <c r="AJ747" s="401"/>
      <c r="AK747" s="401"/>
      <c r="AL747" s="401"/>
      <c r="AM747" s="402"/>
    </row>
    <row r="748" spans="1:40" ht="15.5">
      <c r="B748" s="326" t="s">
        <v>311</v>
      </c>
      <c r="C748" s="340"/>
      <c r="D748" s="340"/>
      <c r="E748" s="378"/>
      <c r="F748" s="378"/>
      <c r="G748" s="378"/>
      <c r="H748" s="378"/>
      <c r="I748" s="378"/>
      <c r="J748" s="378"/>
      <c r="K748" s="378"/>
      <c r="L748" s="378"/>
      <c r="M748" s="378"/>
      <c r="N748" s="378"/>
      <c r="O748" s="293"/>
      <c r="P748" s="342"/>
      <c r="Q748" s="342"/>
      <c r="R748" s="342"/>
      <c r="S748" s="341"/>
      <c r="T748" s="341"/>
      <c r="U748" s="341"/>
      <c r="V748" s="341"/>
      <c r="W748" s="342"/>
      <c r="X748" s="342"/>
      <c r="Y748" s="343">
        <f>HLOOKUP(Y$35,'3.  Distribution Rates'!$C$122:$P$133,10,FALSE)</f>
        <v>6.8999999999999999E-3</v>
      </c>
      <c r="Z748" s="343">
        <f>HLOOKUP(Z$35,'3.  Distribution Rates'!$C$122:$P$133,10,FALSE)</f>
        <v>1.83E-2</v>
      </c>
      <c r="AA748" s="343">
        <f>HLOOKUP(AA$35,'3.  Distribution Rates'!$C$122:$P$133,10,FALSE)</f>
        <v>2.6829999999999998</v>
      </c>
      <c r="AB748" s="343">
        <f>HLOOKUP(AB$35,'3.  Distribution Rates'!$C$122:$P$133,10,FALSE)</f>
        <v>3.1101999999999999</v>
      </c>
      <c r="AC748" s="343">
        <f>HLOOKUP(AC$35,'3.  Distribution Rates'!$C$122:$P$133,10,FALSE)</f>
        <v>1.5900000000000001E-2</v>
      </c>
      <c r="AD748" s="343">
        <f>HLOOKUP(AD$35,'3.  Distribution Rates'!$C$122:$P$133,10,FALSE)</f>
        <v>27.8385</v>
      </c>
      <c r="AE748" s="343">
        <f>HLOOKUP(AE$35,'3.  Distribution Rates'!$C$122:$P$133,10,FALSE)</f>
        <v>1.8008999999999999</v>
      </c>
      <c r="AF748" s="343">
        <f>HLOOKUP(AF$35,'3.  Distribution Rates'!$C$122:$P$133,10,FALSE)</f>
        <v>0</v>
      </c>
      <c r="AG748" s="343">
        <f>HLOOKUP(AG$35,'3.  Distribution Rates'!$C$122:$P$133,10,FALSE)</f>
        <v>0</v>
      </c>
      <c r="AH748" s="343">
        <f>HLOOKUP(AH$35,'3.  Distribution Rates'!$C$122:$P$133,10,FALSE)</f>
        <v>0</v>
      </c>
      <c r="AI748" s="343">
        <f>HLOOKUP(AI$35,'3.  Distribution Rates'!$C$122:$P$133,10,FALSE)</f>
        <v>0</v>
      </c>
      <c r="AJ748" s="343">
        <f>HLOOKUP(AJ$35,'3.  Distribution Rates'!$C$122:$P$133,10,FALSE)</f>
        <v>0</v>
      </c>
      <c r="AK748" s="343">
        <f>HLOOKUP(AK$35,'3.  Distribution Rates'!$C$122:$P$133,10,FALSE)</f>
        <v>0</v>
      </c>
      <c r="AL748" s="343">
        <f>HLOOKUP(AL$35,'3.  Distribution Rates'!$C$122:$P$133,10,FALSE)</f>
        <v>0</v>
      </c>
      <c r="AM748" s="350"/>
      <c r="AN748" s="445"/>
    </row>
    <row r="749" spans="1:40" ht="15.5">
      <c r="B749" s="326" t="s">
        <v>312</v>
      </c>
      <c r="C749" s="347"/>
      <c r="D749" s="311"/>
      <c r="E749" s="281"/>
      <c r="F749" s="281"/>
      <c r="G749" s="281"/>
      <c r="H749" s="281"/>
      <c r="I749" s="281"/>
      <c r="J749" s="281"/>
      <c r="K749" s="281"/>
      <c r="L749" s="281"/>
      <c r="M749" s="281"/>
      <c r="N749" s="281"/>
      <c r="O749" s="293"/>
      <c r="P749" s="281"/>
      <c r="Q749" s="281"/>
      <c r="R749" s="281"/>
      <c r="S749" s="311"/>
      <c r="T749" s="311"/>
      <c r="U749" s="311"/>
      <c r="V749" s="311"/>
      <c r="W749" s="281"/>
      <c r="X749" s="281"/>
      <c r="Y749" s="380">
        <f>'4.  2011-2014 LRAM'!Y141*Y748</f>
        <v>0</v>
      </c>
      <c r="Z749" s="380">
        <f>'4.  2011-2014 LRAM'!Z141*Z748</f>
        <v>0</v>
      </c>
      <c r="AA749" s="380">
        <f>'4.  2011-2014 LRAM'!AA141*AA748</f>
        <v>0</v>
      </c>
      <c r="AB749" s="380">
        <f>'4.  2011-2014 LRAM'!AB141*AB748</f>
        <v>0</v>
      </c>
      <c r="AC749" s="380">
        <f>'4.  2011-2014 LRAM'!AC141*AC748</f>
        <v>0</v>
      </c>
      <c r="AD749" s="380">
        <f>'4.  2011-2014 LRAM'!AD141*AD748</f>
        <v>0</v>
      </c>
      <c r="AE749" s="380">
        <f>'4.  2011-2014 LRAM'!AE141*AE748</f>
        <v>0</v>
      </c>
      <c r="AF749" s="380">
        <f>'4.  2011-2014 LRAM'!AF141*AF748</f>
        <v>0</v>
      </c>
      <c r="AG749" s="380">
        <f>'4.  2011-2014 LRAM'!AG141*AG748</f>
        <v>0</v>
      </c>
      <c r="AH749" s="380">
        <f>'4.  2011-2014 LRAM'!AH141*AH748</f>
        <v>0</v>
      </c>
      <c r="AI749" s="380">
        <f>'4.  2011-2014 LRAM'!AI141*AI748</f>
        <v>0</v>
      </c>
      <c r="AJ749" s="380">
        <f>'4.  2011-2014 LRAM'!AJ141*AJ748</f>
        <v>0</v>
      </c>
      <c r="AK749" s="380">
        <f>'4.  2011-2014 LRAM'!AK141*AK748</f>
        <v>0</v>
      </c>
      <c r="AL749" s="380">
        <f>'4.  2011-2014 LRAM'!AL141*AL748</f>
        <v>0</v>
      </c>
      <c r="AM749" s="629">
        <f t="shared" ref="AM749:AM756" si="231">SUM(Y749:AL749)</f>
        <v>0</v>
      </c>
      <c r="AN749" s="445"/>
    </row>
    <row r="750" spans="1:40" ht="15.5">
      <c r="B750" s="326" t="s">
        <v>313</v>
      </c>
      <c r="C750" s="347"/>
      <c r="D750" s="311"/>
      <c r="E750" s="281"/>
      <c r="F750" s="281"/>
      <c r="G750" s="281"/>
      <c r="H750" s="281"/>
      <c r="I750" s="281"/>
      <c r="J750" s="281"/>
      <c r="K750" s="281"/>
      <c r="L750" s="281"/>
      <c r="M750" s="281"/>
      <c r="N750" s="281"/>
      <c r="O750" s="293"/>
      <c r="P750" s="281"/>
      <c r="Q750" s="281"/>
      <c r="R750" s="281"/>
      <c r="S750" s="311"/>
      <c r="T750" s="311"/>
      <c r="U750" s="311"/>
      <c r="V750" s="311"/>
      <c r="W750" s="281"/>
      <c r="X750" s="281"/>
      <c r="Y750" s="380">
        <f>'4.  2011-2014 LRAM'!Y270*Y748</f>
        <v>0</v>
      </c>
      <c r="Z750" s="380">
        <f>'4.  2011-2014 LRAM'!Z270*Z748</f>
        <v>0</v>
      </c>
      <c r="AA750" s="380">
        <f>'4.  2011-2014 LRAM'!AA270*AA748</f>
        <v>0</v>
      </c>
      <c r="AB750" s="380">
        <f>'4.  2011-2014 LRAM'!AB270*AB748</f>
        <v>0</v>
      </c>
      <c r="AC750" s="380">
        <f>'4.  2011-2014 LRAM'!AC270*AC748</f>
        <v>0</v>
      </c>
      <c r="AD750" s="380">
        <f>'4.  2011-2014 LRAM'!AD270*AD748</f>
        <v>0</v>
      </c>
      <c r="AE750" s="380">
        <f>'4.  2011-2014 LRAM'!AE270*AE748</f>
        <v>0</v>
      </c>
      <c r="AF750" s="380">
        <f>'4.  2011-2014 LRAM'!AF270*AF748</f>
        <v>0</v>
      </c>
      <c r="AG750" s="380">
        <f>'4.  2011-2014 LRAM'!AG270*AG748</f>
        <v>0</v>
      </c>
      <c r="AH750" s="380">
        <f>'4.  2011-2014 LRAM'!AH270*AH748</f>
        <v>0</v>
      </c>
      <c r="AI750" s="380">
        <f>'4.  2011-2014 LRAM'!AI270*AI748</f>
        <v>0</v>
      </c>
      <c r="AJ750" s="380">
        <f>'4.  2011-2014 LRAM'!AJ270*AJ748</f>
        <v>0</v>
      </c>
      <c r="AK750" s="380">
        <f>'4.  2011-2014 LRAM'!AK270*AK748</f>
        <v>0</v>
      </c>
      <c r="AL750" s="380">
        <f>'4.  2011-2014 LRAM'!AL270*AL748</f>
        <v>0</v>
      </c>
      <c r="AM750" s="629">
        <f t="shared" si="231"/>
        <v>0</v>
      </c>
      <c r="AN750" s="445"/>
    </row>
    <row r="751" spans="1:40" ht="15.5">
      <c r="B751" s="326" t="s">
        <v>314</v>
      </c>
      <c r="C751" s="347"/>
      <c r="D751" s="311"/>
      <c r="E751" s="281"/>
      <c r="F751" s="281"/>
      <c r="G751" s="281"/>
      <c r="H751" s="281"/>
      <c r="I751" s="281"/>
      <c r="J751" s="281"/>
      <c r="K751" s="281"/>
      <c r="L751" s="281"/>
      <c r="M751" s="281"/>
      <c r="N751" s="281"/>
      <c r="O751" s="293"/>
      <c r="P751" s="281"/>
      <c r="Q751" s="281"/>
      <c r="R751" s="281"/>
      <c r="S751" s="311"/>
      <c r="T751" s="311"/>
      <c r="U751" s="311"/>
      <c r="V751" s="311"/>
      <c r="W751" s="281"/>
      <c r="X751" s="281"/>
      <c r="Y751" s="380">
        <f>'4.  2011-2014 LRAM'!Y399*Y748</f>
        <v>0</v>
      </c>
      <c r="Z751" s="380">
        <f>'4.  2011-2014 LRAM'!Z399*Z748</f>
        <v>0</v>
      </c>
      <c r="AA751" s="380">
        <f>'4.  2011-2014 LRAM'!AA399*AA748</f>
        <v>0</v>
      </c>
      <c r="AB751" s="380">
        <f>'4.  2011-2014 LRAM'!AB399*AB748</f>
        <v>0</v>
      </c>
      <c r="AC751" s="380">
        <f>'4.  2011-2014 LRAM'!AC399*AC748</f>
        <v>0</v>
      </c>
      <c r="AD751" s="380">
        <f>'4.  2011-2014 LRAM'!AD399*AD748</f>
        <v>0</v>
      </c>
      <c r="AE751" s="380">
        <f>'4.  2011-2014 LRAM'!AE399*AE748</f>
        <v>0</v>
      </c>
      <c r="AF751" s="380">
        <f>'4.  2011-2014 LRAM'!AF399*AF748</f>
        <v>0</v>
      </c>
      <c r="AG751" s="380">
        <f>'4.  2011-2014 LRAM'!AG399*AG748</f>
        <v>0</v>
      </c>
      <c r="AH751" s="380">
        <f>'4.  2011-2014 LRAM'!AH399*AH748</f>
        <v>0</v>
      </c>
      <c r="AI751" s="380">
        <f>'4.  2011-2014 LRAM'!AI399*AI748</f>
        <v>0</v>
      </c>
      <c r="AJ751" s="380">
        <f>'4.  2011-2014 LRAM'!AJ399*AJ748</f>
        <v>0</v>
      </c>
      <c r="AK751" s="380">
        <f>'4.  2011-2014 LRAM'!AK399*AK748</f>
        <v>0</v>
      </c>
      <c r="AL751" s="380">
        <f>'4.  2011-2014 LRAM'!AL399*AL748</f>
        <v>0</v>
      </c>
      <c r="AM751" s="629">
        <f t="shared" si="231"/>
        <v>0</v>
      </c>
      <c r="AN751" s="445"/>
    </row>
    <row r="752" spans="1:40" ht="15.5">
      <c r="B752" s="326" t="s">
        <v>315</v>
      </c>
      <c r="C752" s="347"/>
      <c r="D752" s="311"/>
      <c r="E752" s="281"/>
      <c r="F752" s="281"/>
      <c r="G752" s="281"/>
      <c r="H752" s="281"/>
      <c r="I752" s="281"/>
      <c r="J752" s="281"/>
      <c r="K752" s="281"/>
      <c r="L752" s="281"/>
      <c r="M752" s="281"/>
      <c r="N752" s="281"/>
      <c r="O752" s="293"/>
      <c r="P752" s="281"/>
      <c r="Q752" s="281"/>
      <c r="R752" s="281"/>
      <c r="S752" s="311"/>
      <c r="T752" s="311"/>
      <c r="U752" s="311"/>
      <c r="V752" s="311"/>
      <c r="W752" s="281"/>
      <c r="X752" s="281"/>
      <c r="Y752" s="380">
        <f>'4.  2011-2014 LRAM'!Y529*Y748</f>
        <v>0</v>
      </c>
      <c r="Z752" s="380">
        <f>'4.  2011-2014 LRAM'!Z529*Z748</f>
        <v>0</v>
      </c>
      <c r="AA752" s="380">
        <f>'4.  2011-2014 LRAM'!AA529*AA748</f>
        <v>0</v>
      </c>
      <c r="AB752" s="380">
        <f>'4.  2011-2014 LRAM'!AB529*AB748</f>
        <v>0</v>
      </c>
      <c r="AC752" s="380">
        <f>'4.  2011-2014 LRAM'!AC529*AC748</f>
        <v>0</v>
      </c>
      <c r="AD752" s="380">
        <f>'4.  2011-2014 LRAM'!AD529*AD748</f>
        <v>0</v>
      </c>
      <c r="AE752" s="380">
        <f>'4.  2011-2014 LRAM'!AE529*AE748</f>
        <v>0</v>
      </c>
      <c r="AF752" s="380">
        <f>'4.  2011-2014 LRAM'!AF529*AF748</f>
        <v>0</v>
      </c>
      <c r="AG752" s="380">
        <f>'4.  2011-2014 LRAM'!AG529*AG748</f>
        <v>0</v>
      </c>
      <c r="AH752" s="380">
        <f>'4.  2011-2014 LRAM'!AH529*AH748</f>
        <v>0</v>
      </c>
      <c r="AI752" s="380">
        <f>'4.  2011-2014 LRAM'!AI529*AI748</f>
        <v>0</v>
      </c>
      <c r="AJ752" s="380">
        <f>'4.  2011-2014 LRAM'!AJ529*AJ748</f>
        <v>0</v>
      </c>
      <c r="AK752" s="380">
        <f>'4.  2011-2014 LRAM'!AK529*AK748</f>
        <v>0</v>
      </c>
      <c r="AL752" s="380">
        <f>'4.  2011-2014 LRAM'!AL529*AL748</f>
        <v>0</v>
      </c>
      <c r="AM752" s="629">
        <f t="shared" si="231"/>
        <v>0</v>
      </c>
      <c r="AN752" s="445"/>
    </row>
    <row r="753" spans="2:40" ht="15.5">
      <c r="B753" s="326" t="s">
        <v>316</v>
      </c>
      <c r="C753" s="347"/>
      <c r="D753" s="311"/>
      <c r="E753" s="281"/>
      <c r="F753" s="281"/>
      <c r="G753" s="281"/>
      <c r="H753" s="281"/>
      <c r="I753" s="281"/>
      <c r="J753" s="281"/>
      <c r="K753" s="281"/>
      <c r="L753" s="281"/>
      <c r="M753" s="281"/>
      <c r="N753" s="281"/>
      <c r="O753" s="293"/>
      <c r="P753" s="281"/>
      <c r="Q753" s="281"/>
      <c r="R753" s="281"/>
      <c r="S753" s="311"/>
      <c r="T753" s="311"/>
      <c r="U753" s="311"/>
      <c r="V753" s="311"/>
      <c r="W753" s="281"/>
      <c r="X753" s="281"/>
      <c r="Y753" s="380">
        <f t="shared" ref="Y753:AL753" si="232">Y210*Y748</f>
        <v>949.50900000000001</v>
      </c>
      <c r="Z753" s="380">
        <f t="shared" si="232"/>
        <v>1508.9235372300002</v>
      </c>
      <c r="AA753" s="380">
        <f t="shared" si="232"/>
        <v>662.13005759999987</v>
      </c>
      <c r="AB753" s="380">
        <f t="shared" si="232"/>
        <v>3232.5378508799995</v>
      </c>
      <c r="AC753" s="380">
        <f t="shared" si="232"/>
        <v>0</v>
      </c>
      <c r="AD753" s="380">
        <f t="shared" si="232"/>
        <v>0</v>
      </c>
      <c r="AE753" s="380">
        <f t="shared" si="232"/>
        <v>0</v>
      </c>
      <c r="AF753" s="380">
        <f t="shared" si="232"/>
        <v>0</v>
      </c>
      <c r="AG753" s="380">
        <f t="shared" si="232"/>
        <v>0</v>
      </c>
      <c r="AH753" s="380">
        <f t="shared" si="232"/>
        <v>0</v>
      </c>
      <c r="AI753" s="380">
        <f t="shared" si="232"/>
        <v>0</v>
      </c>
      <c r="AJ753" s="380">
        <f t="shared" si="232"/>
        <v>0</v>
      </c>
      <c r="AK753" s="380">
        <f t="shared" si="232"/>
        <v>0</v>
      </c>
      <c r="AL753" s="380">
        <f t="shared" si="232"/>
        <v>0</v>
      </c>
      <c r="AM753" s="629">
        <f t="shared" si="231"/>
        <v>6353.1004457099989</v>
      </c>
      <c r="AN753" s="445"/>
    </row>
    <row r="754" spans="2:40" ht="15.5">
      <c r="B754" s="326" t="s">
        <v>317</v>
      </c>
      <c r="C754" s="347"/>
      <c r="D754" s="311"/>
      <c r="E754" s="281"/>
      <c r="F754" s="281"/>
      <c r="G754" s="281"/>
      <c r="H754" s="281"/>
      <c r="I754" s="281"/>
      <c r="J754" s="281"/>
      <c r="K754" s="281"/>
      <c r="L754" s="281"/>
      <c r="M754" s="281"/>
      <c r="N754" s="281"/>
      <c r="O754" s="293"/>
      <c r="P754" s="281"/>
      <c r="Q754" s="281"/>
      <c r="R754" s="281"/>
      <c r="S754" s="311"/>
      <c r="T754" s="311"/>
      <c r="U754" s="311"/>
      <c r="V754" s="311"/>
      <c r="W754" s="281"/>
      <c r="X754" s="281"/>
      <c r="Y754" s="380">
        <f t="shared" ref="Y754:AL754" si="233">Y394*Y748</f>
        <v>2254.6163999999999</v>
      </c>
      <c r="Z754" s="380">
        <f t="shared" si="233"/>
        <v>1617.4064671212332</v>
      </c>
      <c r="AA754" s="380">
        <f t="shared" si="233"/>
        <v>138.71733172945198</v>
      </c>
      <c r="AB754" s="380">
        <f t="shared" si="233"/>
        <v>1164.5203985006312</v>
      </c>
      <c r="AC754" s="380">
        <f t="shared" si="233"/>
        <v>0</v>
      </c>
      <c r="AD754" s="380">
        <f t="shared" si="233"/>
        <v>0</v>
      </c>
      <c r="AE754" s="380">
        <f t="shared" si="233"/>
        <v>0</v>
      </c>
      <c r="AF754" s="380">
        <f t="shared" si="233"/>
        <v>0</v>
      </c>
      <c r="AG754" s="380">
        <f t="shared" si="233"/>
        <v>0</v>
      </c>
      <c r="AH754" s="380">
        <f t="shared" si="233"/>
        <v>0</v>
      </c>
      <c r="AI754" s="380">
        <f t="shared" si="233"/>
        <v>0</v>
      </c>
      <c r="AJ754" s="380">
        <f t="shared" si="233"/>
        <v>0</v>
      </c>
      <c r="AK754" s="380">
        <f t="shared" si="233"/>
        <v>0</v>
      </c>
      <c r="AL754" s="380">
        <f t="shared" si="233"/>
        <v>0</v>
      </c>
      <c r="AM754" s="629">
        <f t="shared" si="231"/>
        <v>5175.2605973513164</v>
      </c>
      <c r="AN754" s="445"/>
    </row>
    <row r="755" spans="2:40" ht="15.5">
      <c r="B755" s="326" t="s">
        <v>318</v>
      </c>
      <c r="C755" s="347"/>
      <c r="D755" s="311"/>
      <c r="E755" s="281"/>
      <c r="F755" s="281"/>
      <c r="G755" s="281"/>
      <c r="H755" s="281"/>
      <c r="I755" s="281"/>
      <c r="J755" s="281"/>
      <c r="K755" s="281"/>
      <c r="L755" s="281"/>
      <c r="M755" s="281"/>
      <c r="N755" s="281"/>
      <c r="O755" s="293"/>
      <c r="P755" s="281"/>
      <c r="Q755" s="281"/>
      <c r="R755" s="281"/>
      <c r="S755" s="311"/>
      <c r="T755" s="311"/>
      <c r="U755" s="311"/>
      <c r="V755" s="311"/>
      <c r="W755" s="281"/>
      <c r="X755" s="281"/>
      <c r="Y755" s="380">
        <f t="shared" ref="Y755:AL755" si="234">Y577*Y748</f>
        <v>3397.227183019048</v>
      </c>
      <c r="Z755" s="380">
        <f t="shared" si="234"/>
        <v>2032.9159485599998</v>
      </c>
      <c r="AA755" s="380">
        <f t="shared" si="234"/>
        <v>142.29988080000001</v>
      </c>
      <c r="AB755" s="380">
        <f t="shared" si="234"/>
        <v>2325.1332686400001</v>
      </c>
      <c r="AC755" s="380">
        <f t="shared" si="234"/>
        <v>0</v>
      </c>
      <c r="AD755" s="380">
        <f t="shared" si="234"/>
        <v>0</v>
      </c>
      <c r="AE755" s="380">
        <f t="shared" si="234"/>
        <v>0</v>
      </c>
      <c r="AF755" s="380">
        <f t="shared" si="234"/>
        <v>0</v>
      </c>
      <c r="AG755" s="380">
        <f t="shared" si="234"/>
        <v>0</v>
      </c>
      <c r="AH755" s="380">
        <f t="shared" si="234"/>
        <v>0</v>
      </c>
      <c r="AI755" s="380">
        <f t="shared" si="234"/>
        <v>0</v>
      </c>
      <c r="AJ755" s="380">
        <f t="shared" si="234"/>
        <v>0</v>
      </c>
      <c r="AK755" s="380">
        <f t="shared" si="234"/>
        <v>0</v>
      </c>
      <c r="AL755" s="380">
        <f t="shared" si="234"/>
        <v>0</v>
      </c>
      <c r="AM755" s="629">
        <f t="shared" si="231"/>
        <v>7897.5762810190481</v>
      </c>
      <c r="AN755" s="445"/>
    </row>
    <row r="756" spans="2:40" ht="15.5">
      <c r="B756" s="326" t="s">
        <v>319</v>
      </c>
      <c r="C756" s="347"/>
      <c r="D756" s="311"/>
      <c r="E756" s="281"/>
      <c r="F756" s="281"/>
      <c r="G756" s="281"/>
      <c r="H756" s="281"/>
      <c r="I756" s="281"/>
      <c r="J756" s="281"/>
      <c r="K756" s="281"/>
      <c r="L756" s="281"/>
      <c r="M756" s="281"/>
      <c r="N756" s="281"/>
      <c r="O756" s="293"/>
      <c r="P756" s="281"/>
      <c r="Q756" s="281"/>
      <c r="R756" s="281"/>
      <c r="S756" s="311"/>
      <c r="T756" s="311"/>
      <c r="U756" s="311"/>
      <c r="V756" s="311"/>
      <c r="W756" s="281"/>
      <c r="X756" s="281"/>
      <c r="Y756" s="380">
        <f>Y745*Y748</f>
        <v>1069.99554927791</v>
      </c>
      <c r="Z756" s="380">
        <f t="shared" ref="Z756:AL756" si="235">Z745*Z748</f>
        <v>2223.8800989888564</v>
      </c>
      <c r="AA756" s="380">
        <f t="shared" si="235"/>
        <v>567.66328807333207</v>
      </c>
      <c r="AB756" s="380">
        <f t="shared" si="235"/>
        <v>3043.8755346809417</v>
      </c>
      <c r="AC756" s="380">
        <f t="shared" si="235"/>
        <v>0</v>
      </c>
      <c r="AD756" s="380">
        <f t="shared" si="235"/>
        <v>0</v>
      </c>
      <c r="AE756" s="380">
        <f t="shared" si="235"/>
        <v>0</v>
      </c>
      <c r="AF756" s="380">
        <f t="shared" si="235"/>
        <v>0</v>
      </c>
      <c r="AG756" s="380">
        <f t="shared" si="235"/>
        <v>0</v>
      </c>
      <c r="AH756" s="380">
        <f t="shared" si="235"/>
        <v>0</v>
      </c>
      <c r="AI756" s="380">
        <f t="shared" si="235"/>
        <v>0</v>
      </c>
      <c r="AJ756" s="380">
        <f t="shared" si="235"/>
        <v>0</v>
      </c>
      <c r="AK756" s="380">
        <f t="shared" si="235"/>
        <v>0</v>
      </c>
      <c r="AL756" s="380">
        <f t="shared" si="235"/>
        <v>0</v>
      </c>
      <c r="AM756" s="629">
        <f t="shared" si="231"/>
        <v>6905.4144710210403</v>
      </c>
      <c r="AN756" s="445"/>
    </row>
    <row r="757" spans="2:40" ht="15.5">
      <c r="B757" s="351" t="s">
        <v>320</v>
      </c>
      <c r="C757" s="347"/>
      <c r="D757" s="338"/>
      <c r="E757" s="336"/>
      <c r="F757" s="336"/>
      <c r="G757" s="336"/>
      <c r="H757" s="336"/>
      <c r="I757" s="336"/>
      <c r="J757" s="336"/>
      <c r="K757" s="336"/>
      <c r="L757" s="336"/>
      <c r="M757" s="336"/>
      <c r="N757" s="336"/>
      <c r="O757" s="302"/>
      <c r="P757" s="336"/>
      <c r="Q757" s="336"/>
      <c r="R757" s="336"/>
      <c r="S757" s="338"/>
      <c r="T757" s="338"/>
      <c r="U757" s="338"/>
      <c r="V757" s="338"/>
      <c r="W757" s="336"/>
      <c r="X757" s="336"/>
      <c r="Y757" s="348">
        <f>SUM(Y749:Y756)</f>
        <v>7671.3481322969583</v>
      </c>
      <c r="Z757" s="348">
        <f t="shared" ref="Z757:AE757" si="236">SUM(Z749:Z756)</f>
        <v>7383.1260519000898</v>
      </c>
      <c r="AA757" s="348">
        <f t="shared" si="236"/>
        <v>1510.8105582027838</v>
      </c>
      <c r="AB757" s="348">
        <f t="shared" si="236"/>
        <v>9766.0670527015718</v>
      </c>
      <c r="AC757" s="348">
        <f t="shared" si="236"/>
        <v>0</v>
      </c>
      <c r="AD757" s="348">
        <f t="shared" si="236"/>
        <v>0</v>
      </c>
      <c r="AE757" s="348">
        <f t="shared" si="236"/>
        <v>0</v>
      </c>
      <c r="AF757" s="348">
        <f t="shared" ref="AF757:AL757" si="237">SUM(AF749:AF756)</f>
        <v>0</v>
      </c>
      <c r="AG757" s="348">
        <f t="shared" si="237"/>
        <v>0</v>
      </c>
      <c r="AH757" s="348">
        <f t="shared" si="237"/>
        <v>0</v>
      </c>
      <c r="AI757" s="348">
        <f t="shared" si="237"/>
        <v>0</v>
      </c>
      <c r="AJ757" s="348">
        <f t="shared" si="237"/>
        <v>0</v>
      </c>
      <c r="AK757" s="348">
        <f t="shared" si="237"/>
        <v>0</v>
      </c>
      <c r="AL757" s="348">
        <f t="shared" si="237"/>
        <v>0</v>
      </c>
      <c r="AM757" s="409">
        <f>SUM(AM749:AM756)</f>
        <v>26331.3517951014</v>
      </c>
      <c r="AN757" s="445"/>
    </row>
    <row r="758" spans="2:40" ht="15.5">
      <c r="B758" s="351" t="s">
        <v>321</v>
      </c>
      <c r="C758" s="347"/>
      <c r="D758" s="352"/>
      <c r="E758" s="336"/>
      <c r="F758" s="336"/>
      <c r="G758" s="336"/>
      <c r="H758" s="336"/>
      <c r="I758" s="336"/>
      <c r="J758" s="336"/>
      <c r="K758" s="336"/>
      <c r="L758" s="336"/>
      <c r="M758" s="336"/>
      <c r="N758" s="336"/>
      <c r="O758" s="302"/>
      <c r="P758" s="336"/>
      <c r="Q758" s="336"/>
      <c r="R758" s="336"/>
      <c r="S758" s="338"/>
      <c r="T758" s="338"/>
      <c r="U758" s="338"/>
      <c r="V758" s="338"/>
      <c r="W758" s="336"/>
      <c r="X758" s="336"/>
      <c r="Y758" s="349">
        <f>Y746*Y748</f>
        <v>2854.3229999999999</v>
      </c>
      <c r="Z758" s="349">
        <f t="shared" ref="Z758:AE758" si="238">Z746*Z748</f>
        <v>3451.0322999999999</v>
      </c>
      <c r="AA758" s="349">
        <f t="shared" si="238"/>
        <v>1781.5119999999999</v>
      </c>
      <c r="AB758" s="349">
        <f t="shared" si="238"/>
        <v>5449.0703999999996</v>
      </c>
      <c r="AC758" s="349">
        <f t="shared" si="238"/>
        <v>0</v>
      </c>
      <c r="AD758" s="349">
        <f t="shared" si="238"/>
        <v>0</v>
      </c>
      <c r="AE758" s="349">
        <f t="shared" si="238"/>
        <v>0</v>
      </c>
      <c r="AF758" s="349">
        <f t="shared" ref="AF758:AL758" si="239">AF746*AF748</f>
        <v>0</v>
      </c>
      <c r="AG758" s="349">
        <f t="shared" si="239"/>
        <v>0</v>
      </c>
      <c r="AH758" s="349">
        <f t="shared" si="239"/>
        <v>0</v>
      </c>
      <c r="AI758" s="349">
        <f t="shared" si="239"/>
        <v>0</v>
      </c>
      <c r="AJ758" s="349">
        <f t="shared" si="239"/>
        <v>0</v>
      </c>
      <c r="AK758" s="349">
        <f t="shared" si="239"/>
        <v>0</v>
      </c>
      <c r="AL758" s="349">
        <f t="shared" si="239"/>
        <v>0</v>
      </c>
      <c r="AM758" s="409">
        <f>SUM(Y758:AL758)</f>
        <v>13535.937699999999</v>
      </c>
      <c r="AN758" s="445"/>
    </row>
    <row r="759" spans="2:40" ht="15.5">
      <c r="B759" s="351" t="s">
        <v>322</v>
      </c>
      <c r="C759" s="347"/>
      <c r="D759" s="352"/>
      <c r="E759" s="336"/>
      <c r="F759" s="336"/>
      <c r="G759" s="336"/>
      <c r="H759" s="336"/>
      <c r="I759" s="336"/>
      <c r="J759" s="336"/>
      <c r="K759" s="336"/>
      <c r="L759" s="336"/>
      <c r="M759" s="336"/>
      <c r="N759" s="336"/>
      <c r="O759" s="302"/>
      <c r="P759" s="336"/>
      <c r="Q759" s="336"/>
      <c r="R759" s="336"/>
      <c r="S759" s="352"/>
      <c r="T759" s="352"/>
      <c r="U759" s="352"/>
      <c r="V759" s="352"/>
      <c r="W759" s="336"/>
      <c r="X759" s="336"/>
      <c r="Y759" s="353"/>
      <c r="Z759" s="353"/>
      <c r="AA759" s="353"/>
      <c r="AB759" s="353"/>
      <c r="AC759" s="353"/>
      <c r="AD759" s="353"/>
      <c r="AE759" s="353"/>
      <c r="AF759" s="353"/>
      <c r="AG759" s="353"/>
      <c r="AH759" s="353"/>
      <c r="AI759" s="353"/>
      <c r="AJ759" s="353"/>
      <c r="AK759" s="353"/>
      <c r="AL759" s="353"/>
      <c r="AM759" s="409">
        <f>AM757-AM758</f>
        <v>12795.414095101401</v>
      </c>
      <c r="AN759" s="445"/>
    </row>
    <row r="760" spans="2:40" ht="15.5">
      <c r="B760" s="326"/>
      <c r="C760" s="352"/>
      <c r="D760" s="352"/>
      <c r="E760" s="336"/>
      <c r="F760" s="336"/>
      <c r="G760" s="336"/>
      <c r="H760" s="336"/>
      <c r="I760" s="336"/>
      <c r="J760" s="336"/>
      <c r="K760" s="336"/>
      <c r="L760" s="336"/>
      <c r="M760" s="336"/>
      <c r="N760" s="336"/>
      <c r="O760" s="302"/>
      <c r="P760" s="336"/>
      <c r="Q760" s="336"/>
      <c r="R760" s="336"/>
      <c r="S760" s="352"/>
      <c r="T760" s="347"/>
      <c r="U760" s="352"/>
      <c r="V760" s="352"/>
      <c r="W760" s="336"/>
      <c r="X760" s="336"/>
      <c r="Y760" s="354"/>
      <c r="Z760" s="354"/>
      <c r="AA760" s="354"/>
      <c r="AB760" s="354"/>
      <c r="AC760" s="354"/>
      <c r="AD760" s="354"/>
      <c r="AE760" s="354"/>
      <c r="AF760" s="354"/>
      <c r="AG760" s="354"/>
      <c r="AH760" s="354"/>
      <c r="AI760" s="354"/>
      <c r="AJ760" s="354"/>
      <c r="AK760" s="354"/>
      <c r="AL760" s="354"/>
      <c r="AM760" s="350"/>
      <c r="AN760" s="445"/>
    </row>
    <row r="761" spans="2:40" ht="15.5">
      <c r="B761" s="441" t="s">
        <v>323</v>
      </c>
      <c r="C761" s="306"/>
      <c r="D761" s="281"/>
      <c r="E761" s="281"/>
      <c r="F761" s="281"/>
      <c r="G761" s="281"/>
      <c r="H761" s="281"/>
      <c r="I761" s="281"/>
      <c r="J761" s="281"/>
      <c r="K761" s="281"/>
      <c r="L761" s="281"/>
      <c r="M761" s="281"/>
      <c r="N761" s="281"/>
      <c r="O761" s="359"/>
      <c r="P761" s="281"/>
      <c r="Q761" s="281"/>
      <c r="R761" s="281"/>
      <c r="S761" s="306"/>
      <c r="T761" s="311"/>
      <c r="U761" s="311"/>
      <c r="V761" s="281"/>
      <c r="W761" s="281"/>
      <c r="X761" s="311"/>
      <c r="Y761" s="293">
        <f>SUMPRODUCT(E588:E743,Y588:Y743)</f>
        <v>155071.81873592897</v>
      </c>
      <c r="Z761" s="293">
        <f>SUMPRODUCT(E588:E743,Z588:Z743)</f>
        <v>121523.5026769867</v>
      </c>
      <c r="AA761" s="293">
        <f t="shared" ref="AA761:AL761" si="240">IF(AA586="kw",SUMPRODUCT($N$588:$N$743,$P$588:$P$743,AA588:AA743),SUMPRODUCT($E$588:$E$743,AA588:AA743))</f>
        <v>222.39719428550796</v>
      </c>
      <c r="AB761" s="293">
        <f t="shared" si="240"/>
        <v>1028.7213213931104</v>
      </c>
      <c r="AC761" s="293">
        <f t="shared" si="240"/>
        <v>0</v>
      </c>
      <c r="AD761" s="293">
        <f t="shared" si="240"/>
        <v>0</v>
      </c>
      <c r="AE761" s="293">
        <f t="shared" si="240"/>
        <v>0</v>
      </c>
      <c r="AF761" s="293">
        <f t="shared" si="240"/>
        <v>0</v>
      </c>
      <c r="AG761" s="293">
        <f t="shared" si="240"/>
        <v>0</v>
      </c>
      <c r="AH761" s="293">
        <f t="shared" si="240"/>
        <v>0</v>
      </c>
      <c r="AI761" s="293">
        <f t="shared" si="240"/>
        <v>0</v>
      </c>
      <c r="AJ761" s="293">
        <f t="shared" si="240"/>
        <v>0</v>
      </c>
      <c r="AK761" s="293">
        <f t="shared" si="240"/>
        <v>0</v>
      </c>
      <c r="AL761" s="293">
        <f t="shared" si="240"/>
        <v>0</v>
      </c>
      <c r="AM761" s="339"/>
    </row>
    <row r="762" spans="2:40" ht="15.5">
      <c r="B762" s="442" t="s">
        <v>324</v>
      </c>
      <c r="C762" s="366"/>
      <c r="D762" s="386"/>
      <c r="E762" s="386"/>
      <c r="F762" s="386"/>
      <c r="G762" s="386"/>
      <c r="H762" s="386"/>
      <c r="I762" s="386"/>
      <c r="J762" s="386"/>
      <c r="K762" s="386"/>
      <c r="L762" s="386"/>
      <c r="M762" s="386"/>
      <c r="N762" s="386"/>
      <c r="O762" s="385"/>
      <c r="P762" s="386"/>
      <c r="Q762" s="386"/>
      <c r="R762" s="386"/>
      <c r="S762" s="366"/>
      <c r="T762" s="387"/>
      <c r="U762" s="387"/>
      <c r="V762" s="386"/>
      <c r="W762" s="386"/>
      <c r="X762" s="387"/>
      <c r="Y762" s="328">
        <f>SUMPRODUCT(F588:F743,Y588:Y743)</f>
        <v>155071.81873592897</v>
      </c>
      <c r="Z762" s="328">
        <f>SUMPRODUCT(F588:F743,Z588:Z743)</f>
        <v>121523.5026769867</v>
      </c>
      <c r="AA762" s="328">
        <f t="shared" ref="AA762:AL762" si="241">IF(AA586="kw",SUMPRODUCT($N$588:$N$743,$Q$588:$Q$743,AA588:AA743),SUMPRODUCT($F$588:$F$743,AA588:AA743))</f>
        <v>222.39719428550796</v>
      </c>
      <c r="AB762" s="328">
        <f t="shared" si="241"/>
        <v>1028.7213213931104</v>
      </c>
      <c r="AC762" s="328">
        <f t="shared" si="241"/>
        <v>0</v>
      </c>
      <c r="AD762" s="328">
        <f t="shared" si="241"/>
        <v>0</v>
      </c>
      <c r="AE762" s="328">
        <f t="shared" si="241"/>
        <v>0</v>
      </c>
      <c r="AF762" s="328">
        <f t="shared" si="241"/>
        <v>0</v>
      </c>
      <c r="AG762" s="328">
        <f t="shared" si="241"/>
        <v>0</v>
      </c>
      <c r="AH762" s="328">
        <f t="shared" si="241"/>
        <v>0</v>
      </c>
      <c r="AI762" s="328">
        <f t="shared" si="241"/>
        <v>0</v>
      </c>
      <c r="AJ762" s="328">
        <f t="shared" si="241"/>
        <v>0</v>
      </c>
      <c r="AK762" s="328">
        <f t="shared" si="241"/>
        <v>0</v>
      </c>
      <c r="AL762" s="328">
        <f t="shared" si="241"/>
        <v>0</v>
      </c>
      <c r="AM762" s="388"/>
    </row>
    <row r="763" spans="2:40" ht="20.25" customHeight="1">
      <c r="B763" s="370" t="s">
        <v>585</v>
      </c>
      <c r="C763" s="389"/>
      <c r="D763" s="390"/>
      <c r="E763" s="390"/>
      <c r="F763" s="390"/>
      <c r="G763" s="390"/>
      <c r="H763" s="390"/>
      <c r="I763" s="390"/>
      <c r="J763" s="390"/>
      <c r="K763" s="390"/>
      <c r="L763" s="390"/>
      <c r="M763" s="390"/>
      <c r="N763" s="390"/>
      <c r="O763" s="390"/>
      <c r="P763" s="390"/>
      <c r="Q763" s="390"/>
      <c r="R763" s="390"/>
      <c r="S763" s="373"/>
      <c r="T763" s="374"/>
      <c r="U763" s="390"/>
      <c r="V763" s="390"/>
      <c r="W763" s="390"/>
      <c r="X763" s="390"/>
      <c r="Y763" s="411"/>
      <c r="Z763" s="411"/>
      <c r="AA763" s="411"/>
      <c r="AB763" s="411"/>
      <c r="AC763" s="411"/>
      <c r="AD763" s="411"/>
      <c r="AE763" s="411"/>
      <c r="AF763" s="411"/>
      <c r="AG763" s="411"/>
      <c r="AH763" s="411"/>
      <c r="AI763" s="411"/>
      <c r="AJ763" s="411"/>
      <c r="AK763" s="411"/>
      <c r="AL763" s="411"/>
      <c r="AM763" s="391"/>
    </row>
    <row r="766" spans="2:40" ht="15.5">
      <c r="B766" s="282" t="s">
        <v>325</v>
      </c>
      <c r="C766" s="283"/>
      <c r="D766" s="590" t="s">
        <v>524</v>
      </c>
      <c r="E766" s="255"/>
      <c r="F766" s="590"/>
      <c r="G766" s="255"/>
      <c r="H766" s="255"/>
      <c r="I766" s="255"/>
      <c r="J766" s="255"/>
      <c r="K766" s="255"/>
      <c r="L766" s="255"/>
      <c r="M766" s="255"/>
      <c r="N766" s="255"/>
      <c r="O766" s="283"/>
      <c r="P766" s="255"/>
      <c r="Q766" s="255"/>
      <c r="R766" s="255"/>
      <c r="S766" s="255"/>
      <c r="T766" s="255"/>
      <c r="U766" s="255"/>
      <c r="V766" s="255"/>
      <c r="W766" s="255"/>
      <c r="X766" s="255"/>
      <c r="Y766" s="272"/>
      <c r="Z766" s="269"/>
      <c r="AA766" s="269"/>
      <c r="AB766" s="269"/>
      <c r="AC766" s="269"/>
      <c r="AD766" s="269"/>
      <c r="AE766" s="269"/>
      <c r="AF766" s="269"/>
      <c r="AG766" s="269"/>
      <c r="AH766" s="269"/>
      <c r="AI766" s="269"/>
      <c r="AJ766" s="269"/>
      <c r="AK766" s="269"/>
      <c r="AL766" s="269"/>
    </row>
    <row r="767" spans="2:40" ht="33" customHeight="1">
      <c r="B767" s="939" t="s">
        <v>209</v>
      </c>
      <c r="C767" s="941" t="s">
        <v>33</v>
      </c>
      <c r="D767" s="286" t="s">
        <v>420</v>
      </c>
      <c r="E767" s="943" t="s">
        <v>207</v>
      </c>
      <c r="F767" s="944"/>
      <c r="G767" s="944"/>
      <c r="H767" s="944"/>
      <c r="I767" s="944"/>
      <c r="J767" s="944"/>
      <c r="K767" s="944"/>
      <c r="L767" s="944"/>
      <c r="M767" s="945"/>
      <c r="N767" s="949" t="s">
        <v>211</v>
      </c>
      <c r="O767" s="286" t="s">
        <v>421</v>
      </c>
      <c r="P767" s="943" t="s">
        <v>210</v>
      </c>
      <c r="Q767" s="944"/>
      <c r="R767" s="944"/>
      <c r="S767" s="944"/>
      <c r="T767" s="944"/>
      <c r="U767" s="944"/>
      <c r="V767" s="944"/>
      <c r="W767" s="944"/>
      <c r="X767" s="945"/>
      <c r="Y767" s="946" t="s">
        <v>241</v>
      </c>
      <c r="Z767" s="947"/>
      <c r="AA767" s="947"/>
      <c r="AB767" s="947"/>
      <c r="AC767" s="947"/>
      <c r="AD767" s="947"/>
      <c r="AE767" s="947"/>
      <c r="AF767" s="947"/>
      <c r="AG767" s="947"/>
      <c r="AH767" s="947"/>
      <c r="AI767" s="947"/>
      <c r="AJ767" s="947"/>
      <c r="AK767" s="947"/>
      <c r="AL767" s="947"/>
      <c r="AM767" s="948"/>
    </row>
    <row r="768" spans="2:40" ht="65.25" customHeight="1">
      <c r="B768" s="940"/>
      <c r="C768" s="942"/>
      <c r="D768" s="287">
        <v>2019</v>
      </c>
      <c r="E768" s="287">
        <v>2020</v>
      </c>
      <c r="F768" s="287">
        <v>2021</v>
      </c>
      <c r="G768" s="287">
        <v>2022</v>
      </c>
      <c r="H768" s="287">
        <v>2023</v>
      </c>
      <c r="I768" s="287">
        <v>2024</v>
      </c>
      <c r="J768" s="287">
        <v>2025</v>
      </c>
      <c r="K768" s="287">
        <v>2026</v>
      </c>
      <c r="L768" s="287">
        <v>2027</v>
      </c>
      <c r="M768" s="287">
        <v>2028</v>
      </c>
      <c r="N768" s="950"/>
      <c r="O768" s="287">
        <v>2019</v>
      </c>
      <c r="P768" s="287">
        <v>2020</v>
      </c>
      <c r="Q768" s="287">
        <v>2021</v>
      </c>
      <c r="R768" s="287">
        <v>2022</v>
      </c>
      <c r="S768" s="287">
        <v>2023</v>
      </c>
      <c r="T768" s="287">
        <v>2024</v>
      </c>
      <c r="U768" s="287">
        <v>2025</v>
      </c>
      <c r="V768" s="287">
        <v>2026</v>
      </c>
      <c r="W768" s="287">
        <v>2027</v>
      </c>
      <c r="X768" s="287">
        <v>2028</v>
      </c>
      <c r="Y768" s="287" t="str">
        <f>'1.  LRAMVA Summary'!D50</f>
        <v>Residential</v>
      </c>
      <c r="Z768" s="287" t="str">
        <f>'1.  LRAMVA Summary'!E50</f>
        <v>GS&lt;50 kW</v>
      </c>
      <c r="AA768" s="287" t="str">
        <f>'1.  LRAMVA Summary'!F50</f>
        <v>GS 50-999 kW</v>
      </c>
      <c r="AB768" s="287" t="str">
        <f>'1.  LRAMVA Summary'!G50</f>
        <v>GS 1000-4999kW</v>
      </c>
      <c r="AC768" s="287" t="str">
        <f>'1.  LRAMVA Summary'!H50</f>
        <v>Unmetered Scattered Load</v>
      </c>
      <c r="AD768" s="287" t="str">
        <f>'1.  LRAMVA Summary'!I50</f>
        <v>Sentinel Lights</v>
      </c>
      <c r="AE768" s="287" t="str">
        <f>'1.  LRAMVA Summary'!J50</f>
        <v>Street Lighting</v>
      </c>
      <c r="AF768" s="287" t="str">
        <f>'1.  LRAMVA Summary'!K50</f>
        <v/>
      </c>
      <c r="AG768" s="287" t="str">
        <f>'1.  LRAMVA Summary'!L50</f>
        <v/>
      </c>
      <c r="AH768" s="287" t="str">
        <f>'1.  LRAMVA Summary'!M50</f>
        <v/>
      </c>
      <c r="AI768" s="287" t="str">
        <f>'1.  LRAMVA Summary'!N50</f>
        <v/>
      </c>
      <c r="AJ768" s="287" t="str">
        <f>'1.  LRAMVA Summary'!O50</f>
        <v/>
      </c>
      <c r="AK768" s="287" t="str">
        <f>'1.  LRAMVA Summary'!P50</f>
        <v/>
      </c>
      <c r="AL768" s="287" t="str">
        <f>'1.  LRAMVA Summary'!Q50</f>
        <v/>
      </c>
      <c r="AM768" s="289" t="str">
        <f>'1.  LRAMVA Summary'!R50</f>
        <v>Total</v>
      </c>
    </row>
    <row r="769" spans="1:39" ht="15.75" customHeight="1">
      <c r="A769" s="534"/>
      <c r="B769" s="520" t="s">
        <v>502</v>
      </c>
      <c r="C769" s="291"/>
      <c r="D769" s="291"/>
      <c r="E769" s="291"/>
      <c r="F769" s="291"/>
      <c r="G769" s="291"/>
      <c r="H769" s="291"/>
      <c r="I769" s="291"/>
      <c r="J769" s="291"/>
      <c r="K769" s="291"/>
      <c r="L769" s="291"/>
      <c r="M769" s="291"/>
      <c r="N769" s="292"/>
      <c r="O769" s="291"/>
      <c r="P769" s="291"/>
      <c r="Q769" s="291"/>
      <c r="R769" s="291"/>
      <c r="S769" s="291"/>
      <c r="T769" s="291"/>
      <c r="U769" s="291"/>
      <c r="V769" s="291"/>
      <c r="W769" s="291"/>
      <c r="X769" s="291"/>
      <c r="Y769" s="293" t="str">
        <f>'1.  LRAMVA Summary'!D51</f>
        <v>kWh</v>
      </c>
      <c r="Z769" s="293" t="str">
        <f>'1.  LRAMVA Summary'!E51</f>
        <v>kWh</v>
      </c>
      <c r="AA769" s="293" t="str">
        <f>'1.  LRAMVA Summary'!F51</f>
        <v>kW</v>
      </c>
      <c r="AB769" s="293" t="str">
        <f>'1.  LRAMVA Summary'!G51</f>
        <v>kW</v>
      </c>
      <c r="AC769" s="293" t="str">
        <f>'1.  LRAMVA Summary'!H51</f>
        <v>kWh</v>
      </c>
      <c r="AD769" s="293" t="str">
        <f>'1.  LRAMVA Summary'!I51</f>
        <v>kW</v>
      </c>
      <c r="AE769" s="293" t="str">
        <f>'1.  LRAMVA Summary'!J51</f>
        <v>kW</v>
      </c>
      <c r="AF769" s="293">
        <f>'1.  LRAMVA Summary'!K51</f>
        <v>0</v>
      </c>
      <c r="AG769" s="293">
        <f>'1.  LRAMVA Summary'!L51</f>
        <v>0</v>
      </c>
      <c r="AH769" s="293">
        <f>'1.  LRAMVA Summary'!M51</f>
        <v>0</v>
      </c>
      <c r="AI769" s="293">
        <f>'1.  LRAMVA Summary'!N51</f>
        <v>0</v>
      </c>
      <c r="AJ769" s="293">
        <f>'1.  LRAMVA Summary'!O51</f>
        <v>0</v>
      </c>
      <c r="AK769" s="293">
        <f>'1.  LRAMVA Summary'!P51</f>
        <v>0</v>
      </c>
      <c r="AL769" s="293">
        <f>'1.  LRAMVA Summary'!Q51</f>
        <v>0</v>
      </c>
      <c r="AM769" s="294"/>
    </row>
    <row r="770" spans="1:39" ht="15.5" outlineLevel="1">
      <c r="A770" s="534"/>
      <c r="B770" s="506" t="s">
        <v>495</v>
      </c>
      <c r="C770" s="291"/>
      <c r="D770" s="291"/>
      <c r="E770" s="291"/>
      <c r="F770" s="291"/>
      <c r="G770" s="291"/>
      <c r="H770" s="291"/>
      <c r="I770" s="291"/>
      <c r="J770" s="291"/>
      <c r="K770" s="291"/>
      <c r="L770" s="291"/>
      <c r="M770" s="291"/>
      <c r="N770" s="292"/>
      <c r="O770" s="291"/>
      <c r="P770" s="291"/>
      <c r="Q770" s="291"/>
      <c r="R770" s="291"/>
      <c r="S770" s="291"/>
      <c r="T770" s="291"/>
      <c r="U770" s="291"/>
      <c r="V770" s="291"/>
      <c r="W770" s="291"/>
      <c r="X770" s="291"/>
      <c r="Y770" s="293"/>
      <c r="Z770" s="293"/>
      <c r="AA770" s="293"/>
      <c r="AB770" s="293"/>
      <c r="AC770" s="293"/>
      <c r="AD770" s="293"/>
      <c r="AE770" s="293"/>
      <c r="AF770" s="293"/>
      <c r="AG770" s="293"/>
      <c r="AH770" s="293"/>
      <c r="AI770" s="293"/>
      <c r="AJ770" s="293"/>
      <c r="AK770" s="293"/>
      <c r="AL770" s="293"/>
      <c r="AM770" s="294"/>
    </row>
    <row r="771" spans="1:39" ht="15.5" outlineLevel="1">
      <c r="A771" s="534">
        <v>1</v>
      </c>
      <c r="B771" s="430" t="s">
        <v>95</v>
      </c>
      <c r="C771" s="293" t="s">
        <v>25</v>
      </c>
      <c r="D771" s="297"/>
      <c r="E771" s="297"/>
      <c r="F771" s="297"/>
      <c r="G771" s="297"/>
      <c r="H771" s="297"/>
      <c r="I771" s="297"/>
      <c r="J771" s="297"/>
      <c r="K771" s="297"/>
      <c r="L771" s="297"/>
      <c r="M771" s="297"/>
      <c r="N771" s="293"/>
      <c r="O771" s="297"/>
      <c r="P771" s="297"/>
      <c r="Q771" s="297"/>
      <c r="R771" s="297"/>
      <c r="S771" s="297"/>
      <c r="T771" s="297"/>
      <c r="U771" s="297"/>
      <c r="V771" s="297"/>
      <c r="W771" s="297"/>
      <c r="X771" s="297"/>
      <c r="Y771" s="412"/>
      <c r="Z771" s="412"/>
      <c r="AA771" s="412"/>
      <c r="AB771" s="412"/>
      <c r="AC771" s="412"/>
      <c r="AD771" s="412"/>
      <c r="AE771" s="412"/>
      <c r="AF771" s="412"/>
      <c r="AG771" s="412"/>
      <c r="AH771" s="412"/>
      <c r="AI771" s="412"/>
      <c r="AJ771" s="412"/>
      <c r="AK771" s="412"/>
      <c r="AL771" s="412"/>
      <c r="AM771" s="298">
        <f>SUM(Y771:AL771)</f>
        <v>0</v>
      </c>
    </row>
    <row r="772" spans="1:39" ht="15.5" outlineLevel="1">
      <c r="A772" s="534"/>
      <c r="B772" s="296" t="s">
        <v>340</v>
      </c>
      <c r="C772" s="293" t="s">
        <v>164</v>
      </c>
      <c r="D772" s="297"/>
      <c r="E772" s="297"/>
      <c r="F772" s="297"/>
      <c r="G772" s="297"/>
      <c r="H772" s="297"/>
      <c r="I772" s="297"/>
      <c r="J772" s="297"/>
      <c r="K772" s="297"/>
      <c r="L772" s="297"/>
      <c r="M772" s="297"/>
      <c r="N772" s="470"/>
      <c r="O772" s="297"/>
      <c r="P772" s="297"/>
      <c r="Q772" s="297"/>
      <c r="R772" s="297"/>
      <c r="S772" s="297"/>
      <c r="T772" s="297"/>
      <c r="U772" s="297"/>
      <c r="V772" s="297"/>
      <c r="W772" s="297"/>
      <c r="X772" s="297"/>
      <c r="Y772" s="413">
        <f t="shared" ref="Y772:AL772" si="242">Y771</f>
        <v>0</v>
      </c>
      <c r="Z772" s="413">
        <f t="shared" si="242"/>
        <v>0</v>
      </c>
      <c r="AA772" s="413">
        <f t="shared" si="242"/>
        <v>0</v>
      </c>
      <c r="AB772" s="413">
        <f t="shared" si="242"/>
        <v>0</v>
      </c>
      <c r="AC772" s="413">
        <f t="shared" si="242"/>
        <v>0</v>
      </c>
      <c r="AD772" s="413">
        <f t="shared" si="242"/>
        <v>0</v>
      </c>
      <c r="AE772" s="413">
        <f t="shared" si="242"/>
        <v>0</v>
      </c>
      <c r="AF772" s="413">
        <f t="shared" si="242"/>
        <v>0</v>
      </c>
      <c r="AG772" s="413">
        <f t="shared" si="242"/>
        <v>0</v>
      </c>
      <c r="AH772" s="413">
        <f t="shared" si="242"/>
        <v>0</v>
      </c>
      <c r="AI772" s="413">
        <f t="shared" si="242"/>
        <v>0</v>
      </c>
      <c r="AJ772" s="413">
        <f t="shared" si="242"/>
        <v>0</v>
      </c>
      <c r="AK772" s="413">
        <f t="shared" si="242"/>
        <v>0</v>
      </c>
      <c r="AL772" s="413">
        <f t="shared" si="242"/>
        <v>0</v>
      </c>
      <c r="AM772" s="299"/>
    </row>
    <row r="773" spans="1:39" ht="15.5" outlineLevel="1">
      <c r="A773" s="534"/>
      <c r="B773" s="300"/>
      <c r="C773" s="301"/>
      <c r="D773" s="301"/>
      <c r="E773" s="301"/>
      <c r="F773" s="301"/>
      <c r="G773" s="301"/>
      <c r="H773" s="301"/>
      <c r="I773" s="301"/>
      <c r="J773" s="301"/>
      <c r="K773" s="301"/>
      <c r="L773" s="301"/>
      <c r="M773" s="301"/>
      <c r="N773" s="302"/>
      <c r="O773" s="301"/>
      <c r="P773" s="301"/>
      <c r="Q773" s="301"/>
      <c r="R773" s="301"/>
      <c r="S773" s="301"/>
      <c r="T773" s="301"/>
      <c r="U773" s="301"/>
      <c r="V773" s="301"/>
      <c r="W773" s="301"/>
      <c r="X773" s="301"/>
      <c r="Y773" s="414"/>
      <c r="Z773" s="415"/>
      <c r="AA773" s="415"/>
      <c r="AB773" s="415"/>
      <c r="AC773" s="415"/>
      <c r="AD773" s="415"/>
      <c r="AE773" s="415"/>
      <c r="AF773" s="415"/>
      <c r="AG773" s="415"/>
      <c r="AH773" s="415"/>
      <c r="AI773" s="415"/>
      <c r="AJ773" s="415"/>
      <c r="AK773" s="415"/>
      <c r="AL773" s="415"/>
      <c r="AM773" s="304"/>
    </row>
    <row r="774" spans="1:39" ht="15.5" outlineLevel="1">
      <c r="A774" s="534">
        <v>2</v>
      </c>
      <c r="B774" s="430" t="s">
        <v>96</v>
      </c>
      <c r="C774" s="293" t="s">
        <v>25</v>
      </c>
      <c r="D774" s="297"/>
      <c r="E774" s="297"/>
      <c r="F774" s="297"/>
      <c r="G774" s="297"/>
      <c r="H774" s="297"/>
      <c r="I774" s="297"/>
      <c r="J774" s="297"/>
      <c r="K774" s="297"/>
      <c r="L774" s="297"/>
      <c r="M774" s="297"/>
      <c r="N774" s="293"/>
      <c r="O774" s="297"/>
      <c r="P774" s="297"/>
      <c r="Q774" s="297"/>
      <c r="R774" s="297"/>
      <c r="S774" s="297"/>
      <c r="T774" s="297"/>
      <c r="U774" s="297"/>
      <c r="V774" s="297"/>
      <c r="W774" s="297"/>
      <c r="X774" s="297"/>
      <c r="Y774" s="412"/>
      <c r="Z774" s="412"/>
      <c r="AA774" s="412"/>
      <c r="AB774" s="412"/>
      <c r="AC774" s="412"/>
      <c r="AD774" s="412"/>
      <c r="AE774" s="412"/>
      <c r="AF774" s="412"/>
      <c r="AG774" s="412"/>
      <c r="AH774" s="412"/>
      <c r="AI774" s="412"/>
      <c r="AJ774" s="412"/>
      <c r="AK774" s="412"/>
      <c r="AL774" s="412"/>
      <c r="AM774" s="298">
        <f>SUM(Y774:AL774)</f>
        <v>0</v>
      </c>
    </row>
    <row r="775" spans="1:39" ht="15.5" outlineLevel="1">
      <c r="A775" s="534"/>
      <c r="B775" s="296" t="s">
        <v>340</v>
      </c>
      <c r="C775" s="293" t="s">
        <v>164</v>
      </c>
      <c r="D775" s="297"/>
      <c r="E775" s="297"/>
      <c r="F775" s="297"/>
      <c r="G775" s="297"/>
      <c r="H775" s="297"/>
      <c r="I775" s="297"/>
      <c r="J775" s="297"/>
      <c r="K775" s="297"/>
      <c r="L775" s="297"/>
      <c r="M775" s="297"/>
      <c r="N775" s="470"/>
      <c r="O775" s="297"/>
      <c r="P775" s="297"/>
      <c r="Q775" s="297"/>
      <c r="R775" s="297"/>
      <c r="S775" s="297"/>
      <c r="T775" s="297"/>
      <c r="U775" s="297"/>
      <c r="V775" s="297"/>
      <c r="W775" s="297"/>
      <c r="X775" s="297"/>
      <c r="Y775" s="413">
        <f t="shared" ref="Y775:AL775" si="243">Y774</f>
        <v>0</v>
      </c>
      <c r="Z775" s="413">
        <f t="shared" si="243"/>
        <v>0</v>
      </c>
      <c r="AA775" s="413">
        <f t="shared" si="243"/>
        <v>0</v>
      </c>
      <c r="AB775" s="413">
        <f t="shared" si="243"/>
        <v>0</v>
      </c>
      <c r="AC775" s="413">
        <f t="shared" si="243"/>
        <v>0</v>
      </c>
      <c r="AD775" s="413">
        <f t="shared" si="243"/>
        <v>0</v>
      </c>
      <c r="AE775" s="413">
        <f t="shared" si="243"/>
        <v>0</v>
      </c>
      <c r="AF775" s="413">
        <f t="shared" si="243"/>
        <v>0</v>
      </c>
      <c r="AG775" s="413">
        <f t="shared" si="243"/>
        <v>0</v>
      </c>
      <c r="AH775" s="413">
        <f t="shared" si="243"/>
        <v>0</v>
      </c>
      <c r="AI775" s="413">
        <f t="shared" si="243"/>
        <v>0</v>
      </c>
      <c r="AJ775" s="413">
        <f t="shared" si="243"/>
        <v>0</v>
      </c>
      <c r="AK775" s="413">
        <f t="shared" si="243"/>
        <v>0</v>
      </c>
      <c r="AL775" s="413">
        <f t="shared" si="243"/>
        <v>0</v>
      </c>
      <c r="AM775" s="299"/>
    </row>
    <row r="776" spans="1:39" ht="15.5" outlineLevel="1">
      <c r="A776" s="534"/>
      <c r="B776" s="300"/>
      <c r="C776" s="301"/>
      <c r="D776" s="306"/>
      <c r="E776" s="306"/>
      <c r="F776" s="306"/>
      <c r="G776" s="306"/>
      <c r="H776" s="306"/>
      <c r="I776" s="306"/>
      <c r="J776" s="306"/>
      <c r="K776" s="306"/>
      <c r="L776" s="306"/>
      <c r="M776" s="306"/>
      <c r="N776" s="302"/>
      <c r="O776" s="306"/>
      <c r="P776" s="306"/>
      <c r="Q776" s="306"/>
      <c r="R776" s="306"/>
      <c r="S776" s="306"/>
      <c r="T776" s="306"/>
      <c r="U776" s="306"/>
      <c r="V776" s="306"/>
      <c r="W776" s="306"/>
      <c r="X776" s="306"/>
      <c r="Y776" s="414"/>
      <c r="Z776" s="415"/>
      <c r="AA776" s="415"/>
      <c r="AB776" s="415"/>
      <c r="AC776" s="415"/>
      <c r="AD776" s="415"/>
      <c r="AE776" s="415"/>
      <c r="AF776" s="415"/>
      <c r="AG776" s="415"/>
      <c r="AH776" s="415"/>
      <c r="AI776" s="415"/>
      <c r="AJ776" s="415"/>
      <c r="AK776" s="415"/>
      <c r="AL776" s="415"/>
      <c r="AM776" s="304"/>
    </row>
    <row r="777" spans="1:39" ht="15.5" outlineLevel="1">
      <c r="A777" s="534">
        <v>3</v>
      </c>
      <c r="B777" s="430" t="s">
        <v>97</v>
      </c>
      <c r="C777" s="293" t="s">
        <v>25</v>
      </c>
      <c r="D777" s="297"/>
      <c r="E777" s="297"/>
      <c r="F777" s="297"/>
      <c r="G777" s="297"/>
      <c r="H777" s="297"/>
      <c r="I777" s="297"/>
      <c r="J777" s="297"/>
      <c r="K777" s="297"/>
      <c r="L777" s="297"/>
      <c r="M777" s="297"/>
      <c r="N777" s="293"/>
      <c r="O777" s="297"/>
      <c r="P777" s="297"/>
      <c r="Q777" s="297"/>
      <c r="R777" s="297"/>
      <c r="S777" s="297"/>
      <c r="T777" s="297"/>
      <c r="U777" s="297"/>
      <c r="V777" s="297"/>
      <c r="W777" s="297"/>
      <c r="X777" s="297"/>
      <c r="Y777" s="412"/>
      <c r="Z777" s="412"/>
      <c r="AA777" s="412"/>
      <c r="AB777" s="412"/>
      <c r="AC777" s="412"/>
      <c r="AD777" s="412"/>
      <c r="AE777" s="412"/>
      <c r="AF777" s="412"/>
      <c r="AG777" s="412"/>
      <c r="AH777" s="412"/>
      <c r="AI777" s="412"/>
      <c r="AJ777" s="412"/>
      <c r="AK777" s="412"/>
      <c r="AL777" s="412"/>
      <c r="AM777" s="298">
        <f>SUM(Y777:AL777)</f>
        <v>0</v>
      </c>
    </row>
    <row r="778" spans="1:39" ht="15.5" outlineLevel="1">
      <c r="A778" s="534"/>
      <c r="B778" s="296" t="s">
        <v>340</v>
      </c>
      <c r="C778" s="293" t="s">
        <v>164</v>
      </c>
      <c r="D778" s="297"/>
      <c r="E778" s="297"/>
      <c r="F778" s="297"/>
      <c r="G778" s="297"/>
      <c r="H778" s="297"/>
      <c r="I778" s="297"/>
      <c r="J778" s="297"/>
      <c r="K778" s="297"/>
      <c r="L778" s="297"/>
      <c r="M778" s="297"/>
      <c r="N778" s="470"/>
      <c r="O778" s="297"/>
      <c r="P778" s="297"/>
      <c r="Q778" s="297"/>
      <c r="R778" s="297"/>
      <c r="S778" s="297"/>
      <c r="T778" s="297"/>
      <c r="U778" s="297"/>
      <c r="V778" s="297"/>
      <c r="W778" s="297"/>
      <c r="X778" s="297"/>
      <c r="Y778" s="413">
        <f t="shared" ref="Y778:AL778" si="244">Y777</f>
        <v>0</v>
      </c>
      <c r="Z778" s="413">
        <f t="shared" si="244"/>
        <v>0</v>
      </c>
      <c r="AA778" s="413">
        <f t="shared" si="244"/>
        <v>0</v>
      </c>
      <c r="AB778" s="413">
        <f t="shared" si="244"/>
        <v>0</v>
      </c>
      <c r="AC778" s="413">
        <f t="shared" si="244"/>
        <v>0</v>
      </c>
      <c r="AD778" s="413">
        <f t="shared" si="244"/>
        <v>0</v>
      </c>
      <c r="AE778" s="413">
        <f t="shared" si="244"/>
        <v>0</v>
      </c>
      <c r="AF778" s="413">
        <f t="shared" si="244"/>
        <v>0</v>
      </c>
      <c r="AG778" s="413">
        <f t="shared" si="244"/>
        <v>0</v>
      </c>
      <c r="AH778" s="413">
        <f t="shared" si="244"/>
        <v>0</v>
      </c>
      <c r="AI778" s="413">
        <f t="shared" si="244"/>
        <v>0</v>
      </c>
      <c r="AJ778" s="413">
        <f t="shared" si="244"/>
        <v>0</v>
      </c>
      <c r="AK778" s="413">
        <f t="shared" si="244"/>
        <v>0</v>
      </c>
      <c r="AL778" s="413">
        <f t="shared" si="244"/>
        <v>0</v>
      </c>
      <c r="AM778" s="299"/>
    </row>
    <row r="779" spans="1:39" ht="15.5" outlineLevel="1">
      <c r="A779" s="534"/>
      <c r="B779" s="296"/>
      <c r="C779" s="307"/>
      <c r="D779" s="293"/>
      <c r="E779" s="293"/>
      <c r="F779" s="293"/>
      <c r="G779" s="293"/>
      <c r="H779" s="293"/>
      <c r="I779" s="293"/>
      <c r="J779" s="293"/>
      <c r="K779" s="293"/>
      <c r="L779" s="293"/>
      <c r="M779" s="293"/>
      <c r="N779" s="293"/>
      <c r="O779" s="293"/>
      <c r="P779" s="293"/>
      <c r="Q779" s="293"/>
      <c r="R779" s="293"/>
      <c r="S779" s="293"/>
      <c r="T779" s="293"/>
      <c r="U779" s="293"/>
      <c r="V779" s="293"/>
      <c r="W779" s="293"/>
      <c r="X779" s="293"/>
      <c r="Y779" s="414"/>
      <c r="Z779" s="414"/>
      <c r="AA779" s="414"/>
      <c r="AB779" s="414"/>
      <c r="AC779" s="414"/>
      <c r="AD779" s="414"/>
      <c r="AE779" s="414"/>
      <c r="AF779" s="414"/>
      <c r="AG779" s="414"/>
      <c r="AH779" s="414"/>
      <c r="AI779" s="414"/>
      <c r="AJ779" s="414"/>
      <c r="AK779" s="414"/>
      <c r="AL779" s="414"/>
      <c r="AM779" s="308"/>
    </row>
    <row r="780" spans="1:39" ht="15.5" outlineLevel="1">
      <c r="A780" s="534">
        <v>4</v>
      </c>
      <c r="B780" s="430" t="s">
        <v>98</v>
      </c>
      <c r="C780" s="293" t="s">
        <v>25</v>
      </c>
      <c r="D780" s="297"/>
      <c r="E780" s="297"/>
      <c r="F780" s="297"/>
      <c r="G780" s="297"/>
      <c r="H780" s="297"/>
      <c r="I780" s="297"/>
      <c r="J780" s="297"/>
      <c r="K780" s="297"/>
      <c r="L780" s="297"/>
      <c r="M780" s="297"/>
      <c r="N780" s="293"/>
      <c r="O780" s="297"/>
      <c r="P780" s="297"/>
      <c r="Q780" s="297"/>
      <c r="R780" s="297"/>
      <c r="S780" s="297"/>
      <c r="T780" s="297"/>
      <c r="U780" s="297"/>
      <c r="V780" s="297"/>
      <c r="W780" s="297"/>
      <c r="X780" s="297"/>
      <c r="Y780" s="417"/>
      <c r="Z780" s="417"/>
      <c r="AA780" s="417"/>
      <c r="AB780" s="417"/>
      <c r="AC780" s="417"/>
      <c r="AD780" s="417"/>
      <c r="AE780" s="417"/>
      <c r="AF780" s="412"/>
      <c r="AG780" s="412"/>
      <c r="AH780" s="412"/>
      <c r="AI780" s="412"/>
      <c r="AJ780" s="412"/>
      <c r="AK780" s="412"/>
      <c r="AL780" s="412"/>
      <c r="AM780" s="298">
        <f>SUM(Y780:AL780)</f>
        <v>0</v>
      </c>
    </row>
    <row r="781" spans="1:39" ht="15.5" outlineLevel="1">
      <c r="A781" s="534"/>
      <c r="B781" s="296" t="s">
        <v>340</v>
      </c>
      <c r="C781" s="293" t="s">
        <v>164</v>
      </c>
      <c r="D781" s="297"/>
      <c r="E781" s="297"/>
      <c r="F781" s="297"/>
      <c r="G781" s="297"/>
      <c r="H781" s="297"/>
      <c r="I781" s="297"/>
      <c r="J781" s="297"/>
      <c r="K781" s="297"/>
      <c r="L781" s="297"/>
      <c r="M781" s="297"/>
      <c r="N781" s="470"/>
      <c r="O781" s="297"/>
      <c r="P781" s="297"/>
      <c r="Q781" s="297"/>
      <c r="R781" s="297"/>
      <c r="S781" s="297"/>
      <c r="T781" s="297"/>
      <c r="U781" s="297"/>
      <c r="V781" s="297"/>
      <c r="W781" s="297"/>
      <c r="X781" s="297"/>
      <c r="Y781" s="413">
        <f t="shared" ref="Y781:AL781" si="245">Y780</f>
        <v>0</v>
      </c>
      <c r="Z781" s="413">
        <f t="shared" si="245"/>
        <v>0</v>
      </c>
      <c r="AA781" s="413">
        <f t="shared" si="245"/>
        <v>0</v>
      </c>
      <c r="AB781" s="413">
        <f t="shared" si="245"/>
        <v>0</v>
      </c>
      <c r="AC781" s="413">
        <f t="shared" si="245"/>
        <v>0</v>
      </c>
      <c r="AD781" s="413">
        <f t="shared" si="245"/>
        <v>0</v>
      </c>
      <c r="AE781" s="413">
        <f t="shared" si="245"/>
        <v>0</v>
      </c>
      <c r="AF781" s="413">
        <f t="shared" si="245"/>
        <v>0</v>
      </c>
      <c r="AG781" s="413">
        <f t="shared" si="245"/>
        <v>0</v>
      </c>
      <c r="AH781" s="413">
        <f t="shared" si="245"/>
        <v>0</v>
      </c>
      <c r="AI781" s="413">
        <f t="shared" si="245"/>
        <v>0</v>
      </c>
      <c r="AJ781" s="413">
        <f t="shared" si="245"/>
        <v>0</v>
      </c>
      <c r="AK781" s="413">
        <f t="shared" si="245"/>
        <v>0</v>
      </c>
      <c r="AL781" s="413">
        <f t="shared" si="245"/>
        <v>0</v>
      </c>
      <c r="AM781" s="299"/>
    </row>
    <row r="782" spans="1:39" ht="15.5" outlineLevel="1">
      <c r="A782" s="534"/>
      <c r="B782" s="296"/>
      <c r="C782" s="307"/>
      <c r="D782" s="306"/>
      <c r="E782" s="306"/>
      <c r="F782" s="306"/>
      <c r="G782" s="306"/>
      <c r="H782" s="306"/>
      <c r="I782" s="306"/>
      <c r="J782" s="306"/>
      <c r="K782" s="306"/>
      <c r="L782" s="306"/>
      <c r="M782" s="306"/>
      <c r="N782" s="293"/>
      <c r="O782" s="306"/>
      <c r="P782" s="306"/>
      <c r="Q782" s="306"/>
      <c r="R782" s="306"/>
      <c r="S782" s="306"/>
      <c r="T782" s="306"/>
      <c r="U782" s="306"/>
      <c r="V782" s="306"/>
      <c r="W782" s="306"/>
      <c r="X782" s="306"/>
      <c r="Y782" s="414"/>
      <c r="Z782" s="414"/>
      <c r="AA782" s="414"/>
      <c r="AB782" s="414"/>
      <c r="AC782" s="414"/>
      <c r="AD782" s="414"/>
      <c r="AE782" s="414"/>
      <c r="AF782" s="414"/>
      <c r="AG782" s="414"/>
      <c r="AH782" s="414"/>
      <c r="AI782" s="414"/>
      <c r="AJ782" s="414"/>
      <c r="AK782" s="414"/>
      <c r="AL782" s="414"/>
      <c r="AM782" s="308"/>
    </row>
    <row r="783" spans="1:39" ht="15.75" customHeight="1" outlineLevel="1">
      <c r="A783" s="534">
        <v>5</v>
      </c>
      <c r="B783" s="430" t="s">
        <v>99</v>
      </c>
      <c r="C783" s="293" t="s">
        <v>25</v>
      </c>
      <c r="D783" s="297"/>
      <c r="E783" s="297"/>
      <c r="F783" s="297"/>
      <c r="G783" s="297"/>
      <c r="H783" s="297"/>
      <c r="I783" s="297"/>
      <c r="J783" s="297"/>
      <c r="K783" s="297"/>
      <c r="L783" s="297"/>
      <c r="M783" s="297"/>
      <c r="N783" s="293"/>
      <c r="O783" s="297"/>
      <c r="P783" s="297"/>
      <c r="Q783" s="297"/>
      <c r="R783" s="297"/>
      <c r="S783" s="297"/>
      <c r="T783" s="297"/>
      <c r="U783" s="297"/>
      <c r="V783" s="297"/>
      <c r="W783" s="297"/>
      <c r="X783" s="297"/>
      <c r="Y783" s="417"/>
      <c r="Z783" s="417"/>
      <c r="AA783" s="417"/>
      <c r="AB783" s="417"/>
      <c r="AC783" s="417"/>
      <c r="AD783" s="417"/>
      <c r="AE783" s="417"/>
      <c r="AF783" s="412"/>
      <c r="AG783" s="412"/>
      <c r="AH783" s="412"/>
      <c r="AI783" s="412"/>
      <c r="AJ783" s="412"/>
      <c r="AK783" s="412"/>
      <c r="AL783" s="412"/>
      <c r="AM783" s="298">
        <f>SUM(Y783:AL783)</f>
        <v>0</v>
      </c>
    </row>
    <row r="784" spans="1:39" ht="20.25" customHeight="1" outlineLevel="1">
      <c r="A784" s="534"/>
      <c r="B784" s="296" t="s">
        <v>340</v>
      </c>
      <c r="C784" s="293" t="s">
        <v>164</v>
      </c>
      <c r="D784" s="297"/>
      <c r="E784" s="297"/>
      <c r="F784" s="297"/>
      <c r="G784" s="297"/>
      <c r="H784" s="297"/>
      <c r="I784" s="297"/>
      <c r="J784" s="297"/>
      <c r="K784" s="297"/>
      <c r="L784" s="297"/>
      <c r="M784" s="297"/>
      <c r="N784" s="470"/>
      <c r="O784" s="297"/>
      <c r="P784" s="297"/>
      <c r="Q784" s="297"/>
      <c r="R784" s="297"/>
      <c r="S784" s="297"/>
      <c r="T784" s="297"/>
      <c r="U784" s="297"/>
      <c r="V784" s="297"/>
      <c r="W784" s="297"/>
      <c r="X784" s="297"/>
      <c r="Y784" s="413">
        <f t="shared" ref="Y784:AL784" si="246">Y783</f>
        <v>0</v>
      </c>
      <c r="Z784" s="413">
        <f t="shared" si="246"/>
        <v>0</v>
      </c>
      <c r="AA784" s="413">
        <f t="shared" si="246"/>
        <v>0</v>
      </c>
      <c r="AB784" s="413">
        <f t="shared" si="246"/>
        <v>0</v>
      </c>
      <c r="AC784" s="413">
        <f t="shared" si="246"/>
        <v>0</v>
      </c>
      <c r="AD784" s="413">
        <f t="shared" si="246"/>
        <v>0</v>
      </c>
      <c r="AE784" s="413">
        <f t="shared" si="246"/>
        <v>0</v>
      </c>
      <c r="AF784" s="413">
        <f t="shared" si="246"/>
        <v>0</v>
      </c>
      <c r="AG784" s="413">
        <f t="shared" si="246"/>
        <v>0</v>
      </c>
      <c r="AH784" s="413">
        <f t="shared" si="246"/>
        <v>0</v>
      </c>
      <c r="AI784" s="413">
        <f t="shared" si="246"/>
        <v>0</v>
      </c>
      <c r="AJ784" s="413">
        <f t="shared" si="246"/>
        <v>0</v>
      </c>
      <c r="AK784" s="413">
        <f t="shared" si="246"/>
        <v>0</v>
      </c>
      <c r="AL784" s="413">
        <f t="shared" si="246"/>
        <v>0</v>
      </c>
      <c r="AM784" s="299"/>
    </row>
    <row r="785" spans="1:39" ht="15.5" outlineLevel="1">
      <c r="A785" s="534"/>
      <c r="B785" s="296"/>
      <c r="C785" s="293"/>
      <c r="D785" s="293"/>
      <c r="E785" s="293"/>
      <c r="F785" s="293"/>
      <c r="G785" s="293"/>
      <c r="H785" s="293"/>
      <c r="I785" s="293"/>
      <c r="J785" s="293"/>
      <c r="K785" s="293"/>
      <c r="L785" s="293"/>
      <c r="M785" s="293"/>
      <c r="N785" s="293"/>
      <c r="O785" s="293"/>
      <c r="P785" s="293"/>
      <c r="Q785" s="293"/>
      <c r="R785" s="293"/>
      <c r="S785" s="293"/>
      <c r="T785" s="293"/>
      <c r="U785" s="293"/>
      <c r="V785" s="293"/>
      <c r="W785" s="293"/>
      <c r="X785" s="293"/>
      <c r="Y785" s="424"/>
      <c r="Z785" s="425"/>
      <c r="AA785" s="425"/>
      <c r="AB785" s="425"/>
      <c r="AC785" s="425"/>
      <c r="AD785" s="425"/>
      <c r="AE785" s="425"/>
      <c r="AF785" s="425"/>
      <c r="AG785" s="425"/>
      <c r="AH785" s="425"/>
      <c r="AI785" s="425"/>
      <c r="AJ785" s="425"/>
      <c r="AK785" s="425"/>
      <c r="AL785" s="425"/>
      <c r="AM785" s="299"/>
    </row>
    <row r="786" spans="1:39" ht="15.5" outlineLevel="1">
      <c r="A786" s="534"/>
      <c r="B786" s="321" t="s">
        <v>496</v>
      </c>
      <c r="C786" s="291"/>
      <c r="D786" s="291"/>
      <c r="E786" s="291"/>
      <c r="F786" s="291"/>
      <c r="G786" s="291"/>
      <c r="H786" s="291"/>
      <c r="I786" s="291"/>
      <c r="J786" s="291"/>
      <c r="K786" s="291"/>
      <c r="L786" s="291"/>
      <c r="M786" s="291"/>
      <c r="N786" s="292"/>
      <c r="O786" s="291"/>
      <c r="P786" s="291"/>
      <c r="Q786" s="291"/>
      <c r="R786" s="291"/>
      <c r="S786" s="291"/>
      <c r="T786" s="291"/>
      <c r="U786" s="291"/>
      <c r="V786" s="291"/>
      <c r="W786" s="291"/>
      <c r="X786" s="291"/>
      <c r="Y786" s="416"/>
      <c r="Z786" s="416"/>
      <c r="AA786" s="416"/>
      <c r="AB786" s="416"/>
      <c r="AC786" s="416"/>
      <c r="AD786" s="416"/>
      <c r="AE786" s="416"/>
      <c r="AF786" s="416"/>
      <c r="AG786" s="416"/>
      <c r="AH786" s="416"/>
      <c r="AI786" s="416"/>
      <c r="AJ786" s="416"/>
      <c r="AK786" s="416"/>
      <c r="AL786" s="416"/>
      <c r="AM786" s="294"/>
    </row>
    <row r="787" spans="1:39" ht="15.5" outlineLevel="1">
      <c r="A787" s="534">
        <v>6</v>
      </c>
      <c r="B787" s="430" t="s">
        <v>100</v>
      </c>
      <c r="C787" s="293" t="s">
        <v>25</v>
      </c>
      <c r="D787" s="297"/>
      <c r="E787" s="297"/>
      <c r="F787" s="297"/>
      <c r="G787" s="297"/>
      <c r="H787" s="297"/>
      <c r="I787" s="297"/>
      <c r="J787" s="297"/>
      <c r="K787" s="297"/>
      <c r="L787" s="297"/>
      <c r="M787" s="297"/>
      <c r="N787" s="297">
        <v>12</v>
      </c>
      <c r="O787" s="297"/>
      <c r="P787" s="297"/>
      <c r="Q787" s="297"/>
      <c r="R787" s="297"/>
      <c r="S787" s="297"/>
      <c r="T787" s="297"/>
      <c r="U787" s="297"/>
      <c r="V787" s="297"/>
      <c r="W787" s="297"/>
      <c r="X787" s="297"/>
      <c r="Y787" s="417"/>
      <c r="Z787" s="417"/>
      <c r="AA787" s="417"/>
      <c r="AB787" s="417"/>
      <c r="AC787" s="417"/>
      <c r="AD787" s="417"/>
      <c r="AE787" s="417"/>
      <c r="AF787" s="417"/>
      <c r="AG787" s="417"/>
      <c r="AH787" s="417"/>
      <c r="AI787" s="417"/>
      <c r="AJ787" s="417"/>
      <c r="AK787" s="417"/>
      <c r="AL787" s="417"/>
      <c r="AM787" s="298">
        <f>SUM(Y787:AL787)</f>
        <v>0</v>
      </c>
    </row>
    <row r="788" spans="1:39" ht="15.5" outlineLevel="1">
      <c r="A788" s="534"/>
      <c r="B788" s="296" t="s">
        <v>340</v>
      </c>
      <c r="C788" s="293" t="s">
        <v>164</v>
      </c>
      <c r="D788" s="297"/>
      <c r="E788" s="297"/>
      <c r="F788" s="297"/>
      <c r="G788" s="297"/>
      <c r="H788" s="297"/>
      <c r="I788" s="297"/>
      <c r="J788" s="297"/>
      <c r="K788" s="297"/>
      <c r="L788" s="297"/>
      <c r="M788" s="297"/>
      <c r="N788" s="297">
        <f>N787</f>
        <v>12</v>
      </c>
      <c r="O788" s="297"/>
      <c r="P788" s="297"/>
      <c r="Q788" s="297"/>
      <c r="R788" s="297"/>
      <c r="S788" s="297"/>
      <c r="T788" s="297"/>
      <c r="U788" s="297"/>
      <c r="V788" s="297"/>
      <c r="W788" s="297"/>
      <c r="X788" s="297"/>
      <c r="Y788" s="413">
        <f t="shared" ref="Y788:AL788" si="247">Y787</f>
        <v>0</v>
      </c>
      <c r="Z788" s="413">
        <f t="shared" si="247"/>
        <v>0</v>
      </c>
      <c r="AA788" s="413">
        <f t="shared" si="247"/>
        <v>0</v>
      </c>
      <c r="AB788" s="413">
        <f t="shared" si="247"/>
        <v>0</v>
      </c>
      <c r="AC788" s="413">
        <f t="shared" si="247"/>
        <v>0</v>
      </c>
      <c r="AD788" s="413">
        <f t="shared" si="247"/>
        <v>0</v>
      </c>
      <c r="AE788" s="413">
        <f t="shared" si="247"/>
        <v>0</v>
      </c>
      <c r="AF788" s="413">
        <f t="shared" si="247"/>
        <v>0</v>
      </c>
      <c r="AG788" s="413">
        <f t="shared" si="247"/>
        <v>0</v>
      </c>
      <c r="AH788" s="413">
        <f t="shared" si="247"/>
        <v>0</v>
      </c>
      <c r="AI788" s="413">
        <f t="shared" si="247"/>
        <v>0</v>
      </c>
      <c r="AJ788" s="413">
        <f t="shared" si="247"/>
        <v>0</v>
      </c>
      <c r="AK788" s="413">
        <f t="shared" si="247"/>
        <v>0</v>
      </c>
      <c r="AL788" s="413">
        <f t="shared" si="247"/>
        <v>0</v>
      </c>
      <c r="AM788" s="313"/>
    </row>
    <row r="789" spans="1:39" ht="15.5" outlineLevel="1">
      <c r="A789" s="534"/>
      <c r="B789" s="312"/>
      <c r="C789" s="314"/>
      <c r="D789" s="293"/>
      <c r="E789" s="293"/>
      <c r="F789" s="293"/>
      <c r="G789" s="293"/>
      <c r="H789" s="293"/>
      <c r="I789" s="293"/>
      <c r="J789" s="293"/>
      <c r="K789" s="293"/>
      <c r="L789" s="293"/>
      <c r="M789" s="293"/>
      <c r="N789" s="293"/>
      <c r="O789" s="293"/>
      <c r="P789" s="293"/>
      <c r="Q789" s="293"/>
      <c r="R789" s="293"/>
      <c r="S789" s="293"/>
      <c r="T789" s="293"/>
      <c r="U789" s="293"/>
      <c r="V789" s="293"/>
      <c r="W789" s="293"/>
      <c r="X789" s="293"/>
      <c r="Y789" s="418"/>
      <c r="Z789" s="418"/>
      <c r="AA789" s="418"/>
      <c r="AB789" s="418"/>
      <c r="AC789" s="418"/>
      <c r="AD789" s="418"/>
      <c r="AE789" s="418"/>
      <c r="AF789" s="418"/>
      <c r="AG789" s="418"/>
      <c r="AH789" s="418"/>
      <c r="AI789" s="418"/>
      <c r="AJ789" s="418"/>
      <c r="AK789" s="418"/>
      <c r="AL789" s="418"/>
      <c r="AM789" s="315"/>
    </row>
    <row r="790" spans="1:39" ht="31" outlineLevel="1">
      <c r="A790" s="534">
        <v>7</v>
      </c>
      <c r="B790" s="430" t="s">
        <v>101</v>
      </c>
      <c r="C790" s="293" t="s">
        <v>25</v>
      </c>
      <c r="D790" s="297"/>
      <c r="E790" s="297"/>
      <c r="F790" s="297"/>
      <c r="G790" s="297"/>
      <c r="H790" s="297"/>
      <c r="I790" s="297"/>
      <c r="J790" s="297"/>
      <c r="K790" s="297"/>
      <c r="L790" s="297"/>
      <c r="M790" s="297"/>
      <c r="N790" s="297">
        <v>12</v>
      </c>
      <c r="O790" s="297"/>
      <c r="P790" s="297"/>
      <c r="Q790" s="297"/>
      <c r="R790" s="297"/>
      <c r="S790" s="297"/>
      <c r="T790" s="297"/>
      <c r="U790" s="297"/>
      <c r="V790" s="297"/>
      <c r="W790" s="297"/>
      <c r="X790" s="297"/>
      <c r="Y790" s="417"/>
      <c r="Z790" s="417"/>
      <c r="AA790" s="417"/>
      <c r="AB790" s="417"/>
      <c r="AC790" s="417"/>
      <c r="AD790" s="417"/>
      <c r="AE790" s="417"/>
      <c r="AF790" s="417"/>
      <c r="AG790" s="417"/>
      <c r="AH790" s="417"/>
      <c r="AI790" s="417"/>
      <c r="AJ790" s="417"/>
      <c r="AK790" s="417"/>
      <c r="AL790" s="417"/>
      <c r="AM790" s="298">
        <f>SUM(Y790:AL790)</f>
        <v>0</v>
      </c>
    </row>
    <row r="791" spans="1:39" ht="15.5" outlineLevel="1">
      <c r="A791" s="534"/>
      <c r="B791" s="296" t="s">
        <v>340</v>
      </c>
      <c r="C791" s="293" t="s">
        <v>164</v>
      </c>
      <c r="D791" s="297"/>
      <c r="E791" s="297"/>
      <c r="F791" s="297"/>
      <c r="G791" s="297"/>
      <c r="H791" s="297"/>
      <c r="I791" s="297"/>
      <c r="J791" s="297"/>
      <c r="K791" s="297"/>
      <c r="L791" s="297"/>
      <c r="M791" s="297"/>
      <c r="N791" s="297">
        <f>N790</f>
        <v>12</v>
      </c>
      <c r="O791" s="297"/>
      <c r="P791" s="297"/>
      <c r="Q791" s="297"/>
      <c r="R791" s="297"/>
      <c r="S791" s="297"/>
      <c r="T791" s="297"/>
      <c r="U791" s="297"/>
      <c r="V791" s="297"/>
      <c r="W791" s="297"/>
      <c r="X791" s="297"/>
      <c r="Y791" s="413">
        <f t="shared" ref="Y791:AL791" si="248">Y790</f>
        <v>0</v>
      </c>
      <c r="Z791" s="413">
        <f t="shared" si="248"/>
        <v>0</v>
      </c>
      <c r="AA791" s="413">
        <f t="shared" si="248"/>
        <v>0</v>
      </c>
      <c r="AB791" s="413">
        <f t="shared" si="248"/>
        <v>0</v>
      </c>
      <c r="AC791" s="413">
        <f t="shared" si="248"/>
        <v>0</v>
      </c>
      <c r="AD791" s="413">
        <f t="shared" si="248"/>
        <v>0</v>
      </c>
      <c r="AE791" s="413">
        <f t="shared" si="248"/>
        <v>0</v>
      </c>
      <c r="AF791" s="413">
        <f t="shared" si="248"/>
        <v>0</v>
      </c>
      <c r="AG791" s="413">
        <f t="shared" si="248"/>
        <v>0</v>
      </c>
      <c r="AH791" s="413">
        <f t="shared" si="248"/>
        <v>0</v>
      </c>
      <c r="AI791" s="413">
        <f t="shared" si="248"/>
        <v>0</v>
      </c>
      <c r="AJ791" s="413">
        <f t="shared" si="248"/>
        <v>0</v>
      </c>
      <c r="AK791" s="413">
        <f t="shared" si="248"/>
        <v>0</v>
      </c>
      <c r="AL791" s="413">
        <f t="shared" si="248"/>
        <v>0</v>
      </c>
      <c r="AM791" s="313"/>
    </row>
    <row r="792" spans="1:39" ht="15.5" outlineLevel="1">
      <c r="A792" s="534"/>
      <c r="B792" s="316"/>
      <c r="C792" s="314"/>
      <c r="D792" s="293"/>
      <c r="E792" s="293"/>
      <c r="F792" s="293"/>
      <c r="G792" s="293"/>
      <c r="H792" s="293"/>
      <c r="I792" s="293"/>
      <c r="J792" s="293"/>
      <c r="K792" s="293"/>
      <c r="L792" s="293"/>
      <c r="M792" s="293"/>
      <c r="N792" s="293"/>
      <c r="O792" s="293"/>
      <c r="P792" s="293"/>
      <c r="Q792" s="293"/>
      <c r="R792" s="293"/>
      <c r="S792" s="293"/>
      <c r="T792" s="293"/>
      <c r="U792" s="293"/>
      <c r="V792" s="293"/>
      <c r="W792" s="293"/>
      <c r="X792" s="293"/>
      <c r="Y792" s="418"/>
      <c r="Z792" s="419"/>
      <c r="AA792" s="418"/>
      <c r="AB792" s="418"/>
      <c r="AC792" s="418"/>
      <c r="AD792" s="418"/>
      <c r="AE792" s="418"/>
      <c r="AF792" s="418"/>
      <c r="AG792" s="418"/>
      <c r="AH792" s="418"/>
      <c r="AI792" s="418"/>
      <c r="AJ792" s="418"/>
      <c r="AK792" s="418"/>
      <c r="AL792" s="418"/>
      <c r="AM792" s="315"/>
    </row>
    <row r="793" spans="1:39" ht="31" outlineLevel="1">
      <c r="A793" s="534">
        <v>8</v>
      </c>
      <c r="B793" s="430" t="s">
        <v>102</v>
      </c>
      <c r="C793" s="293" t="s">
        <v>25</v>
      </c>
      <c r="D793" s="297"/>
      <c r="E793" s="297"/>
      <c r="F793" s="297"/>
      <c r="G793" s="297"/>
      <c r="H793" s="297"/>
      <c r="I793" s="297"/>
      <c r="J793" s="297"/>
      <c r="K793" s="297"/>
      <c r="L793" s="297"/>
      <c r="M793" s="297"/>
      <c r="N793" s="297">
        <v>12</v>
      </c>
      <c r="O793" s="297"/>
      <c r="P793" s="297"/>
      <c r="Q793" s="297"/>
      <c r="R793" s="297"/>
      <c r="S793" s="297"/>
      <c r="T793" s="297"/>
      <c r="U793" s="297"/>
      <c r="V793" s="297"/>
      <c r="W793" s="297"/>
      <c r="X793" s="297"/>
      <c r="Y793" s="417"/>
      <c r="Z793" s="417"/>
      <c r="AA793" s="417"/>
      <c r="AB793" s="417"/>
      <c r="AC793" s="417"/>
      <c r="AD793" s="417"/>
      <c r="AE793" s="417"/>
      <c r="AF793" s="417"/>
      <c r="AG793" s="417"/>
      <c r="AH793" s="417"/>
      <c r="AI793" s="417"/>
      <c r="AJ793" s="417"/>
      <c r="AK793" s="417"/>
      <c r="AL793" s="417"/>
      <c r="AM793" s="298">
        <f>SUM(Y793:AL793)</f>
        <v>0</v>
      </c>
    </row>
    <row r="794" spans="1:39" ht="15.5" outlineLevel="1">
      <c r="A794" s="534"/>
      <c r="B794" s="296" t="s">
        <v>340</v>
      </c>
      <c r="C794" s="293" t="s">
        <v>164</v>
      </c>
      <c r="D794" s="297"/>
      <c r="E794" s="297"/>
      <c r="F794" s="297"/>
      <c r="G794" s="297"/>
      <c r="H794" s="297"/>
      <c r="I794" s="297"/>
      <c r="J794" s="297"/>
      <c r="K794" s="297"/>
      <c r="L794" s="297"/>
      <c r="M794" s="297"/>
      <c r="N794" s="297">
        <f>N793</f>
        <v>12</v>
      </c>
      <c r="O794" s="297"/>
      <c r="P794" s="297"/>
      <c r="Q794" s="297"/>
      <c r="R794" s="297"/>
      <c r="S794" s="297"/>
      <c r="T794" s="297"/>
      <c r="U794" s="297"/>
      <c r="V794" s="297"/>
      <c r="W794" s="297"/>
      <c r="X794" s="297"/>
      <c r="Y794" s="413">
        <f t="shared" ref="Y794:AL794" si="249">Y793</f>
        <v>0</v>
      </c>
      <c r="Z794" s="413">
        <f t="shared" si="249"/>
        <v>0</v>
      </c>
      <c r="AA794" s="413">
        <f t="shared" si="249"/>
        <v>0</v>
      </c>
      <c r="AB794" s="413">
        <f t="shared" si="249"/>
        <v>0</v>
      </c>
      <c r="AC794" s="413">
        <f t="shared" si="249"/>
        <v>0</v>
      </c>
      <c r="AD794" s="413">
        <f t="shared" si="249"/>
        <v>0</v>
      </c>
      <c r="AE794" s="413">
        <f t="shared" si="249"/>
        <v>0</v>
      </c>
      <c r="AF794" s="413">
        <f t="shared" si="249"/>
        <v>0</v>
      </c>
      <c r="AG794" s="413">
        <f t="shared" si="249"/>
        <v>0</v>
      </c>
      <c r="AH794" s="413">
        <f t="shared" si="249"/>
        <v>0</v>
      </c>
      <c r="AI794" s="413">
        <f t="shared" si="249"/>
        <v>0</v>
      </c>
      <c r="AJ794" s="413">
        <f t="shared" si="249"/>
        <v>0</v>
      </c>
      <c r="AK794" s="413">
        <f t="shared" si="249"/>
        <v>0</v>
      </c>
      <c r="AL794" s="413">
        <f t="shared" si="249"/>
        <v>0</v>
      </c>
      <c r="AM794" s="313"/>
    </row>
    <row r="795" spans="1:39" ht="15.5" outlineLevel="1">
      <c r="A795" s="534"/>
      <c r="B795" s="316"/>
      <c r="C795" s="314"/>
      <c r="D795" s="318"/>
      <c r="E795" s="318"/>
      <c r="F795" s="318"/>
      <c r="G795" s="318"/>
      <c r="H795" s="318"/>
      <c r="I795" s="318"/>
      <c r="J795" s="318"/>
      <c r="K795" s="318"/>
      <c r="L795" s="318"/>
      <c r="M795" s="318"/>
      <c r="N795" s="293"/>
      <c r="O795" s="318"/>
      <c r="P795" s="318"/>
      <c r="Q795" s="318"/>
      <c r="R795" s="318"/>
      <c r="S795" s="318"/>
      <c r="T795" s="318"/>
      <c r="U795" s="318"/>
      <c r="V795" s="318"/>
      <c r="W795" s="318"/>
      <c r="X795" s="318"/>
      <c r="Y795" s="418"/>
      <c r="Z795" s="419"/>
      <c r="AA795" s="418"/>
      <c r="AB795" s="418"/>
      <c r="AC795" s="418"/>
      <c r="AD795" s="418"/>
      <c r="AE795" s="418"/>
      <c r="AF795" s="418"/>
      <c r="AG795" s="418"/>
      <c r="AH795" s="418"/>
      <c r="AI795" s="418"/>
      <c r="AJ795" s="418"/>
      <c r="AK795" s="418"/>
      <c r="AL795" s="418"/>
      <c r="AM795" s="315"/>
    </row>
    <row r="796" spans="1:39" ht="31" outlineLevel="1">
      <c r="A796" s="534">
        <v>9</v>
      </c>
      <c r="B796" s="430" t="s">
        <v>103</v>
      </c>
      <c r="C796" s="293" t="s">
        <v>25</v>
      </c>
      <c r="D796" s="297"/>
      <c r="E796" s="297"/>
      <c r="F796" s="297"/>
      <c r="G796" s="297"/>
      <c r="H796" s="297"/>
      <c r="I796" s="297"/>
      <c r="J796" s="297"/>
      <c r="K796" s="297"/>
      <c r="L796" s="297"/>
      <c r="M796" s="297"/>
      <c r="N796" s="297">
        <v>12</v>
      </c>
      <c r="O796" s="297"/>
      <c r="P796" s="297"/>
      <c r="Q796" s="297"/>
      <c r="R796" s="297"/>
      <c r="S796" s="297"/>
      <c r="T796" s="297"/>
      <c r="U796" s="297"/>
      <c r="V796" s="297"/>
      <c r="W796" s="297"/>
      <c r="X796" s="297"/>
      <c r="Y796" s="417"/>
      <c r="Z796" s="417"/>
      <c r="AA796" s="417"/>
      <c r="AB796" s="417"/>
      <c r="AC796" s="417"/>
      <c r="AD796" s="417"/>
      <c r="AE796" s="417"/>
      <c r="AF796" s="417"/>
      <c r="AG796" s="417"/>
      <c r="AH796" s="417"/>
      <c r="AI796" s="417"/>
      <c r="AJ796" s="417"/>
      <c r="AK796" s="417"/>
      <c r="AL796" s="417"/>
      <c r="AM796" s="298">
        <f>SUM(Y796:AL796)</f>
        <v>0</v>
      </c>
    </row>
    <row r="797" spans="1:39" ht="15.5" outlineLevel="1">
      <c r="A797" s="534"/>
      <c r="B797" s="296" t="s">
        <v>340</v>
      </c>
      <c r="C797" s="293" t="s">
        <v>164</v>
      </c>
      <c r="D797" s="297"/>
      <c r="E797" s="297"/>
      <c r="F797" s="297"/>
      <c r="G797" s="297"/>
      <c r="H797" s="297"/>
      <c r="I797" s="297"/>
      <c r="J797" s="297"/>
      <c r="K797" s="297"/>
      <c r="L797" s="297"/>
      <c r="M797" s="297"/>
      <c r="N797" s="297">
        <f>N796</f>
        <v>12</v>
      </c>
      <c r="O797" s="297"/>
      <c r="P797" s="297"/>
      <c r="Q797" s="297"/>
      <c r="R797" s="297"/>
      <c r="S797" s="297"/>
      <c r="T797" s="297"/>
      <c r="U797" s="297"/>
      <c r="V797" s="297"/>
      <c r="W797" s="297"/>
      <c r="X797" s="297"/>
      <c r="Y797" s="413">
        <f t="shared" ref="Y797:AL797" si="250">Y796</f>
        <v>0</v>
      </c>
      <c r="Z797" s="413">
        <f t="shared" si="250"/>
        <v>0</v>
      </c>
      <c r="AA797" s="413">
        <f t="shared" si="250"/>
        <v>0</v>
      </c>
      <c r="AB797" s="413">
        <f t="shared" si="250"/>
        <v>0</v>
      </c>
      <c r="AC797" s="413">
        <f t="shared" si="250"/>
        <v>0</v>
      </c>
      <c r="AD797" s="413">
        <f t="shared" si="250"/>
        <v>0</v>
      </c>
      <c r="AE797" s="413">
        <f t="shared" si="250"/>
        <v>0</v>
      </c>
      <c r="AF797" s="413">
        <f t="shared" si="250"/>
        <v>0</v>
      </c>
      <c r="AG797" s="413">
        <f t="shared" si="250"/>
        <v>0</v>
      </c>
      <c r="AH797" s="413">
        <f t="shared" si="250"/>
        <v>0</v>
      </c>
      <c r="AI797" s="413">
        <f t="shared" si="250"/>
        <v>0</v>
      </c>
      <c r="AJ797" s="413">
        <f t="shared" si="250"/>
        <v>0</v>
      </c>
      <c r="AK797" s="413">
        <f t="shared" si="250"/>
        <v>0</v>
      </c>
      <c r="AL797" s="413">
        <f t="shared" si="250"/>
        <v>0</v>
      </c>
      <c r="AM797" s="313"/>
    </row>
    <row r="798" spans="1:39" ht="15.5" outlineLevel="1">
      <c r="A798" s="534"/>
      <c r="B798" s="316"/>
      <c r="C798" s="314"/>
      <c r="D798" s="318"/>
      <c r="E798" s="318"/>
      <c r="F798" s="318"/>
      <c r="G798" s="318"/>
      <c r="H798" s="318"/>
      <c r="I798" s="318"/>
      <c r="J798" s="318"/>
      <c r="K798" s="318"/>
      <c r="L798" s="318"/>
      <c r="M798" s="318"/>
      <c r="N798" s="293"/>
      <c r="O798" s="318"/>
      <c r="P798" s="318"/>
      <c r="Q798" s="318"/>
      <c r="R798" s="318"/>
      <c r="S798" s="318"/>
      <c r="T798" s="318"/>
      <c r="U798" s="318"/>
      <c r="V798" s="318"/>
      <c r="W798" s="318"/>
      <c r="X798" s="318"/>
      <c r="Y798" s="418"/>
      <c r="Z798" s="418"/>
      <c r="AA798" s="418"/>
      <c r="AB798" s="418"/>
      <c r="AC798" s="418"/>
      <c r="AD798" s="418"/>
      <c r="AE798" s="418"/>
      <c r="AF798" s="418"/>
      <c r="AG798" s="418"/>
      <c r="AH798" s="418"/>
      <c r="AI798" s="418"/>
      <c r="AJ798" s="418"/>
      <c r="AK798" s="418"/>
      <c r="AL798" s="418"/>
      <c r="AM798" s="315"/>
    </row>
    <row r="799" spans="1:39" ht="31" outlineLevel="1">
      <c r="A799" s="534">
        <v>10</v>
      </c>
      <c r="B799" s="430" t="s">
        <v>104</v>
      </c>
      <c r="C799" s="293" t="s">
        <v>25</v>
      </c>
      <c r="D799" s="297"/>
      <c r="E799" s="297"/>
      <c r="F799" s="297"/>
      <c r="G799" s="297"/>
      <c r="H799" s="297"/>
      <c r="I799" s="297"/>
      <c r="J799" s="297"/>
      <c r="K799" s="297"/>
      <c r="L799" s="297"/>
      <c r="M799" s="297"/>
      <c r="N799" s="297">
        <v>3</v>
      </c>
      <c r="O799" s="297"/>
      <c r="P799" s="297"/>
      <c r="Q799" s="297"/>
      <c r="R799" s="297"/>
      <c r="S799" s="297"/>
      <c r="T799" s="297"/>
      <c r="U799" s="297"/>
      <c r="V799" s="297"/>
      <c r="W799" s="297"/>
      <c r="X799" s="297"/>
      <c r="Y799" s="417"/>
      <c r="Z799" s="417"/>
      <c r="AA799" s="417"/>
      <c r="AB799" s="417"/>
      <c r="AC799" s="417"/>
      <c r="AD799" s="417"/>
      <c r="AE799" s="417"/>
      <c r="AF799" s="417"/>
      <c r="AG799" s="417"/>
      <c r="AH799" s="417"/>
      <c r="AI799" s="417"/>
      <c r="AJ799" s="417"/>
      <c r="AK799" s="417"/>
      <c r="AL799" s="417"/>
      <c r="AM799" s="298">
        <f>SUM(Y799:AL799)</f>
        <v>0</v>
      </c>
    </row>
    <row r="800" spans="1:39" ht="15.5" outlineLevel="1">
      <c r="A800" s="534"/>
      <c r="B800" s="296" t="s">
        <v>340</v>
      </c>
      <c r="C800" s="293" t="s">
        <v>164</v>
      </c>
      <c r="D800" s="297"/>
      <c r="E800" s="297"/>
      <c r="F800" s="297"/>
      <c r="G800" s="297"/>
      <c r="H800" s="297"/>
      <c r="I800" s="297"/>
      <c r="J800" s="297"/>
      <c r="K800" s="297"/>
      <c r="L800" s="297"/>
      <c r="M800" s="297"/>
      <c r="N800" s="297">
        <f>N799</f>
        <v>3</v>
      </c>
      <c r="O800" s="297"/>
      <c r="P800" s="297"/>
      <c r="Q800" s="297"/>
      <c r="R800" s="297"/>
      <c r="S800" s="297"/>
      <c r="T800" s="297"/>
      <c r="U800" s="297"/>
      <c r="V800" s="297"/>
      <c r="W800" s="297"/>
      <c r="X800" s="297"/>
      <c r="Y800" s="413">
        <f t="shared" ref="Y800:AL800" si="251">Y799</f>
        <v>0</v>
      </c>
      <c r="Z800" s="413">
        <f t="shared" si="251"/>
        <v>0</v>
      </c>
      <c r="AA800" s="413">
        <f t="shared" si="251"/>
        <v>0</v>
      </c>
      <c r="AB800" s="413">
        <f t="shared" si="251"/>
        <v>0</v>
      </c>
      <c r="AC800" s="413">
        <f t="shared" si="251"/>
        <v>0</v>
      </c>
      <c r="AD800" s="413">
        <f t="shared" si="251"/>
        <v>0</v>
      </c>
      <c r="AE800" s="413">
        <f t="shared" si="251"/>
        <v>0</v>
      </c>
      <c r="AF800" s="413">
        <f t="shared" si="251"/>
        <v>0</v>
      </c>
      <c r="AG800" s="413">
        <f t="shared" si="251"/>
        <v>0</v>
      </c>
      <c r="AH800" s="413">
        <f t="shared" si="251"/>
        <v>0</v>
      </c>
      <c r="AI800" s="413">
        <f t="shared" si="251"/>
        <v>0</v>
      </c>
      <c r="AJ800" s="413">
        <f t="shared" si="251"/>
        <v>0</v>
      </c>
      <c r="AK800" s="413">
        <f t="shared" si="251"/>
        <v>0</v>
      </c>
      <c r="AL800" s="413">
        <f t="shared" si="251"/>
        <v>0</v>
      </c>
      <c r="AM800" s="313"/>
    </row>
    <row r="801" spans="1:39" ht="15.5" outlineLevel="1">
      <c r="A801" s="534"/>
      <c r="B801" s="316"/>
      <c r="C801" s="314"/>
      <c r="D801" s="318"/>
      <c r="E801" s="318"/>
      <c r="F801" s="318"/>
      <c r="G801" s="318"/>
      <c r="H801" s="318"/>
      <c r="I801" s="318"/>
      <c r="J801" s="318"/>
      <c r="K801" s="318"/>
      <c r="L801" s="318"/>
      <c r="M801" s="318"/>
      <c r="N801" s="293"/>
      <c r="O801" s="318"/>
      <c r="P801" s="318"/>
      <c r="Q801" s="318"/>
      <c r="R801" s="318"/>
      <c r="S801" s="318"/>
      <c r="T801" s="318"/>
      <c r="U801" s="318"/>
      <c r="V801" s="318"/>
      <c r="W801" s="318"/>
      <c r="X801" s="318"/>
      <c r="Y801" s="418"/>
      <c r="Z801" s="419"/>
      <c r="AA801" s="418"/>
      <c r="AB801" s="418"/>
      <c r="AC801" s="418"/>
      <c r="AD801" s="418"/>
      <c r="AE801" s="418"/>
      <c r="AF801" s="418"/>
      <c r="AG801" s="418"/>
      <c r="AH801" s="418"/>
      <c r="AI801" s="418"/>
      <c r="AJ801" s="418"/>
      <c r="AK801" s="418"/>
      <c r="AL801" s="418"/>
      <c r="AM801" s="315"/>
    </row>
    <row r="802" spans="1:39" ht="15.5" outlineLevel="1">
      <c r="A802" s="534"/>
      <c r="B802" s="290" t="s">
        <v>10</v>
      </c>
      <c r="C802" s="291"/>
      <c r="D802" s="291"/>
      <c r="E802" s="291"/>
      <c r="F802" s="291"/>
      <c r="G802" s="291"/>
      <c r="H802" s="291"/>
      <c r="I802" s="291"/>
      <c r="J802" s="291"/>
      <c r="K802" s="291"/>
      <c r="L802" s="291"/>
      <c r="M802" s="291"/>
      <c r="N802" s="292"/>
      <c r="O802" s="291"/>
      <c r="P802" s="291"/>
      <c r="Q802" s="291"/>
      <c r="R802" s="291"/>
      <c r="S802" s="291"/>
      <c r="T802" s="291"/>
      <c r="U802" s="291"/>
      <c r="V802" s="291"/>
      <c r="W802" s="291"/>
      <c r="X802" s="291"/>
      <c r="Y802" s="416"/>
      <c r="Z802" s="416"/>
      <c r="AA802" s="416"/>
      <c r="AB802" s="416"/>
      <c r="AC802" s="416"/>
      <c r="AD802" s="416"/>
      <c r="AE802" s="416"/>
      <c r="AF802" s="416"/>
      <c r="AG802" s="416"/>
      <c r="AH802" s="416"/>
      <c r="AI802" s="416"/>
      <c r="AJ802" s="416"/>
      <c r="AK802" s="416"/>
      <c r="AL802" s="416"/>
      <c r="AM802" s="294"/>
    </row>
    <row r="803" spans="1:39" ht="31" outlineLevel="1">
      <c r="A803" s="534">
        <v>11</v>
      </c>
      <c r="B803" s="430" t="s">
        <v>105</v>
      </c>
      <c r="C803" s="293" t="s">
        <v>25</v>
      </c>
      <c r="D803" s="297"/>
      <c r="E803" s="297"/>
      <c r="F803" s="297"/>
      <c r="G803" s="297"/>
      <c r="H803" s="297"/>
      <c r="I803" s="297"/>
      <c r="J803" s="297"/>
      <c r="K803" s="297"/>
      <c r="L803" s="297"/>
      <c r="M803" s="297"/>
      <c r="N803" s="297">
        <v>12</v>
      </c>
      <c r="O803" s="297"/>
      <c r="P803" s="297"/>
      <c r="Q803" s="297"/>
      <c r="R803" s="297"/>
      <c r="S803" s="297"/>
      <c r="T803" s="297"/>
      <c r="U803" s="297"/>
      <c r="V803" s="297"/>
      <c r="W803" s="297"/>
      <c r="X803" s="297"/>
      <c r="Y803" s="428"/>
      <c r="Z803" s="417"/>
      <c r="AA803" s="417"/>
      <c r="AB803" s="417"/>
      <c r="AC803" s="417"/>
      <c r="AD803" s="417"/>
      <c r="AE803" s="417"/>
      <c r="AF803" s="417"/>
      <c r="AG803" s="417"/>
      <c r="AH803" s="417"/>
      <c r="AI803" s="417"/>
      <c r="AJ803" s="417"/>
      <c r="AK803" s="417"/>
      <c r="AL803" s="417"/>
      <c r="AM803" s="298">
        <f>SUM(Y803:AL803)</f>
        <v>0</v>
      </c>
    </row>
    <row r="804" spans="1:39" ht="15.5" outlineLevel="1">
      <c r="A804" s="534"/>
      <c r="B804" s="296" t="s">
        <v>340</v>
      </c>
      <c r="C804" s="293" t="s">
        <v>164</v>
      </c>
      <c r="D804" s="297"/>
      <c r="E804" s="297"/>
      <c r="F804" s="297"/>
      <c r="G804" s="297"/>
      <c r="H804" s="297"/>
      <c r="I804" s="297"/>
      <c r="J804" s="297"/>
      <c r="K804" s="297"/>
      <c r="L804" s="297"/>
      <c r="M804" s="297"/>
      <c r="N804" s="297">
        <f>N803</f>
        <v>12</v>
      </c>
      <c r="O804" s="297"/>
      <c r="P804" s="297"/>
      <c r="Q804" s="297"/>
      <c r="R804" s="297"/>
      <c r="S804" s="297"/>
      <c r="T804" s="297"/>
      <c r="U804" s="297"/>
      <c r="V804" s="297"/>
      <c r="W804" s="297"/>
      <c r="X804" s="297"/>
      <c r="Y804" s="413">
        <f t="shared" ref="Y804:AL804" si="252">Y803</f>
        <v>0</v>
      </c>
      <c r="Z804" s="413">
        <f t="shared" si="252"/>
        <v>0</v>
      </c>
      <c r="AA804" s="413">
        <f t="shared" si="252"/>
        <v>0</v>
      </c>
      <c r="AB804" s="413">
        <f t="shared" si="252"/>
        <v>0</v>
      </c>
      <c r="AC804" s="413">
        <f t="shared" si="252"/>
        <v>0</v>
      </c>
      <c r="AD804" s="413">
        <f t="shared" si="252"/>
        <v>0</v>
      </c>
      <c r="AE804" s="413">
        <f t="shared" si="252"/>
        <v>0</v>
      </c>
      <c r="AF804" s="413">
        <f t="shared" si="252"/>
        <v>0</v>
      </c>
      <c r="AG804" s="413">
        <f t="shared" si="252"/>
        <v>0</v>
      </c>
      <c r="AH804" s="413">
        <f t="shared" si="252"/>
        <v>0</v>
      </c>
      <c r="AI804" s="413">
        <f t="shared" si="252"/>
        <v>0</v>
      </c>
      <c r="AJ804" s="413">
        <f t="shared" si="252"/>
        <v>0</v>
      </c>
      <c r="AK804" s="413">
        <f t="shared" si="252"/>
        <v>0</v>
      </c>
      <c r="AL804" s="413">
        <f t="shared" si="252"/>
        <v>0</v>
      </c>
      <c r="AM804" s="299"/>
    </row>
    <row r="805" spans="1:39" ht="15.5" outlineLevel="1">
      <c r="A805" s="534"/>
      <c r="B805" s="317"/>
      <c r="C805" s="307"/>
      <c r="D805" s="293"/>
      <c r="E805" s="293"/>
      <c r="F805" s="293"/>
      <c r="G805" s="293"/>
      <c r="H805" s="293"/>
      <c r="I805" s="293"/>
      <c r="J805" s="293"/>
      <c r="K805" s="293"/>
      <c r="L805" s="293"/>
      <c r="M805" s="293"/>
      <c r="N805" s="293"/>
      <c r="O805" s="293"/>
      <c r="P805" s="293"/>
      <c r="Q805" s="293"/>
      <c r="R805" s="293"/>
      <c r="S805" s="293"/>
      <c r="T805" s="293"/>
      <c r="U805" s="293"/>
      <c r="V805" s="293"/>
      <c r="W805" s="293"/>
      <c r="X805" s="293"/>
      <c r="Y805" s="414"/>
      <c r="Z805" s="423"/>
      <c r="AA805" s="423"/>
      <c r="AB805" s="423"/>
      <c r="AC805" s="423"/>
      <c r="AD805" s="423"/>
      <c r="AE805" s="423"/>
      <c r="AF805" s="423"/>
      <c r="AG805" s="423"/>
      <c r="AH805" s="423"/>
      <c r="AI805" s="423"/>
      <c r="AJ805" s="423"/>
      <c r="AK805" s="423"/>
      <c r="AL805" s="423"/>
      <c r="AM805" s="308"/>
    </row>
    <row r="806" spans="1:39" ht="31" outlineLevel="1">
      <c r="A806" s="534">
        <v>12</v>
      </c>
      <c r="B806" s="430" t="s">
        <v>106</v>
      </c>
      <c r="C806" s="293" t="s">
        <v>25</v>
      </c>
      <c r="D806" s="297"/>
      <c r="E806" s="297"/>
      <c r="F806" s="297"/>
      <c r="G806" s="297"/>
      <c r="H806" s="297"/>
      <c r="I806" s="297"/>
      <c r="J806" s="297"/>
      <c r="K806" s="297"/>
      <c r="L806" s="297"/>
      <c r="M806" s="297"/>
      <c r="N806" s="297">
        <v>12</v>
      </c>
      <c r="O806" s="297"/>
      <c r="P806" s="297"/>
      <c r="Q806" s="297"/>
      <c r="R806" s="297"/>
      <c r="S806" s="297"/>
      <c r="T806" s="297"/>
      <c r="U806" s="297"/>
      <c r="V806" s="297"/>
      <c r="W806" s="297"/>
      <c r="X806" s="297"/>
      <c r="Y806" s="412"/>
      <c r="Z806" s="417"/>
      <c r="AA806" s="417"/>
      <c r="AB806" s="417"/>
      <c r="AC806" s="417"/>
      <c r="AD806" s="417"/>
      <c r="AE806" s="417"/>
      <c r="AF806" s="417"/>
      <c r="AG806" s="417"/>
      <c r="AH806" s="417"/>
      <c r="AI806" s="417"/>
      <c r="AJ806" s="417"/>
      <c r="AK806" s="417"/>
      <c r="AL806" s="417"/>
      <c r="AM806" s="298">
        <f>SUM(Y806:AL806)</f>
        <v>0</v>
      </c>
    </row>
    <row r="807" spans="1:39" ht="15.5" outlineLevel="1">
      <c r="A807" s="534"/>
      <c r="B807" s="296" t="s">
        <v>340</v>
      </c>
      <c r="C807" s="293" t="s">
        <v>164</v>
      </c>
      <c r="D807" s="297"/>
      <c r="E807" s="297"/>
      <c r="F807" s="297"/>
      <c r="G807" s="297"/>
      <c r="H807" s="297"/>
      <c r="I807" s="297"/>
      <c r="J807" s="297"/>
      <c r="K807" s="297"/>
      <c r="L807" s="297"/>
      <c r="M807" s="297"/>
      <c r="N807" s="297">
        <f>N806</f>
        <v>12</v>
      </c>
      <c r="O807" s="297"/>
      <c r="P807" s="297"/>
      <c r="Q807" s="297"/>
      <c r="R807" s="297"/>
      <c r="S807" s="297"/>
      <c r="T807" s="297"/>
      <c r="U807" s="297"/>
      <c r="V807" s="297"/>
      <c r="W807" s="297"/>
      <c r="X807" s="297"/>
      <c r="Y807" s="413">
        <f t="shared" ref="Y807:AL807" si="253">Y806</f>
        <v>0</v>
      </c>
      <c r="Z807" s="413">
        <f t="shared" si="253"/>
        <v>0</v>
      </c>
      <c r="AA807" s="413">
        <f t="shared" si="253"/>
        <v>0</v>
      </c>
      <c r="AB807" s="413">
        <f t="shared" si="253"/>
        <v>0</v>
      </c>
      <c r="AC807" s="413">
        <f t="shared" si="253"/>
        <v>0</v>
      </c>
      <c r="AD807" s="413">
        <f t="shared" si="253"/>
        <v>0</v>
      </c>
      <c r="AE807" s="413">
        <f t="shared" si="253"/>
        <v>0</v>
      </c>
      <c r="AF807" s="413">
        <f t="shared" si="253"/>
        <v>0</v>
      </c>
      <c r="AG807" s="413">
        <f t="shared" si="253"/>
        <v>0</v>
      </c>
      <c r="AH807" s="413">
        <f t="shared" si="253"/>
        <v>0</v>
      </c>
      <c r="AI807" s="413">
        <f t="shared" si="253"/>
        <v>0</v>
      </c>
      <c r="AJ807" s="413">
        <f t="shared" si="253"/>
        <v>0</v>
      </c>
      <c r="AK807" s="413">
        <f t="shared" si="253"/>
        <v>0</v>
      </c>
      <c r="AL807" s="413">
        <f t="shared" si="253"/>
        <v>0</v>
      </c>
      <c r="AM807" s="299"/>
    </row>
    <row r="808" spans="1:39" ht="15.5" outlineLevel="1">
      <c r="A808" s="534"/>
      <c r="B808" s="317"/>
      <c r="C808" s="307"/>
      <c r="D808" s="293"/>
      <c r="E808" s="293"/>
      <c r="F808" s="293"/>
      <c r="G808" s="293"/>
      <c r="H808" s="293"/>
      <c r="I808" s="293"/>
      <c r="J808" s="293"/>
      <c r="K808" s="293"/>
      <c r="L808" s="293"/>
      <c r="M808" s="293"/>
      <c r="N808" s="293"/>
      <c r="O808" s="293"/>
      <c r="P808" s="293"/>
      <c r="Q808" s="293"/>
      <c r="R808" s="293"/>
      <c r="S808" s="293"/>
      <c r="T808" s="293"/>
      <c r="U808" s="293"/>
      <c r="V808" s="293"/>
      <c r="W808" s="293"/>
      <c r="X808" s="293"/>
      <c r="Y808" s="424"/>
      <c r="Z808" s="424"/>
      <c r="AA808" s="414"/>
      <c r="AB808" s="414"/>
      <c r="AC808" s="414"/>
      <c r="AD808" s="414"/>
      <c r="AE808" s="414"/>
      <c r="AF808" s="414"/>
      <c r="AG808" s="414"/>
      <c r="AH808" s="414"/>
      <c r="AI808" s="414"/>
      <c r="AJ808" s="414"/>
      <c r="AK808" s="414"/>
      <c r="AL808" s="414"/>
      <c r="AM808" s="308"/>
    </row>
    <row r="809" spans="1:39" ht="31" outlineLevel="1">
      <c r="A809" s="534">
        <v>13</v>
      </c>
      <c r="B809" s="430" t="s">
        <v>107</v>
      </c>
      <c r="C809" s="293" t="s">
        <v>25</v>
      </c>
      <c r="D809" s="297"/>
      <c r="E809" s="297"/>
      <c r="F809" s="297"/>
      <c r="G809" s="297"/>
      <c r="H809" s="297"/>
      <c r="I809" s="297"/>
      <c r="J809" s="297"/>
      <c r="K809" s="297"/>
      <c r="L809" s="297"/>
      <c r="M809" s="297"/>
      <c r="N809" s="297">
        <v>12</v>
      </c>
      <c r="O809" s="297"/>
      <c r="P809" s="297"/>
      <c r="Q809" s="297"/>
      <c r="R809" s="297"/>
      <c r="S809" s="297"/>
      <c r="T809" s="297"/>
      <c r="U809" s="297"/>
      <c r="V809" s="297"/>
      <c r="W809" s="297"/>
      <c r="X809" s="297"/>
      <c r="Y809" s="412"/>
      <c r="Z809" s="417"/>
      <c r="AA809" s="417"/>
      <c r="AB809" s="417"/>
      <c r="AC809" s="417"/>
      <c r="AD809" s="417"/>
      <c r="AE809" s="417"/>
      <c r="AF809" s="417"/>
      <c r="AG809" s="417"/>
      <c r="AH809" s="417"/>
      <c r="AI809" s="417"/>
      <c r="AJ809" s="417"/>
      <c r="AK809" s="417"/>
      <c r="AL809" s="417"/>
      <c r="AM809" s="298">
        <f>SUM(Y809:AL809)</f>
        <v>0</v>
      </c>
    </row>
    <row r="810" spans="1:39" ht="15.5" outlineLevel="1">
      <c r="A810" s="534"/>
      <c r="B810" s="296" t="s">
        <v>340</v>
      </c>
      <c r="C810" s="293" t="s">
        <v>164</v>
      </c>
      <c r="D810" s="297"/>
      <c r="E810" s="297"/>
      <c r="F810" s="297"/>
      <c r="G810" s="297"/>
      <c r="H810" s="297"/>
      <c r="I810" s="297"/>
      <c r="J810" s="297"/>
      <c r="K810" s="297"/>
      <c r="L810" s="297"/>
      <c r="M810" s="297"/>
      <c r="N810" s="297">
        <f>N809</f>
        <v>12</v>
      </c>
      <c r="O810" s="297"/>
      <c r="P810" s="297"/>
      <c r="Q810" s="297"/>
      <c r="R810" s="297"/>
      <c r="S810" s="297"/>
      <c r="T810" s="297"/>
      <c r="U810" s="297"/>
      <c r="V810" s="297"/>
      <c r="W810" s="297"/>
      <c r="X810" s="297"/>
      <c r="Y810" s="413">
        <f t="shared" ref="Y810:AL810" si="254">Y809</f>
        <v>0</v>
      </c>
      <c r="Z810" s="413">
        <f t="shared" si="254"/>
        <v>0</v>
      </c>
      <c r="AA810" s="413">
        <f t="shared" si="254"/>
        <v>0</v>
      </c>
      <c r="AB810" s="413">
        <f t="shared" si="254"/>
        <v>0</v>
      </c>
      <c r="AC810" s="413">
        <f t="shared" si="254"/>
        <v>0</v>
      </c>
      <c r="AD810" s="413">
        <f t="shared" si="254"/>
        <v>0</v>
      </c>
      <c r="AE810" s="413">
        <f t="shared" si="254"/>
        <v>0</v>
      </c>
      <c r="AF810" s="413">
        <f t="shared" si="254"/>
        <v>0</v>
      </c>
      <c r="AG810" s="413">
        <f t="shared" si="254"/>
        <v>0</v>
      </c>
      <c r="AH810" s="413">
        <f t="shared" si="254"/>
        <v>0</v>
      </c>
      <c r="AI810" s="413">
        <f t="shared" si="254"/>
        <v>0</v>
      </c>
      <c r="AJ810" s="413">
        <f t="shared" si="254"/>
        <v>0</v>
      </c>
      <c r="AK810" s="413">
        <f t="shared" si="254"/>
        <v>0</v>
      </c>
      <c r="AL810" s="413">
        <f t="shared" si="254"/>
        <v>0</v>
      </c>
      <c r="AM810" s="308"/>
    </row>
    <row r="811" spans="1:39" ht="15.5" outlineLevel="1">
      <c r="A811" s="534"/>
      <c r="B811" s="317"/>
      <c r="C811" s="307"/>
      <c r="D811" s="293"/>
      <c r="E811" s="293"/>
      <c r="F811" s="293"/>
      <c r="G811" s="293"/>
      <c r="H811" s="293"/>
      <c r="I811" s="293"/>
      <c r="J811" s="293"/>
      <c r="K811" s="293"/>
      <c r="L811" s="293"/>
      <c r="M811" s="293"/>
      <c r="N811" s="293"/>
      <c r="O811" s="293"/>
      <c r="P811" s="293"/>
      <c r="Q811" s="293"/>
      <c r="R811" s="293"/>
      <c r="S811" s="293"/>
      <c r="T811" s="293"/>
      <c r="U811" s="293"/>
      <c r="V811" s="293"/>
      <c r="W811" s="293"/>
      <c r="X811" s="293"/>
      <c r="Y811" s="414"/>
      <c r="Z811" s="414"/>
      <c r="AA811" s="414"/>
      <c r="AB811" s="414"/>
      <c r="AC811" s="414"/>
      <c r="AD811" s="414"/>
      <c r="AE811" s="414"/>
      <c r="AF811" s="414"/>
      <c r="AG811" s="414"/>
      <c r="AH811" s="414"/>
      <c r="AI811" s="414"/>
      <c r="AJ811" s="414"/>
      <c r="AK811" s="414"/>
      <c r="AL811" s="414"/>
      <c r="AM811" s="308"/>
    </row>
    <row r="812" spans="1:39" ht="15.5" outlineLevel="1">
      <c r="A812" s="534"/>
      <c r="B812" s="290" t="s">
        <v>108</v>
      </c>
      <c r="C812" s="291"/>
      <c r="D812" s="292"/>
      <c r="E812" s="292"/>
      <c r="F812" s="292"/>
      <c r="G812" s="292"/>
      <c r="H812" s="292"/>
      <c r="I812" s="292"/>
      <c r="J812" s="292"/>
      <c r="K812" s="292"/>
      <c r="L812" s="292"/>
      <c r="M812" s="292"/>
      <c r="N812" s="292"/>
      <c r="O812" s="292"/>
      <c r="P812" s="291"/>
      <c r="Q812" s="291"/>
      <c r="R812" s="291"/>
      <c r="S812" s="291"/>
      <c r="T812" s="291"/>
      <c r="U812" s="291"/>
      <c r="V812" s="291"/>
      <c r="W812" s="291"/>
      <c r="X812" s="291"/>
      <c r="Y812" s="416"/>
      <c r="Z812" s="416"/>
      <c r="AA812" s="416"/>
      <c r="AB812" s="416"/>
      <c r="AC812" s="416"/>
      <c r="AD812" s="416"/>
      <c r="AE812" s="416"/>
      <c r="AF812" s="416"/>
      <c r="AG812" s="416"/>
      <c r="AH812" s="416"/>
      <c r="AI812" s="416"/>
      <c r="AJ812" s="416"/>
      <c r="AK812" s="416"/>
      <c r="AL812" s="416"/>
      <c r="AM812" s="294"/>
    </row>
    <row r="813" spans="1:39" ht="15.5" outlineLevel="1">
      <c r="A813" s="534">
        <v>14</v>
      </c>
      <c r="B813" s="317" t="s">
        <v>109</v>
      </c>
      <c r="C813" s="293" t="s">
        <v>25</v>
      </c>
      <c r="D813" s="297"/>
      <c r="E813" s="297"/>
      <c r="F813" s="297"/>
      <c r="G813" s="297"/>
      <c r="H813" s="297"/>
      <c r="I813" s="297"/>
      <c r="J813" s="297"/>
      <c r="K813" s="297"/>
      <c r="L813" s="297"/>
      <c r="M813" s="297"/>
      <c r="N813" s="297">
        <v>12</v>
      </c>
      <c r="O813" s="297"/>
      <c r="P813" s="297"/>
      <c r="Q813" s="297"/>
      <c r="R813" s="297"/>
      <c r="S813" s="297"/>
      <c r="T813" s="297"/>
      <c r="U813" s="297"/>
      <c r="V813" s="297"/>
      <c r="W813" s="297"/>
      <c r="X813" s="297"/>
      <c r="Y813" s="417"/>
      <c r="Z813" s="417"/>
      <c r="AA813" s="417"/>
      <c r="AB813" s="417"/>
      <c r="AC813" s="417"/>
      <c r="AD813" s="417"/>
      <c r="AE813" s="417"/>
      <c r="AF813" s="412"/>
      <c r="AG813" s="412"/>
      <c r="AH813" s="412"/>
      <c r="AI813" s="412"/>
      <c r="AJ813" s="412"/>
      <c r="AK813" s="412"/>
      <c r="AL813" s="412"/>
      <c r="AM813" s="298">
        <f>SUM(Y813:AL813)</f>
        <v>0</v>
      </c>
    </row>
    <row r="814" spans="1:39" ht="15.5" outlineLevel="1">
      <c r="A814" s="534"/>
      <c r="B814" s="296" t="s">
        <v>340</v>
      </c>
      <c r="C814" s="293" t="s">
        <v>164</v>
      </c>
      <c r="D814" s="297"/>
      <c r="E814" s="297"/>
      <c r="F814" s="297"/>
      <c r="G814" s="297"/>
      <c r="H814" s="297"/>
      <c r="I814" s="297"/>
      <c r="J814" s="297"/>
      <c r="K814" s="297"/>
      <c r="L814" s="297"/>
      <c r="M814" s="297"/>
      <c r="N814" s="297">
        <f>N813</f>
        <v>12</v>
      </c>
      <c r="O814" s="297"/>
      <c r="P814" s="297"/>
      <c r="Q814" s="297"/>
      <c r="R814" s="297"/>
      <c r="S814" s="297"/>
      <c r="T814" s="297"/>
      <c r="U814" s="297"/>
      <c r="V814" s="297"/>
      <c r="W814" s="297"/>
      <c r="X814" s="297"/>
      <c r="Y814" s="413">
        <f t="shared" ref="Y814:AL814" si="255">Y813</f>
        <v>0</v>
      </c>
      <c r="Z814" s="413">
        <f t="shared" si="255"/>
        <v>0</v>
      </c>
      <c r="AA814" s="413">
        <f t="shared" si="255"/>
        <v>0</v>
      </c>
      <c r="AB814" s="413">
        <f t="shared" si="255"/>
        <v>0</v>
      </c>
      <c r="AC814" s="413">
        <f t="shared" si="255"/>
        <v>0</v>
      </c>
      <c r="AD814" s="413">
        <f t="shared" si="255"/>
        <v>0</v>
      </c>
      <c r="AE814" s="413">
        <f t="shared" si="255"/>
        <v>0</v>
      </c>
      <c r="AF814" s="413">
        <f t="shared" si="255"/>
        <v>0</v>
      </c>
      <c r="AG814" s="413">
        <f t="shared" si="255"/>
        <v>0</v>
      </c>
      <c r="AH814" s="413">
        <f t="shared" si="255"/>
        <v>0</v>
      </c>
      <c r="AI814" s="413">
        <f t="shared" si="255"/>
        <v>0</v>
      </c>
      <c r="AJ814" s="413">
        <f t="shared" si="255"/>
        <v>0</v>
      </c>
      <c r="AK814" s="413">
        <f t="shared" si="255"/>
        <v>0</v>
      </c>
      <c r="AL814" s="413">
        <f t="shared" si="255"/>
        <v>0</v>
      </c>
      <c r="AM814" s="299"/>
    </row>
    <row r="815" spans="1:39" ht="15.5" outlineLevel="1">
      <c r="A815" s="534"/>
      <c r="B815" s="317"/>
      <c r="C815" s="307"/>
      <c r="D815" s="293"/>
      <c r="E815" s="293"/>
      <c r="F815" s="293"/>
      <c r="G815" s="293"/>
      <c r="H815" s="293"/>
      <c r="I815" s="293"/>
      <c r="J815" s="293"/>
      <c r="K815" s="293"/>
      <c r="L815" s="293"/>
      <c r="M815" s="293"/>
      <c r="N815" s="470"/>
      <c r="O815" s="293"/>
      <c r="P815" s="293"/>
      <c r="Q815" s="293"/>
      <c r="R815" s="293"/>
      <c r="S815" s="293"/>
      <c r="T815" s="293"/>
      <c r="U815" s="293"/>
      <c r="V815" s="293"/>
      <c r="W815" s="293"/>
      <c r="X815" s="293"/>
      <c r="Y815" s="414"/>
      <c r="Z815" s="414"/>
      <c r="AA815" s="414"/>
      <c r="AB815" s="414"/>
      <c r="AC815" s="414"/>
      <c r="AD815" s="414"/>
      <c r="AE815" s="414"/>
      <c r="AF815" s="414"/>
      <c r="AG815" s="414"/>
      <c r="AH815" s="414"/>
      <c r="AI815" s="414"/>
      <c r="AJ815" s="414"/>
      <c r="AK815" s="414"/>
      <c r="AL815" s="414"/>
      <c r="AM815" s="308"/>
    </row>
    <row r="816" spans="1:39" s="311" customFormat="1" ht="15.5" outlineLevel="1">
      <c r="A816" s="534"/>
      <c r="B816" s="290" t="s">
        <v>488</v>
      </c>
      <c r="C816" s="293"/>
      <c r="D816" s="293"/>
      <c r="E816" s="293"/>
      <c r="F816" s="293"/>
      <c r="G816" s="293"/>
      <c r="H816" s="293"/>
      <c r="I816" s="293"/>
      <c r="J816" s="293"/>
      <c r="K816" s="293"/>
      <c r="L816" s="293"/>
      <c r="M816" s="293"/>
      <c r="N816" s="293"/>
      <c r="O816" s="293"/>
      <c r="P816" s="293"/>
      <c r="Q816" s="293"/>
      <c r="R816" s="293"/>
      <c r="S816" s="293"/>
      <c r="T816" s="293"/>
      <c r="U816" s="293"/>
      <c r="V816" s="293"/>
      <c r="W816" s="293"/>
      <c r="X816" s="293"/>
      <c r="Y816" s="414"/>
      <c r="Z816" s="414"/>
      <c r="AA816" s="414"/>
      <c r="AB816" s="414"/>
      <c r="AC816" s="414"/>
      <c r="AD816" s="414"/>
      <c r="AE816" s="418"/>
      <c r="AF816" s="418"/>
      <c r="AG816" s="418"/>
      <c r="AH816" s="418"/>
      <c r="AI816" s="418"/>
      <c r="AJ816" s="418"/>
      <c r="AK816" s="418"/>
      <c r="AL816" s="418"/>
      <c r="AM816" s="519"/>
    </row>
    <row r="817" spans="1:39" ht="15.5" outlineLevel="1">
      <c r="A817" s="534">
        <v>15</v>
      </c>
      <c r="B817" s="296" t="s">
        <v>493</v>
      </c>
      <c r="C817" s="293" t="s">
        <v>25</v>
      </c>
      <c r="D817" s="297"/>
      <c r="E817" s="297"/>
      <c r="F817" s="297"/>
      <c r="G817" s="297"/>
      <c r="H817" s="297"/>
      <c r="I817" s="297"/>
      <c r="J817" s="297"/>
      <c r="K817" s="297"/>
      <c r="L817" s="297"/>
      <c r="M817" s="297"/>
      <c r="N817" s="297">
        <v>0</v>
      </c>
      <c r="O817" s="297"/>
      <c r="P817" s="297"/>
      <c r="Q817" s="297"/>
      <c r="R817" s="297"/>
      <c r="S817" s="297"/>
      <c r="T817" s="297"/>
      <c r="U817" s="297"/>
      <c r="V817" s="297"/>
      <c r="W817" s="297"/>
      <c r="X817" s="297"/>
      <c r="Y817" s="417"/>
      <c r="Z817" s="417"/>
      <c r="AA817" s="417"/>
      <c r="AB817" s="417"/>
      <c r="AC817" s="417"/>
      <c r="AD817" s="417"/>
      <c r="AE817" s="417"/>
      <c r="AF817" s="412"/>
      <c r="AG817" s="412"/>
      <c r="AH817" s="412"/>
      <c r="AI817" s="412"/>
      <c r="AJ817" s="412"/>
      <c r="AK817" s="412"/>
      <c r="AL817" s="412"/>
      <c r="AM817" s="298">
        <f>SUM(Y817:AL817)</f>
        <v>0</v>
      </c>
    </row>
    <row r="818" spans="1:39" ht="15.5" outlineLevel="1">
      <c r="A818" s="534"/>
      <c r="B818" s="296" t="s">
        <v>340</v>
      </c>
      <c r="C818" s="293" t="s">
        <v>164</v>
      </c>
      <c r="D818" s="297"/>
      <c r="E818" s="297"/>
      <c r="F818" s="297"/>
      <c r="G818" s="297"/>
      <c r="H818" s="297"/>
      <c r="I818" s="297"/>
      <c r="J818" s="297"/>
      <c r="K818" s="297"/>
      <c r="L818" s="297"/>
      <c r="M818" s="297"/>
      <c r="N818" s="297">
        <f>N817</f>
        <v>0</v>
      </c>
      <c r="O818" s="297"/>
      <c r="P818" s="297"/>
      <c r="Q818" s="297"/>
      <c r="R818" s="297"/>
      <c r="S818" s="297"/>
      <c r="T818" s="297"/>
      <c r="U818" s="297"/>
      <c r="V818" s="297"/>
      <c r="W818" s="297"/>
      <c r="X818" s="297"/>
      <c r="Y818" s="413">
        <f>Y817</f>
        <v>0</v>
      </c>
      <c r="Z818" s="413">
        <f t="shared" ref="Z818:AL818" si="256">Z817</f>
        <v>0</v>
      </c>
      <c r="AA818" s="413">
        <f t="shared" si="256"/>
        <v>0</v>
      </c>
      <c r="AB818" s="413">
        <f t="shared" si="256"/>
        <v>0</v>
      </c>
      <c r="AC818" s="413">
        <f t="shared" si="256"/>
        <v>0</v>
      </c>
      <c r="AD818" s="413">
        <f t="shared" si="256"/>
        <v>0</v>
      </c>
      <c r="AE818" s="413">
        <f t="shared" si="256"/>
        <v>0</v>
      </c>
      <c r="AF818" s="413">
        <f t="shared" si="256"/>
        <v>0</v>
      </c>
      <c r="AG818" s="413">
        <f t="shared" si="256"/>
        <v>0</v>
      </c>
      <c r="AH818" s="413">
        <f t="shared" si="256"/>
        <v>0</v>
      </c>
      <c r="AI818" s="413">
        <f t="shared" si="256"/>
        <v>0</v>
      </c>
      <c r="AJ818" s="413">
        <f t="shared" si="256"/>
        <v>0</v>
      </c>
      <c r="AK818" s="413">
        <f t="shared" si="256"/>
        <v>0</v>
      </c>
      <c r="AL818" s="413">
        <f t="shared" si="256"/>
        <v>0</v>
      </c>
      <c r="AM818" s="299"/>
    </row>
    <row r="819" spans="1:39" ht="15.5" outlineLevel="1">
      <c r="A819" s="534"/>
      <c r="B819" s="317"/>
      <c r="C819" s="307"/>
      <c r="D819" s="293"/>
      <c r="E819" s="293"/>
      <c r="F819" s="293"/>
      <c r="G819" s="293"/>
      <c r="H819" s="293"/>
      <c r="I819" s="293"/>
      <c r="J819" s="293"/>
      <c r="K819" s="293"/>
      <c r="L819" s="293"/>
      <c r="M819" s="293"/>
      <c r="N819" s="293"/>
      <c r="O819" s="293"/>
      <c r="P819" s="293"/>
      <c r="Q819" s="293"/>
      <c r="R819" s="293"/>
      <c r="S819" s="293"/>
      <c r="T819" s="293"/>
      <c r="U819" s="293"/>
      <c r="V819" s="293"/>
      <c r="W819" s="293"/>
      <c r="X819" s="293"/>
      <c r="Y819" s="414"/>
      <c r="Z819" s="414"/>
      <c r="AA819" s="414"/>
      <c r="AB819" s="414"/>
      <c r="AC819" s="414"/>
      <c r="AD819" s="414"/>
      <c r="AE819" s="414"/>
      <c r="AF819" s="414"/>
      <c r="AG819" s="414"/>
      <c r="AH819" s="414"/>
      <c r="AI819" s="414"/>
      <c r="AJ819" s="414"/>
      <c r="AK819" s="414"/>
      <c r="AL819" s="414"/>
      <c r="AM819" s="308"/>
    </row>
    <row r="820" spans="1:39" s="285" customFormat="1" ht="15.5" outlineLevel="1">
      <c r="A820" s="534">
        <v>16</v>
      </c>
      <c r="B820" s="326" t="s">
        <v>489</v>
      </c>
      <c r="C820" s="293" t="s">
        <v>25</v>
      </c>
      <c r="D820" s="297"/>
      <c r="E820" s="297"/>
      <c r="F820" s="297"/>
      <c r="G820" s="297"/>
      <c r="H820" s="297"/>
      <c r="I820" s="297"/>
      <c r="J820" s="297"/>
      <c r="K820" s="297"/>
      <c r="L820" s="297"/>
      <c r="M820" s="297"/>
      <c r="N820" s="297">
        <v>0</v>
      </c>
      <c r="O820" s="297"/>
      <c r="P820" s="297"/>
      <c r="Q820" s="297"/>
      <c r="R820" s="297"/>
      <c r="S820" s="297"/>
      <c r="T820" s="297"/>
      <c r="U820" s="297"/>
      <c r="V820" s="297"/>
      <c r="W820" s="297"/>
      <c r="X820" s="297"/>
      <c r="Y820" s="417"/>
      <c r="Z820" s="417"/>
      <c r="AA820" s="417"/>
      <c r="AB820" s="417"/>
      <c r="AC820" s="417"/>
      <c r="AD820" s="417"/>
      <c r="AE820" s="417"/>
      <c r="AF820" s="412"/>
      <c r="AG820" s="412"/>
      <c r="AH820" s="412"/>
      <c r="AI820" s="412"/>
      <c r="AJ820" s="412"/>
      <c r="AK820" s="412"/>
      <c r="AL820" s="412"/>
      <c r="AM820" s="298">
        <f>SUM(Y820:AL820)</f>
        <v>0</v>
      </c>
    </row>
    <row r="821" spans="1:39" s="285" customFormat="1" ht="15.5" outlineLevel="1">
      <c r="A821" s="534"/>
      <c r="B821" s="296" t="s">
        <v>340</v>
      </c>
      <c r="C821" s="293" t="s">
        <v>164</v>
      </c>
      <c r="D821" s="297"/>
      <c r="E821" s="297"/>
      <c r="F821" s="297"/>
      <c r="G821" s="297"/>
      <c r="H821" s="297"/>
      <c r="I821" s="297"/>
      <c r="J821" s="297"/>
      <c r="K821" s="297"/>
      <c r="L821" s="297"/>
      <c r="M821" s="297"/>
      <c r="N821" s="297">
        <f>N820</f>
        <v>0</v>
      </c>
      <c r="O821" s="297"/>
      <c r="P821" s="297"/>
      <c r="Q821" s="297"/>
      <c r="R821" s="297"/>
      <c r="S821" s="297"/>
      <c r="T821" s="297"/>
      <c r="U821" s="297"/>
      <c r="V821" s="297"/>
      <c r="W821" s="297"/>
      <c r="X821" s="297"/>
      <c r="Y821" s="413">
        <f>Y820</f>
        <v>0</v>
      </c>
      <c r="Z821" s="413">
        <f t="shared" ref="Z821:AL821" si="257">Z820</f>
        <v>0</v>
      </c>
      <c r="AA821" s="413">
        <f t="shared" si="257"/>
        <v>0</v>
      </c>
      <c r="AB821" s="413">
        <f t="shared" si="257"/>
        <v>0</v>
      </c>
      <c r="AC821" s="413">
        <f t="shared" si="257"/>
        <v>0</v>
      </c>
      <c r="AD821" s="413">
        <f t="shared" si="257"/>
        <v>0</v>
      </c>
      <c r="AE821" s="413">
        <f t="shared" si="257"/>
        <v>0</v>
      </c>
      <c r="AF821" s="413">
        <f t="shared" si="257"/>
        <v>0</v>
      </c>
      <c r="AG821" s="413">
        <f t="shared" si="257"/>
        <v>0</v>
      </c>
      <c r="AH821" s="413">
        <f t="shared" si="257"/>
        <v>0</v>
      </c>
      <c r="AI821" s="413">
        <f t="shared" si="257"/>
        <v>0</v>
      </c>
      <c r="AJ821" s="413">
        <f t="shared" si="257"/>
        <v>0</v>
      </c>
      <c r="AK821" s="413">
        <f t="shared" si="257"/>
        <v>0</v>
      </c>
      <c r="AL821" s="413">
        <f t="shared" si="257"/>
        <v>0</v>
      </c>
      <c r="AM821" s="299"/>
    </row>
    <row r="822" spans="1:39" s="285" customFormat="1" ht="15.5" outlineLevel="1">
      <c r="A822" s="534"/>
      <c r="B822" s="326"/>
      <c r="C822" s="293"/>
      <c r="D822" s="293"/>
      <c r="E822" s="293"/>
      <c r="F822" s="293"/>
      <c r="G822" s="293"/>
      <c r="H822" s="293"/>
      <c r="I822" s="293"/>
      <c r="J822" s="293"/>
      <c r="K822" s="293"/>
      <c r="L822" s="293"/>
      <c r="M822" s="293"/>
      <c r="N822" s="293"/>
      <c r="O822" s="293"/>
      <c r="P822" s="293"/>
      <c r="Q822" s="293"/>
      <c r="R822" s="293"/>
      <c r="S822" s="293"/>
      <c r="T822" s="293"/>
      <c r="U822" s="293"/>
      <c r="V822" s="293"/>
      <c r="W822" s="293"/>
      <c r="X822" s="293"/>
      <c r="Y822" s="414"/>
      <c r="Z822" s="414"/>
      <c r="AA822" s="414"/>
      <c r="AB822" s="414"/>
      <c r="AC822" s="414"/>
      <c r="AD822" s="414"/>
      <c r="AE822" s="418"/>
      <c r="AF822" s="418"/>
      <c r="AG822" s="418"/>
      <c r="AH822" s="418"/>
      <c r="AI822" s="418"/>
      <c r="AJ822" s="418"/>
      <c r="AK822" s="418"/>
      <c r="AL822" s="418"/>
      <c r="AM822" s="315"/>
    </row>
    <row r="823" spans="1:39" ht="15.5" outlineLevel="1">
      <c r="A823" s="534"/>
      <c r="B823" s="521" t="s">
        <v>494</v>
      </c>
      <c r="C823" s="322"/>
      <c r="D823" s="292"/>
      <c r="E823" s="291"/>
      <c r="F823" s="291"/>
      <c r="G823" s="291"/>
      <c r="H823" s="291"/>
      <c r="I823" s="291"/>
      <c r="J823" s="291"/>
      <c r="K823" s="291"/>
      <c r="L823" s="291"/>
      <c r="M823" s="291"/>
      <c r="N823" s="292"/>
      <c r="O823" s="291"/>
      <c r="P823" s="291"/>
      <c r="Q823" s="291"/>
      <c r="R823" s="291"/>
      <c r="S823" s="291"/>
      <c r="T823" s="291"/>
      <c r="U823" s="291"/>
      <c r="V823" s="291"/>
      <c r="W823" s="291"/>
      <c r="X823" s="291"/>
      <c r="Y823" s="416"/>
      <c r="Z823" s="416"/>
      <c r="AA823" s="416"/>
      <c r="AB823" s="416"/>
      <c r="AC823" s="416"/>
      <c r="AD823" s="416"/>
      <c r="AE823" s="416"/>
      <c r="AF823" s="416"/>
      <c r="AG823" s="416"/>
      <c r="AH823" s="416"/>
      <c r="AI823" s="416"/>
      <c r="AJ823" s="416"/>
      <c r="AK823" s="416"/>
      <c r="AL823" s="416"/>
      <c r="AM823" s="294"/>
    </row>
    <row r="824" spans="1:39" ht="15.5" outlineLevel="1">
      <c r="A824" s="534">
        <v>17</v>
      </c>
      <c r="B824" s="430" t="s">
        <v>113</v>
      </c>
      <c r="C824" s="293" t="s">
        <v>25</v>
      </c>
      <c r="D824" s="297"/>
      <c r="E824" s="297"/>
      <c r="F824" s="297"/>
      <c r="G824" s="297"/>
      <c r="H824" s="297"/>
      <c r="I824" s="297"/>
      <c r="J824" s="297"/>
      <c r="K824" s="297"/>
      <c r="L824" s="297"/>
      <c r="M824" s="297"/>
      <c r="N824" s="297">
        <v>0</v>
      </c>
      <c r="O824" s="297"/>
      <c r="P824" s="297"/>
      <c r="Q824" s="297"/>
      <c r="R824" s="297"/>
      <c r="S824" s="297"/>
      <c r="T824" s="297"/>
      <c r="U824" s="297"/>
      <c r="V824" s="297"/>
      <c r="W824" s="297"/>
      <c r="X824" s="297"/>
      <c r="Y824" s="428"/>
      <c r="Z824" s="412"/>
      <c r="AA824" s="412"/>
      <c r="AB824" s="412"/>
      <c r="AC824" s="412"/>
      <c r="AD824" s="412"/>
      <c r="AE824" s="412"/>
      <c r="AF824" s="417"/>
      <c r="AG824" s="417"/>
      <c r="AH824" s="417"/>
      <c r="AI824" s="417"/>
      <c r="AJ824" s="417"/>
      <c r="AK824" s="417"/>
      <c r="AL824" s="417"/>
      <c r="AM824" s="298">
        <f>SUM(Y824:AL824)</f>
        <v>0</v>
      </c>
    </row>
    <row r="825" spans="1:39" ht="15.5" outlineLevel="1">
      <c r="A825" s="534"/>
      <c r="B825" s="296" t="s">
        <v>340</v>
      </c>
      <c r="C825" s="293" t="s">
        <v>164</v>
      </c>
      <c r="D825" s="297"/>
      <c r="E825" s="297"/>
      <c r="F825" s="297"/>
      <c r="G825" s="297"/>
      <c r="H825" s="297"/>
      <c r="I825" s="297"/>
      <c r="J825" s="297"/>
      <c r="K825" s="297"/>
      <c r="L825" s="297"/>
      <c r="M825" s="297"/>
      <c r="N825" s="297">
        <f>N824</f>
        <v>0</v>
      </c>
      <c r="O825" s="297"/>
      <c r="P825" s="297"/>
      <c r="Q825" s="297"/>
      <c r="R825" s="297"/>
      <c r="S825" s="297"/>
      <c r="T825" s="297"/>
      <c r="U825" s="297"/>
      <c r="V825" s="297"/>
      <c r="W825" s="297"/>
      <c r="X825" s="297"/>
      <c r="Y825" s="413">
        <f>Y824</f>
        <v>0</v>
      </c>
      <c r="Z825" s="413">
        <f t="shared" ref="Z825:AL825" si="258">Z824</f>
        <v>0</v>
      </c>
      <c r="AA825" s="413">
        <f t="shared" si="258"/>
        <v>0</v>
      </c>
      <c r="AB825" s="413">
        <f t="shared" si="258"/>
        <v>0</v>
      </c>
      <c r="AC825" s="413">
        <f t="shared" si="258"/>
        <v>0</v>
      </c>
      <c r="AD825" s="413">
        <f t="shared" si="258"/>
        <v>0</v>
      </c>
      <c r="AE825" s="413">
        <f t="shared" si="258"/>
        <v>0</v>
      </c>
      <c r="AF825" s="413">
        <f t="shared" si="258"/>
        <v>0</v>
      </c>
      <c r="AG825" s="413">
        <f t="shared" si="258"/>
        <v>0</v>
      </c>
      <c r="AH825" s="413">
        <f t="shared" si="258"/>
        <v>0</v>
      </c>
      <c r="AI825" s="413">
        <f t="shared" si="258"/>
        <v>0</v>
      </c>
      <c r="AJ825" s="413">
        <f t="shared" si="258"/>
        <v>0</v>
      </c>
      <c r="AK825" s="413">
        <f t="shared" si="258"/>
        <v>0</v>
      </c>
      <c r="AL825" s="413">
        <f t="shared" si="258"/>
        <v>0</v>
      </c>
      <c r="AM825" s="308"/>
    </row>
    <row r="826" spans="1:39" ht="15.5" outlineLevel="1">
      <c r="A826" s="534"/>
      <c r="B826" s="296"/>
      <c r="C826" s="293"/>
      <c r="D826" s="293"/>
      <c r="E826" s="293"/>
      <c r="F826" s="293"/>
      <c r="G826" s="293"/>
      <c r="H826" s="293"/>
      <c r="I826" s="293"/>
      <c r="J826" s="293"/>
      <c r="K826" s="293"/>
      <c r="L826" s="293"/>
      <c r="M826" s="293"/>
      <c r="N826" s="293"/>
      <c r="O826" s="293"/>
      <c r="P826" s="293"/>
      <c r="Q826" s="293"/>
      <c r="R826" s="293"/>
      <c r="S826" s="293"/>
      <c r="T826" s="293"/>
      <c r="U826" s="293"/>
      <c r="V826" s="293"/>
      <c r="W826" s="293"/>
      <c r="X826" s="293"/>
      <c r="Y826" s="424"/>
      <c r="Z826" s="427"/>
      <c r="AA826" s="427"/>
      <c r="AB826" s="427"/>
      <c r="AC826" s="427"/>
      <c r="AD826" s="427"/>
      <c r="AE826" s="427"/>
      <c r="AF826" s="427"/>
      <c r="AG826" s="427"/>
      <c r="AH826" s="427"/>
      <c r="AI826" s="427"/>
      <c r="AJ826" s="427"/>
      <c r="AK826" s="427"/>
      <c r="AL826" s="427"/>
      <c r="AM826" s="308"/>
    </row>
    <row r="827" spans="1:39" ht="15.5" outlineLevel="1">
      <c r="A827" s="534">
        <v>18</v>
      </c>
      <c r="B827" s="430" t="s">
        <v>110</v>
      </c>
      <c r="C827" s="293" t="s">
        <v>25</v>
      </c>
      <c r="D827" s="297"/>
      <c r="E827" s="297"/>
      <c r="F827" s="297"/>
      <c r="G827" s="297"/>
      <c r="H827" s="297"/>
      <c r="I827" s="297"/>
      <c r="J827" s="297"/>
      <c r="K827" s="297"/>
      <c r="L827" s="297"/>
      <c r="M827" s="297"/>
      <c r="N827" s="297">
        <v>0</v>
      </c>
      <c r="O827" s="297"/>
      <c r="P827" s="297"/>
      <c r="Q827" s="297"/>
      <c r="R827" s="297"/>
      <c r="S827" s="297"/>
      <c r="T827" s="297"/>
      <c r="U827" s="297"/>
      <c r="V827" s="297"/>
      <c r="W827" s="297"/>
      <c r="X827" s="297"/>
      <c r="Y827" s="428"/>
      <c r="Z827" s="412"/>
      <c r="AA827" s="412"/>
      <c r="AB827" s="412"/>
      <c r="AC827" s="412"/>
      <c r="AD827" s="412"/>
      <c r="AE827" s="412"/>
      <c r="AF827" s="417"/>
      <c r="AG827" s="417"/>
      <c r="AH827" s="417"/>
      <c r="AI827" s="417"/>
      <c r="AJ827" s="417"/>
      <c r="AK827" s="417"/>
      <c r="AL827" s="417"/>
      <c r="AM827" s="298">
        <f>SUM(Y827:AL827)</f>
        <v>0</v>
      </c>
    </row>
    <row r="828" spans="1:39" ht="15.5" outlineLevel="1">
      <c r="A828" s="534"/>
      <c r="B828" s="296" t="s">
        <v>340</v>
      </c>
      <c r="C828" s="293" t="s">
        <v>164</v>
      </c>
      <c r="D828" s="297"/>
      <c r="E828" s="297"/>
      <c r="F828" s="297"/>
      <c r="G828" s="297"/>
      <c r="H828" s="297"/>
      <c r="I828" s="297"/>
      <c r="J828" s="297"/>
      <c r="K828" s="297"/>
      <c r="L828" s="297"/>
      <c r="M828" s="297"/>
      <c r="N828" s="297">
        <f>N827</f>
        <v>0</v>
      </c>
      <c r="O828" s="297"/>
      <c r="P828" s="297"/>
      <c r="Q828" s="297"/>
      <c r="R828" s="297"/>
      <c r="S828" s="297"/>
      <c r="T828" s="297"/>
      <c r="U828" s="297"/>
      <c r="V828" s="297"/>
      <c r="W828" s="297"/>
      <c r="X828" s="297"/>
      <c r="Y828" s="413">
        <f>Y827</f>
        <v>0</v>
      </c>
      <c r="Z828" s="413">
        <f t="shared" ref="Z828:AL828" si="259">Z827</f>
        <v>0</v>
      </c>
      <c r="AA828" s="413">
        <f t="shared" si="259"/>
        <v>0</v>
      </c>
      <c r="AB828" s="413">
        <f t="shared" si="259"/>
        <v>0</v>
      </c>
      <c r="AC828" s="413">
        <f t="shared" si="259"/>
        <v>0</v>
      </c>
      <c r="AD828" s="413">
        <f t="shared" si="259"/>
        <v>0</v>
      </c>
      <c r="AE828" s="413">
        <f t="shared" si="259"/>
        <v>0</v>
      </c>
      <c r="AF828" s="413">
        <f t="shared" si="259"/>
        <v>0</v>
      </c>
      <c r="AG828" s="413">
        <f t="shared" si="259"/>
        <v>0</v>
      </c>
      <c r="AH828" s="413">
        <f t="shared" si="259"/>
        <v>0</v>
      </c>
      <c r="AI828" s="413">
        <f t="shared" si="259"/>
        <v>0</v>
      </c>
      <c r="AJ828" s="413">
        <f t="shared" si="259"/>
        <v>0</v>
      </c>
      <c r="AK828" s="413">
        <f t="shared" si="259"/>
        <v>0</v>
      </c>
      <c r="AL828" s="413">
        <f t="shared" si="259"/>
        <v>0</v>
      </c>
      <c r="AM828" s="308"/>
    </row>
    <row r="829" spans="1:39" ht="15.5" outlineLevel="1">
      <c r="A829" s="534"/>
      <c r="B829" s="324"/>
      <c r="C829" s="293"/>
      <c r="D829" s="293"/>
      <c r="E829" s="293"/>
      <c r="F829" s="293"/>
      <c r="G829" s="293"/>
      <c r="H829" s="293"/>
      <c r="I829" s="293"/>
      <c r="J829" s="293"/>
      <c r="K829" s="293"/>
      <c r="L829" s="293"/>
      <c r="M829" s="293"/>
      <c r="N829" s="293"/>
      <c r="O829" s="293"/>
      <c r="P829" s="293"/>
      <c r="Q829" s="293"/>
      <c r="R829" s="293"/>
      <c r="S829" s="293"/>
      <c r="T829" s="293"/>
      <c r="U829" s="293"/>
      <c r="V829" s="293"/>
      <c r="W829" s="293"/>
      <c r="X829" s="293"/>
      <c r="Y829" s="425"/>
      <c r="Z829" s="426"/>
      <c r="AA829" s="426"/>
      <c r="AB829" s="426"/>
      <c r="AC829" s="426"/>
      <c r="AD829" s="426"/>
      <c r="AE829" s="426"/>
      <c r="AF829" s="426"/>
      <c r="AG829" s="426"/>
      <c r="AH829" s="426"/>
      <c r="AI829" s="426"/>
      <c r="AJ829" s="426"/>
      <c r="AK829" s="426"/>
      <c r="AL829" s="426"/>
      <c r="AM829" s="299"/>
    </row>
    <row r="830" spans="1:39" ht="15.5" outlineLevel="1">
      <c r="A830" s="534">
        <v>19</v>
      </c>
      <c r="B830" s="430" t="s">
        <v>112</v>
      </c>
      <c r="C830" s="293" t="s">
        <v>25</v>
      </c>
      <c r="D830" s="297"/>
      <c r="E830" s="297"/>
      <c r="F830" s="297"/>
      <c r="G830" s="297"/>
      <c r="H830" s="297"/>
      <c r="I830" s="297"/>
      <c r="J830" s="297"/>
      <c r="K830" s="297"/>
      <c r="L830" s="297"/>
      <c r="M830" s="297"/>
      <c r="N830" s="297">
        <v>0</v>
      </c>
      <c r="O830" s="297"/>
      <c r="P830" s="297"/>
      <c r="Q830" s="297"/>
      <c r="R830" s="297"/>
      <c r="S830" s="297"/>
      <c r="T830" s="297"/>
      <c r="U830" s="297"/>
      <c r="V830" s="297"/>
      <c r="W830" s="297"/>
      <c r="X830" s="297"/>
      <c r="Y830" s="428"/>
      <c r="Z830" s="412"/>
      <c r="AA830" s="412"/>
      <c r="AB830" s="412"/>
      <c r="AC830" s="412"/>
      <c r="AD830" s="412"/>
      <c r="AE830" s="412"/>
      <c r="AF830" s="417"/>
      <c r="AG830" s="417"/>
      <c r="AH830" s="417"/>
      <c r="AI830" s="417"/>
      <c r="AJ830" s="417"/>
      <c r="AK830" s="417"/>
      <c r="AL830" s="417"/>
      <c r="AM830" s="298">
        <f>SUM(Y830:AL830)</f>
        <v>0</v>
      </c>
    </row>
    <row r="831" spans="1:39" ht="15.5" outlineLevel="1">
      <c r="A831" s="534"/>
      <c r="B831" s="296" t="s">
        <v>340</v>
      </c>
      <c r="C831" s="293" t="s">
        <v>164</v>
      </c>
      <c r="D831" s="297"/>
      <c r="E831" s="297"/>
      <c r="F831" s="297"/>
      <c r="G831" s="297"/>
      <c r="H831" s="297"/>
      <c r="I831" s="297"/>
      <c r="J831" s="297"/>
      <c r="K831" s="297"/>
      <c r="L831" s="297"/>
      <c r="M831" s="297"/>
      <c r="N831" s="297">
        <f>N830</f>
        <v>0</v>
      </c>
      <c r="O831" s="297"/>
      <c r="P831" s="297"/>
      <c r="Q831" s="297"/>
      <c r="R831" s="297"/>
      <c r="S831" s="297"/>
      <c r="T831" s="297"/>
      <c r="U831" s="297"/>
      <c r="V831" s="297"/>
      <c r="W831" s="297"/>
      <c r="X831" s="297"/>
      <c r="Y831" s="413">
        <f>Y830</f>
        <v>0</v>
      </c>
      <c r="Z831" s="413">
        <f t="shared" ref="Z831:AL831" si="260">Z830</f>
        <v>0</v>
      </c>
      <c r="AA831" s="413">
        <f t="shared" si="260"/>
        <v>0</v>
      </c>
      <c r="AB831" s="413">
        <f t="shared" si="260"/>
        <v>0</v>
      </c>
      <c r="AC831" s="413">
        <f t="shared" si="260"/>
        <v>0</v>
      </c>
      <c r="AD831" s="413">
        <f t="shared" si="260"/>
        <v>0</v>
      </c>
      <c r="AE831" s="413">
        <f t="shared" si="260"/>
        <v>0</v>
      </c>
      <c r="AF831" s="413">
        <f t="shared" si="260"/>
        <v>0</v>
      </c>
      <c r="AG831" s="413">
        <f t="shared" si="260"/>
        <v>0</v>
      </c>
      <c r="AH831" s="413">
        <f t="shared" si="260"/>
        <v>0</v>
      </c>
      <c r="AI831" s="413">
        <f t="shared" si="260"/>
        <v>0</v>
      </c>
      <c r="AJ831" s="413">
        <f t="shared" si="260"/>
        <v>0</v>
      </c>
      <c r="AK831" s="413">
        <f t="shared" si="260"/>
        <v>0</v>
      </c>
      <c r="AL831" s="413">
        <f t="shared" si="260"/>
        <v>0</v>
      </c>
      <c r="AM831" s="299"/>
    </row>
    <row r="832" spans="1:39" ht="15.5" outlineLevel="1">
      <c r="A832" s="534"/>
      <c r="B832" s="324"/>
      <c r="C832" s="293"/>
      <c r="D832" s="293"/>
      <c r="E832" s="293"/>
      <c r="F832" s="293"/>
      <c r="G832" s="293"/>
      <c r="H832" s="293"/>
      <c r="I832" s="293"/>
      <c r="J832" s="293"/>
      <c r="K832" s="293"/>
      <c r="L832" s="293"/>
      <c r="M832" s="293"/>
      <c r="N832" s="293"/>
      <c r="O832" s="293"/>
      <c r="P832" s="293"/>
      <c r="Q832" s="293"/>
      <c r="R832" s="293"/>
      <c r="S832" s="293"/>
      <c r="T832" s="293"/>
      <c r="U832" s="293"/>
      <c r="V832" s="293"/>
      <c r="W832" s="293"/>
      <c r="X832" s="293"/>
      <c r="Y832" s="414"/>
      <c r="Z832" s="414"/>
      <c r="AA832" s="414"/>
      <c r="AB832" s="414"/>
      <c r="AC832" s="414"/>
      <c r="AD832" s="414"/>
      <c r="AE832" s="414"/>
      <c r="AF832" s="414"/>
      <c r="AG832" s="414"/>
      <c r="AH832" s="414"/>
      <c r="AI832" s="414"/>
      <c r="AJ832" s="414"/>
      <c r="AK832" s="414"/>
      <c r="AL832" s="414"/>
      <c r="AM832" s="308"/>
    </row>
    <row r="833" spans="1:39" ht="15.5" outlineLevel="1">
      <c r="A833" s="534">
        <v>20</v>
      </c>
      <c r="B833" s="430" t="s">
        <v>111</v>
      </c>
      <c r="C833" s="293" t="s">
        <v>25</v>
      </c>
      <c r="D833" s="297"/>
      <c r="E833" s="297"/>
      <c r="F833" s="297"/>
      <c r="G833" s="297"/>
      <c r="H833" s="297"/>
      <c r="I833" s="297"/>
      <c r="J833" s="297"/>
      <c r="K833" s="297"/>
      <c r="L833" s="297"/>
      <c r="M833" s="297"/>
      <c r="N833" s="297">
        <v>0</v>
      </c>
      <c r="O833" s="297"/>
      <c r="P833" s="297"/>
      <c r="Q833" s="297"/>
      <c r="R833" s="297"/>
      <c r="S833" s="297"/>
      <c r="T833" s="297"/>
      <c r="U833" s="297"/>
      <c r="V833" s="297"/>
      <c r="W833" s="297"/>
      <c r="X833" s="297"/>
      <c r="Y833" s="428"/>
      <c r="Z833" s="412"/>
      <c r="AA833" s="412"/>
      <c r="AB833" s="412"/>
      <c r="AC833" s="412"/>
      <c r="AD833" s="412"/>
      <c r="AE833" s="412"/>
      <c r="AF833" s="417"/>
      <c r="AG833" s="417"/>
      <c r="AH833" s="417"/>
      <c r="AI833" s="417"/>
      <c r="AJ833" s="417"/>
      <c r="AK833" s="417"/>
      <c r="AL833" s="417"/>
      <c r="AM833" s="298">
        <f>SUM(Y833:AL833)</f>
        <v>0</v>
      </c>
    </row>
    <row r="834" spans="1:39" ht="15.5" outlineLevel="1">
      <c r="A834" s="534"/>
      <c r="B834" s="296" t="s">
        <v>340</v>
      </c>
      <c r="C834" s="293" t="s">
        <v>164</v>
      </c>
      <c r="D834" s="297"/>
      <c r="E834" s="297"/>
      <c r="F834" s="297"/>
      <c r="G834" s="297"/>
      <c r="H834" s="297"/>
      <c r="I834" s="297"/>
      <c r="J834" s="297"/>
      <c r="K834" s="297"/>
      <c r="L834" s="297"/>
      <c r="M834" s="297"/>
      <c r="N834" s="297">
        <f>N833</f>
        <v>0</v>
      </c>
      <c r="O834" s="297"/>
      <c r="P834" s="297"/>
      <c r="Q834" s="297"/>
      <c r="R834" s="297"/>
      <c r="S834" s="297"/>
      <c r="T834" s="297"/>
      <c r="U834" s="297"/>
      <c r="V834" s="297"/>
      <c r="W834" s="297"/>
      <c r="X834" s="297"/>
      <c r="Y834" s="413">
        <f>Y833</f>
        <v>0</v>
      </c>
      <c r="Z834" s="413">
        <f t="shared" ref="Z834:AL834" si="261">Z833</f>
        <v>0</v>
      </c>
      <c r="AA834" s="413">
        <f t="shared" si="261"/>
        <v>0</v>
      </c>
      <c r="AB834" s="413">
        <f t="shared" si="261"/>
        <v>0</v>
      </c>
      <c r="AC834" s="413">
        <f t="shared" si="261"/>
        <v>0</v>
      </c>
      <c r="AD834" s="413">
        <f t="shared" si="261"/>
        <v>0</v>
      </c>
      <c r="AE834" s="413">
        <f t="shared" si="261"/>
        <v>0</v>
      </c>
      <c r="AF834" s="413">
        <f t="shared" si="261"/>
        <v>0</v>
      </c>
      <c r="AG834" s="413">
        <f t="shared" si="261"/>
        <v>0</v>
      </c>
      <c r="AH834" s="413">
        <f t="shared" si="261"/>
        <v>0</v>
      </c>
      <c r="AI834" s="413">
        <f t="shared" si="261"/>
        <v>0</v>
      </c>
      <c r="AJ834" s="413">
        <f t="shared" si="261"/>
        <v>0</v>
      </c>
      <c r="AK834" s="413">
        <f t="shared" si="261"/>
        <v>0</v>
      </c>
      <c r="AL834" s="413">
        <f t="shared" si="261"/>
        <v>0</v>
      </c>
      <c r="AM834" s="308"/>
    </row>
    <row r="835" spans="1:39" ht="15.5" outlineLevel="1">
      <c r="A835" s="534"/>
      <c r="B835" s="325"/>
      <c r="C835" s="302"/>
      <c r="D835" s="293"/>
      <c r="E835" s="293"/>
      <c r="F835" s="293"/>
      <c r="G835" s="293"/>
      <c r="H835" s="293"/>
      <c r="I835" s="293"/>
      <c r="J835" s="293"/>
      <c r="K835" s="293"/>
      <c r="L835" s="293"/>
      <c r="M835" s="293"/>
      <c r="N835" s="302"/>
      <c r="O835" s="293"/>
      <c r="P835" s="293"/>
      <c r="Q835" s="293"/>
      <c r="R835" s="293"/>
      <c r="S835" s="293"/>
      <c r="T835" s="293"/>
      <c r="U835" s="293"/>
      <c r="V835" s="293"/>
      <c r="W835" s="293"/>
      <c r="X835" s="293"/>
      <c r="Y835" s="414"/>
      <c r="Z835" s="414"/>
      <c r="AA835" s="414"/>
      <c r="AB835" s="414"/>
      <c r="AC835" s="414"/>
      <c r="AD835" s="414"/>
      <c r="AE835" s="414"/>
      <c r="AF835" s="414"/>
      <c r="AG835" s="414"/>
      <c r="AH835" s="414"/>
      <c r="AI835" s="414"/>
      <c r="AJ835" s="414"/>
      <c r="AK835" s="414"/>
      <c r="AL835" s="414"/>
      <c r="AM835" s="308"/>
    </row>
    <row r="836" spans="1:39" ht="15.5" outlineLevel="1">
      <c r="A836" s="534"/>
      <c r="B836" s="520" t="s">
        <v>501</v>
      </c>
      <c r="C836" s="293"/>
      <c r="D836" s="293"/>
      <c r="E836" s="293"/>
      <c r="F836" s="293"/>
      <c r="G836" s="293"/>
      <c r="H836" s="293"/>
      <c r="I836" s="293"/>
      <c r="J836" s="293"/>
      <c r="K836" s="293"/>
      <c r="L836" s="293"/>
      <c r="M836" s="293"/>
      <c r="N836" s="293"/>
      <c r="O836" s="293"/>
      <c r="P836" s="293"/>
      <c r="Q836" s="293"/>
      <c r="R836" s="293"/>
      <c r="S836" s="293"/>
      <c r="T836" s="293"/>
      <c r="U836" s="293"/>
      <c r="V836" s="293"/>
      <c r="W836" s="293"/>
      <c r="X836" s="293"/>
      <c r="Y836" s="424"/>
      <c r="Z836" s="427"/>
      <c r="AA836" s="427"/>
      <c r="AB836" s="427"/>
      <c r="AC836" s="427"/>
      <c r="AD836" s="427"/>
      <c r="AE836" s="427"/>
      <c r="AF836" s="427"/>
      <c r="AG836" s="427"/>
      <c r="AH836" s="427"/>
      <c r="AI836" s="427"/>
      <c r="AJ836" s="427"/>
      <c r="AK836" s="427"/>
      <c r="AL836" s="427"/>
      <c r="AM836" s="308"/>
    </row>
    <row r="837" spans="1:39" ht="15.5" outlineLevel="1">
      <c r="A837" s="534"/>
      <c r="B837" s="506" t="s">
        <v>497</v>
      </c>
      <c r="C837" s="293"/>
      <c r="D837" s="293"/>
      <c r="E837" s="293"/>
      <c r="F837" s="293"/>
      <c r="G837" s="293"/>
      <c r="H837" s="293"/>
      <c r="I837" s="293"/>
      <c r="J837" s="293"/>
      <c r="K837" s="293"/>
      <c r="L837" s="293"/>
      <c r="M837" s="293"/>
      <c r="N837" s="293"/>
      <c r="O837" s="293"/>
      <c r="P837" s="293"/>
      <c r="Q837" s="293"/>
      <c r="R837" s="293"/>
      <c r="S837" s="293"/>
      <c r="T837" s="293"/>
      <c r="U837" s="293"/>
      <c r="V837" s="293"/>
      <c r="W837" s="293"/>
      <c r="X837" s="293"/>
      <c r="Y837" s="424"/>
      <c r="Z837" s="427"/>
      <c r="AA837" s="427"/>
      <c r="AB837" s="427"/>
      <c r="AC837" s="427"/>
      <c r="AD837" s="427"/>
      <c r="AE837" s="427"/>
      <c r="AF837" s="427"/>
      <c r="AG837" s="427"/>
      <c r="AH837" s="427"/>
      <c r="AI837" s="427"/>
      <c r="AJ837" s="427"/>
      <c r="AK837" s="427"/>
      <c r="AL837" s="427"/>
      <c r="AM837" s="308"/>
    </row>
    <row r="838" spans="1:39" ht="15.5" outlineLevel="1">
      <c r="A838" s="534">
        <v>21</v>
      </c>
      <c r="B838" s="430" t="s">
        <v>114</v>
      </c>
      <c r="C838" s="318" t="s">
        <v>789</v>
      </c>
      <c r="D838" s="297"/>
      <c r="E838" s="297"/>
      <c r="F838" s="297"/>
      <c r="G838" s="297"/>
      <c r="H838" s="297"/>
      <c r="I838" s="297"/>
      <c r="J838" s="297"/>
      <c r="K838" s="297"/>
      <c r="L838" s="297"/>
      <c r="M838" s="297"/>
      <c r="N838" s="293"/>
      <c r="O838" s="297"/>
      <c r="P838" s="297"/>
      <c r="Q838" s="297"/>
      <c r="R838" s="297"/>
      <c r="S838" s="297"/>
      <c r="T838" s="297"/>
      <c r="U838" s="297"/>
      <c r="V838" s="297"/>
      <c r="W838" s="297"/>
      <c r="X838" s="297"/>
      <c r="Y838" s="417"/>
      <c r="Z838" s="417"/>
      <c r="AA838" s="417"/>
      <c r="AB838" s="417"/>
      <c r="AC838" s="417"/>
      <c r="AD838" s="417"/>
      <c r="AE838" s="417"/>
      <c r="AF838" s="412"/>
      <c r="AG838" s="412"/>
      <c r="AH838" s="412"/>
      <c r="AI838" s="412"/>
      <c r="AJ838" s="412"/>
      <c r="AK838" s="412"/>
      <c r="AL838" s="412"/>
      <c r="AM838" s="298">
        <f>SUM(Y838:AL838)</f>
        <v>0</v>
      </c>
    </row>
    <row r="839" spans="1:39" ht="15.5" outlineLevel="1">
      <c r="A839" s="534"/>
      <c r="B839" s="296" t="s">
        <v>340</v>
      </c>
      <c r="C839" s="318" t="s">
        <v>164</v>
      </c>
      <c r="D839" s="297"/>
      <c r="E839" s="297"/>
      <c r="F839" s="297"/>
      <c r="G839" s="297"/>
      <c r="H839" s="297"/>
      <c r="I839" s="297"/>
      <c r="J839" s="297"/>
      <c r="K839" s="297"/>
      <c r="L839" s="297"/>
      <c r="M839" s="297"/>
      <c r="N839" s="293"/>
      <c r="O839" s="297"/>
      <c r="P839" s="297"/>
      <c r="Q839" s="297"/>
      <c r="R839" s="297"/>
      <c r="S839" s="297"/>
      <c r="T839" s="297"/>
      <c r="U839" s="297"/>
      <c r="V839" s="297"/>
      <c r="W839" s="297"/>
      <c r="X839" s="297"/>
      <c r="Y839" s="413">
        <f t="shared" ref="Y839:AL839" si="262">Y838</f>
        <v>0</v>
      </c>
      <c r="Z839" s="413">
        <f t="shared" si="262"/>
        <v>0</v>
      </c>
      <c r="AA839" s="413">
        <f t="shared" si="262"/>
        <v>0</v>
      </c>
      <c r="AB839" s="413">
        <f t="shared" si="262"/>
        <v>0</v>
      </c>
      <c r="AC839" s="413">
        <f t="shared" si="262"/>
        <v>0</v>
      </c>
      <c r="AD839" s="413">
        <f t="shared" si="262"/>
        <v>0</v>
      </c>
      <c r="AE839" s="413">
        <f t="shared" si="262"/>
        <v>0</v>
      </c>
      <c r="AF839" s="413">
        <f t="shared" si="262"/>
        <v>0</v>
      </c>
      <c r="AG839" s="413">
        <f t="shared" si="262"/>
        <v>0</v>
      </c>
      <c r="AH839" s="413">
        <f t="shared" si="262"/>
        <v>0</v>
      </c>
      <c r="AI839" s="413">
        <f t="shared" si="262"/>
        <v>0</v>
      </c>
      <c r="AJ839" s="413">
        <f t="shared" si="262"/>
        <v>0</v>
      </c>
      <c r="AK839" s="413">
        <f t="shared" si="262"/>
        <v>0</v>
      </c>
      <c r="AL839" s="413">
        <f t="shared" si="262"/>
        <v>0</v>
      </c>
      <c r="AM839" s="308"/>
    </row>
    <row r="840" spans="1:39" ht="15.5" outlineLevel="1">
      <c r="A840" s="534"/>
      <c r="B840" s="296"/>
      <c r="C840" s="318"/>
      <c r="D840" s="293"/>
      <c r="E840" s="293"/>
      <c r="F840" s="293"/>
      <c r="G840" s="293"/>
      <c r="H840" s="293"/>
      <c r="I840" s="293"/>
      <c r="J840" s="293"/>
      <c r="K840" s="293"/>
      <c r="L840" s="293"/>
      <c r="M840" s="293"/>
      <c r="N840" s="293"/>
      <c r="O840" s="293"/>
      <c r="P840" s="293"/>
      <c r="Q840" s="293"/>
      <c r="R840" s="293"/>
      <c r="S840" s="293"/>
      <c r="T840" s="293"/>
      <c r="U840" s="293"/>
      <c r="V840" s="293"/>
      <c r="W840" s="293"/>
      <c r="X840" s="293"/>
      <c r="Y840" s="424"/>
      <c r="Z840" s="427"/>
      <c r="AA840" s="427"/>
      <c r="AB840" s="427"/>
      <c r="AC840" s="427"/>
      <c r="AD840" s="427"/>
      <c r="AE840" s="427"/>
      <c r="AF840" s="427"/>
      <c r="AG840" s="427"/>
      <c r="AH840" s="427"/>
      <c r="AI840" s="427"/>
      <c r="AJ840" s="427"/>
      <c r="AK840" s="427"/>
      <c r="AL840" s="427"/>
      <c r="AM840" s="308"/>
    </row>
    <row r="841" spans="1:39" ht="31" outlineLevel="1">
      <c r="A841" s="534">
        <v>22</v>
      </c>
      <c r="B841" s="430" t="s">
        <v>115</v>
      </c>
      <c r="C841" s="318" t="s">
        <v>789</v>
      </c>
      <c r="D841" s="297">
        <f>630</f>
        <v>630</v>
      </c>
      <c r="E841" s="297">
        <f>630</f>
        <v>630</v>
      </c>
      <c r="F841" s="297">
        <f>630</f>
        <v>630</v>
      </c>
      <c r="G841" s="297">
        <f>630</f>
        <v>630</v>
      </c>
      <c r="H841" s="297">
        <f>630</f>
        <v>630</v>
      </c>
      <c r="I841" s="297">
        <f>630</f>
        <v>630</v>
      </c>
      <c r="J841" s="297">
        <f>630</f>
        <v>630</v>
      </c>
      <c r="K841" s="297">
        <f>630</f>
        <v>630</v>
      </c>
      <c r="L841" s="297">
        <f>630</f>
        <v>630</v>
      </c>
      <c r="M841" s="297">
        <f>630</f>
        <v>630</v>
      </c>
      <c r="N841" s="293"/>
      <c r="O841" s="809">
        <f>(O658/D658)*D841</f>
        <v>0.18130006089822559</v>
      </c>
      <c r="P841" s="809">
        <f t="shared" ref="P841:X841" si="263">(P658/E658)*E841</f>
        <v>0.18129897728782043</v>
      </c>
      <c r="Q841" s="809">
        <f t="shared" si="263"/>
        <v>0.18129897728782043</v>
      </c>
      <c r="R841" s="809">
        <f t="shared" si="263"/>
        <v>0.18129897728782043</v>
      </c>
      <c r="S841" s="809">
        <f t="shared" si="263"/>
        <v>0.18129897728782043</v>
      </c>
      <c r="T841" s="809">
        <f t="shared" si="263"/>
        <v>0.18129897728782043</v>
      </c>
      <c r="U841" s="809">
        <f t="shared" si="263"/>
        <v>0.18129897728782043</v>
      </c>
      <c r="V841" s="809">
        <f t="shared" si="263"/>
        <v>0.18129897728782043</v>
      </c>
      <c r="W841" s="809">
        <f t="shared" si="263"/>
        <v>0.18129897728782043</v>
      </c>
      <c r="X841" s="809">
        <f t="shared" si="263"/>
        <v>0.18129897728782043</v>
      </c>
      <c r="Y841" s="417">
        <v>1</v>
      </c>
      <c r="Z841" s="417"/>
      <c r="AA841" s="417"/>
      <c r="AB841" s="417"/>
      <c r="AC841" s="417"/>
      <c r="AD841" s="417"/>
      <c r="AE841" s="417"/>
      <c r="AF841" s="412"/>
      <c r="AG841" s="412"/>
      <c r="AH841" s="412"/>
      <c r="AI841" s="412"/>
      <c r="AJ841" s="412"/>
      <c r="AK841" s="412"/>
      <c r="AL841" s="412"/>
      <c r="AM841" s="298">
        <f>SUM(Y841:AL841)</f>
        <v>1</v>
      </c>
    </row>
    <row r="842" spans="1:39" ht="15.5" outlineLevel="1">
      <c r="A842" s="534"/>
      <c r="B842" s="296" t="s">
        <v>340</v>
      </c>
      <c r="C842" s="318" t="s">
        <v>164</v>
      </c>
      <c r="D842" s="297"/>
      <c r="E842" s="297"/>
      <c r="F842" s="297"/>
      <c r="G842" s="297"/>
      <c r="H842" s="297"/>
      <c r="I842" s="297"/>
      <c r="J842" s="297"/>
      <c r="K842" s="297"/>
      <c r="L842" s="297"/>
      <c r="M842" s="297"/>
      <c r="N842" s="293"/>
      <c r="O842" s="297"/>
      <c r="P842" s="297"/>
      <c r="Q842" s="297"/>
      <c r="R842" s="297"/>
      <c r="S842" s="297"/>
      <c r="T842" s="297"/>
      <c r="U842" s="297"/>
      <c r="V842" s="297"/>
      <c r="W842" s="297"/>
      <c r="X842" s="297"/>
      <c r="Y842" s="413">
        <f t="shared" ref="Y842:AL842" si="264">Y841</f>
        <v>1</v>
      </c>
      <c r="Z842" s="413">
        <f t="shared" si="264"/>
        <v>0</v>
      </c>
      <c r="AA842" s="413">
        <f t="shared" si="264"/>
        <v>0</v>
      </c>
      <c r="AB842" s="413">
        <f t="shared" si="264"/>
        <v>0</v>
      </c>
      <c r="AC842" s="413">
        <f t="shared" si="264"/>
        <v>0</v>
      </c>
      <c r="AD842" s="413">
        <f t="shared" si="264"/>
        <v>0</v>
      </c>
      <c r="AE842" s="413">
        <f t="shared" si="264"/>
        <v>0</v>
      </c>
      <c r="AF842" s="413">
        <f t="shared" si="264"/>
        <v>0</v>
      </c>
      <c r="AG842" s="413">
        <f t="shared" si="264"/>
        <v>0</v>
      </c>
      <c r="AH842" s="413">
        <f t="shared" si="264"/>
        <v>0</v>
      </c>
      <c r="AI842" s="413">
        <f t="shared" si="264"/>
        <v>0</v>
      </c>
      <c r="AJ842" s="413">
        <f t="shared" si="264"/>
        <v>0</v>
      </c>
      <c r="AK842" s="413">
        <f t="shared" si="264"/>
        <v>0</v>
      </c>
      <c r="AL842" s="413">
        <f t="shared" si="264"/>
        <v>0</v>
      </c>
      <c r="AM842" s="308"/>
    </row>
    <row r="843" spans="1:39" ht="15.5" outlineLevel="1">
      <c r="A843" s="534"/>
      <c r="B843" s="296"/>
      <c r="C843" s="318"/>
      <c r="D843" s="293"/>
      <c r="E843" s="293"/>
      <c r="F843" s="293"/>
      <c r="G843" s="293"/>
      <c r="H843" s="293"/>
      <c r="I843" s="293"/>
      <c r="J843" s="293"/>
      <c r="K843" s="293"/>
      <c r="L843" s="293"/>
      <c r="M843" s="293"/>
      <c r="N843" s="293"/>
      <c r="O843" s="293"/>
      <c r="P843" s="293"/>
      <c r="Q843" s="293"/>
      <c r="R843" s="293"/>
      <c r="S843" s="293"/>
      <c r="T843" s="293"/>
      <c r="U843" s="293"/>
      <c r="V843" s="293"/>
      <c r="W843" s="293"/>
      <c r="X843" s="293"/>
      <c r="Y843" s="424"/>
      <c r="Z843" s="427"/>
      <c r="AA843" s="427"/>
      <c r="AB843" s="427"/>
      <c r="AC843" s="427"/>
      <c r="AD843" s="427"/>
      <c r="AE843" s="427"/>
      <c r="AF843" s="427"/>
      <c r="AG843" s="427"/>
      <c r="AH843" s="427"/>
      <c r="AI843" s="427"/>
      <c r="AJ843" s="427"/>
      <c r="AK843" s="427"/>
      <c r="AL843" s="427"/>
      <c r="AM843" s="308"/>
    </row>
    <row r="844" spans="1:39" ht="31" outlineLevel="1">
      <c r="A844" s="534">
        <v>23</v>
      </c>
      <c r="B844" s="430" t="s">
        <v>116</v>
      </c>
      <c r="C844" s="318" t="s">
        <v>789</v>
      </c>
      <c r="D844" s="297"/>
      <c r="E844" s="297"/>
      <c r="F844" s="297"/>
      <c r="G844" s="297"/>
      <c r="H844" s="297"/>
      <c r="I844" s="297"/>
      <c r="J844" s="297"/>
      <c r="K844" s="297"/>
      <c r="L844" s="297"/>
      <c r="M844" s="297"/>
      <c r="N844" s="293"/>
      <c r="O844" s="297"/>
      <c r="P844" s="297"/>
      <c r="Q844" s="297"/>
      <c r="R844" s="297"/>
      <c r="S844" s="297"/>
      <c r="T844" s="297"/>
      <c r="U844" s="297"/>
      <c r="V844" s="297"/>
      <c r="W844" s="297"/>
      <c r="X844" s="297"/>
      <c r="Y844" s="417"/>
      <c r="Z844" s="417"/>
      <c r="AA844" s="417"/>
      <c r="AB844" s="417"/>
      <c r="AC844" s="417"/>
      <c r="AD844" s="417"/>
      <c r="AE844" s="417"/>
      <c r="AF844" s="412"/>
      <c r="AG844" s="412"/>
      <c r="AH844" s="412"/>
      <c r="AI844" s="412"/>
      <c r="AJ844" s="412"/>
      <c r="AK844" s="412"/>
      <c r="AL844" s="412"/>
      <c r="AM844" s="298">
        <f>SUM(Y844:AL844)</f>
        <v>0</v>
      </c>
    </row>
    <row r="845" spans="1:39" ht="15.5" outlineLevel="1">
      <c r="A845" s="534"/>
      <c r="B845" s="296" t="s">
        <v>340</v>
      </c>
      <c r="C845" s="318" t="s">
        <v>164</v>
      </c>
      <c r="D845" s="297"/>
      <c r="E845" s="297"/>
      <c r="F845" s="297"/>
      <c r="G845" s="297"/>
      <c r="H845" s="297"/>
      <c r="I845" s="297"/>
      <c r="J845" s="297"/>
      <c r="K845" s="297"/>
      <c r="L845" s="297"/>
      <c r="M845" s="297"/>
      <c r="N845" s="293"/>
      <c r="O845" s="297"/>
      <c r="P845" s="297"/>
      <c r="Q845" s="297"/>
      <c r="R845" s="297"/>
      <c r="S845" s="297"/>
      <c r="T845" s="297"/>
      <c r="U845" s="297"/>
      <c r="V845" s="297"/>
      <c r="W845" s="297"/>
      <c r="X845" s="297"/>
      <c r="Y845" s="413">
        <f t="shared" ref="Y845:AL845" si="265">Y844</f>
        <v>0</v>
      </c>
      <c r="Z845" s="413">
        <f t="shared" si="265"/>
        <v>0</v>
      </c>
      <c r="AA845" s="413">
        <f t="shared" si="265"/>
        <v>0</v>
      </c>
      <c r="AB845" s="413">
        <f t="shared" si="265"/>
        <v>0</v>
      </c>
      <c r="AC845" s="413">
        <f t="shared" si="265"/>
        <v>0</v>
      </c>
      <c r="AD845" s="413">
        <f t="shared" si="265"/>
        <v>0</v>
      </c>
      <c r="AE845" s="413">
        <f t="shared" si="265"/>
        <v>0</v>
      </c>
      <c r="AF845" s="413">
        <f t="shared" si="265"/>
        <v>0</v>
      </c>
      <c r="AG845" s="413">
        <f t="shared" si="265"/>
        <v>0</v>
      </c>
      <c r="AH845" s="413">
        <f t="shared" si="265"/>
        <v>0</v>
      </c>
      <c r="AI845" s="413">
        <f t="shared" si="265"/>
        <v>0</v>
      </c>
      <c r="AJ845" s="413">
        <f t="shared" si="265"/>
        <v>0</v>
      </c>
      <c r="AK845" s="413">
        <f t="shared" si="265"/>
        <v>0</v>
      </c>
      <c r="AL845" s="413">
        <f t="shared" si="265"/>
        <v>0</v>
      </c>
      <c r="AM845" s="308"/>
    </row>
    <row r="846" spans="1:39" ht="15.5" outlineLevel="1">
      <c r="A846" s="534"/>
      <c r="B846" s="432"/>
      <c r="C846" s="318"/>
      <c r="D846" s="293"/>
      <c r="E846" s="293"/>
      <c r="F846" s="293"/>
      <c r="G846" s="293"/>
      <c r="H846" s="293"/>
      <c r="I846" s="293"/>
      <c r="J846" s="293"/>
      <c r="K846" s="293"/>
      <c r="L846" s="293"/>
      <c r="M846" s="293"/>
      <c r="N846" s="293"/>
      <c r="O846" s="293"/>
      <c r="P846" s="293"/>
      <c r="Q846" s="293"/>
      <c r="R846" s="293"/>
      <c r="S846" s="293"/>
      <c r="T846" s="293"/>
      <c r="U846" s="293"/>
      <c r="V846" s="293"/>
      <c r="W846" s="293"/>
      <c r="X846" s="293"/>
      <c r="Y846" s="424"/>
      <c r="Z846" s="427"/>
      <c r="AA846" s="427"/>
      <c r="AB846" s="427"/>
      <c r="AC846" s="427"/>
      <c r="AD846" s="427"/>
      <c r="AE846" s="427"/>
      <c r="AF846" s="427"/>
      <c r="AG846" s="427"/>
      <c r="AH846" s="427"/>
      <c r="AI846" s="427"/>
      <c r="AJ846" s="427"/>
      <c r="AK846" s="427"/>
      <c r="AL846" s="427"/>
      <c r="AM846" s="308"/>
    </row>
    <row r="847" spans="1:39" ht="31" outlineLevel="1">
      <c r="A847" s="534">
        <v>24</v>
      </c>
      <c r="B847" s="430" t="s">
        <v>117</v>
      </c>
      <c r="C847" s="318" t="s">
        <v>789</v>
      </c>
      <c r="D847" s="297"/>
      <c r="E847" s="297"/>
      <c r="F847" s="297"/>
      <c r="G847" s="297"/>
      <c r="H847" s="297"/>
      <c r="I847" s="297"/>
      <c r="J847" s="297"/>
      <c r="K847" s="297"/>
      <c r="L847" s="297"/>
      <c r="M847" s="297"/>
      <c r="N847" s="293"/>
      <c r="O847" s="297"/>
      <c r="P847" s="297"/>
      <c r="Q847" s="297"/>
      <c r="R847" s="297"/>
      <c r="S847" s="297"/>
      <c r="T847" s="297"/>
      <c r="U847" s="297"/>
      <c r="V847" s="297"/>
      <c r="W847" s="297"/>
      <c r="X847" s="297"/>
      <c r="Y847" s="417"/>
      <c r="Z847" s="417"/>
      <c r="AA847" s="417"/>
      <c r="AB847" s="417"/>
      <c r="AC847" s="417"/>
      <c r="AD847" s="417"/>
      <c r="AE847" s="417"/>
      <c r="AF847" s="412"/>
      <c r="AG847" s="412"/>
      <c r="AH847" s="412"/>
      <c r="AI847" s="412"/>
      <c r="AJ847" s="412"/>
      <c r="AK847" s="412"/>
      <c r="AL847" s="412"/>
      <c r="AM847" s="298">
        <f>SUM(Y847:AL847)</f>
        <v>0</v>
      </c>
    </row>
    <row r="848" spans="1:39" ht="15.5" outlineLevel="1">
      <c r="A848" s="534"/>
      <c r="B848" s="296" t="s">
        <v>340</v>
      </c>
      <c r="C848" s="318" t="s">
        <v>164</v>
      </c>
      <c r="D848" s="297"/>
      <c r="E848" s="297"/>
      <c r="F848" s="297"/>
      <c r="G848" s="297"/>
      <c r="H848" s="297"/>
      <c r="I848" s="297"/>
      <c r="J848" s="297"/>
      <c r="K848" s="297"/>
      <c r="L848" s="297"/>
      <c r="M848" s="297"/>
      <c r="N848" s="293"/>
      <c r="O848" s="297"/>
      <c r="P848" s="297"/>
      <c r="Q848" s="297"/>
      <c r="R848" s="297"/>
      <c r="S848" s="297"/>
      <c r="T848" s="297"/>
      <c r="U848" s="297"/>
      <c r="V848" s="297"/>
      <c r="W848" s="297"/>
      <c r="X848" s="297"/>
      <c r="Y848" s="413">
        <f t="shared" ref="Y848:AL848" si="266">Y847</f>
        <v>0</v>
      </c>
      <c r="Z848" s="413">
        <f t="shared" si="266"/>
        <v>0</v>
      </c>
      <c r="AA848" s="413">
        <f t="shared" si="266"/>
        <v>0</v>
      </c>
      <c r="AB848" s="413">
        <f t="shared" si="266"/>
        <v>0</v>
      </c>
      <c r="AC848" s="413">
        <f t="shared" si="266"/>
        <v>0</v>
      </c>
      <c r="AD848" s="413">
        <f t="shared" si="266"/>
        <v>0</v>
      </c>
      <c r="AE848" s="413">
        <f t="shared" si="266"/>
        <v>0</v>
      </c>
      <c r="AF848" s="413">
        <f t="shared" si="266"/>
        <v>0</v>
      </c>
      <c r="AG848" s="413">
        <f t="shared" si="266"/>
        <v>0</v>
      </c>
      <c r="AH848" s="413">
        <f t="shared" si="266"/>
        <v>0</v>
      </c>
      <c r="AI848" s="413">
        <f t="shared" si="266"/>
        <v>0</v>
      </c>
      <c r="AJ848" s="413">
        <f t="shared" si="266"/>
        <v>0</v>
      </c>
      <c r="AK848" s="413">
        <f t="shared" si="266"/>
        <v>0</v>
      </c>
      <c r="AL848" s="413">
        <f t="shared" si="266"/>
        <v>0</v>
      </c>
      <c r="AM848" s="308"/>
    </row>
    <row r="849" spans="1:39" ht="15.5" outlineLevel="1">
      <c r="A849" s="534"/>
      <c r="B849" s="296"/>
      <c r="C849" s="318"/>
      <c r="D849" s="293"/>
      <c r="E849" s="293"/>
      <c r="F849" s="293"/>
      <c r="G849" s="293"/>
      <c r="H849" s="293"/>
      <c r="I849" s="293"/>
      <c r="J849" s="293"/>
      <c r="K849" s="293"/>
      <c r="L849" s="293"/>
      <c r="M849" s="293"/>
      <c r="N849" s="293"/>
      <c r="O849" s="293"/>
      <c r="P849" s="293"/>
      <c r="Q849" s="293"/>
      <c r="R849" s="293"/>
      <c r="S849" s="293"/>
      <c r="T849" s="293"/>
      <c r="U849" s="293"/>
      <c r="V849" s="293"/>
      <c r="W849" s="293"/>
      <c r="X849" s="293"/>
      <c r="Y849" s="414"/>
      <c r="Z849" s="427"/>
      <c r="AA849" s="427"/>
      <c r="AB849" s="427"/>
      <c r="AC849" s="427"/>
      <c r="AD849" s="427"/>
      <c r="AE849" s="427"/>
      <c r="AF849" s="427"/>
      <c r="AG849" s="427"/>
      <c r="AH849" s="427"/>
      <c r="AI849" s="427"/>
      <c r="AJ849" s="427"/>
      <c r="AK849" s="427"/>
      <c r="AL849" s="427"/>
      <c r="AM849" s="308"/>
    </row>
    <row r="850" spans="1:39" ht="15.5" outlineLevel="1">
      <c r="A850" s="534"/>
      <c r="B850" s="290" t="s">
        <v>498</v>
      </c>
      <c r="C850" s="318"/>
      <c r="D850" s="293"/>
      <c r="E850" s="293"/>
      <c r="F850" s="293"/>
      <c r="G850" s="293"/>
      <c r="H850" s="293"/>
      <c r="I850" s="293"/>
      <c r="J850" s="293"/>
      <c r="K850" s="293"/>
      <c r="L850" s="293"/>
      <c r="M850" s="293"/>
      <c r="N850" s="293"/>
      <c r="O850" s="293"/>
      <c r="P850" s="293"/>
      <c r="Q850" s="293"/>
      <c r="R850" s="293"/>
      <c r="S850" s="293"/>
      <c r="T850" s="293"/>
      <c r="U850" s="293"/>
      <c r="V850" s="293"/>
      <c r="W850" s="293"/>
      <c r="X850" s="293"/>
      <c r="Y850" s="414"/>
      <c r="Z850" s="427"/>
      <c r="AA850" s="427"/>
      <c r="AB850" s="427"/>
      <c r="AC850" s="427"/>
      <c r="AD850" s="427"/>
      <c r="AE850" s="427"/>
      <c r="AF850" s="427"/>
      <c r="AG850" s="427"/>
      <c r="AH850" s="427"/>
      <c r="AI850" s="427"/>
      <c r="AJ850" s="427"/>
      <c r="AK850" s="427"/>
      <c r="AL850" s="427"/>
      <c r="AM850" s="308"/>
    </row>
    <row r="851" spans="1:39" ht="15.5" outlineLevel="1">
      <c r="A851" s="534">
        <v>25</v>
      </c>
      <c r="B851" s="430" t="s">
        <v>118</v>
      </c>
      <c r="C851" s="318" t="s">
        <v>789</v>
      </c>
      <c r="D851" s="297"/>
      <c r="E851" s="297"/>
      <c r="F851" s="297"/>
      <c r="G851" s="297"/>
      <c r="H851" s="297"/>
      <c r="I851" s="297"/>
      <c r="J851" s="297"/>
      <c r="K851" s="297"/>
      <c r="L851" s="297"/>
      <c r="M851" s="297"/>
      <c r="N851" s="297">
        <v>12</v>
      </c>
      <c r="O851" s="297"/>
      <c r="P851" s="297"/>
      <c r="Q851" s="297"/>
      <c r="R851" s="297"/>
      <c r="S851" s="297"/>
      <c r="T851" s="297"/>
      <c r="U851" s="297"/>
      <c r="V851" s="297"/>
      <c r="W851" s="297"/>
      <c r="X851" s="297"/>
      <c r="Y851" s="428"/>
      <c r="Z851" s="417"/>
      <c r="AA851" s="417"/>
      <c r="AB851" s="417"/>
      <c r="AC851" s="417"/>
      <c r="AD851" s="417"/>
      <c r="AE851" s="417"/>
      <c r="AF851" s="417"/>
      <c r="AG851" s="417"/>
      <c r="AH851" s="417"/>
      <c r="AI851" s="417"/>
      <c r="AJ851" s="417"/>
      <c r="AK851" s="417"/>
      <c r="AL851" s="417"/>
      <c r="AM851" s="298">
        <f>SUM(Y851:AL851)</f>
        <v>0</v>
      </c>
    </row>
    <row r="852" spans="1:39" ht="15.5" outlineLevel="1">
      <c r="A852" s="534"/>
      <c r="B852" s="296" t="s">
        <v>340</v>
      </c>
      <c r="C852" s="318" t="s">
        <v>164</v>
      </c>
      <c r="D852" s="297"/>
      <c r="E852" s="297"/>
      <c r="F852" s="297"/>
      <c r="G852" s="297"/>
      <c r="H852" s="297"/>
      <c r="I852" s="297"/>
      <c r="J852" s="297"/>
      <c r="K852" s="297"/>
      <c r="L852" s="297"/>
      <c r="M852" s="297"/>
      <c r="N852" s="297">
        <f>N851</f>
        <v>12</v>
      </c>
      <c r="O852" s="297"/>
      <c r="P852" s="297"/>
      <c r="Q852" s="297"/>
      <c r="R852" s="297"/>
      <c r="S852" s="297"/>
      <c r="T852" s="297"/>
      <c r="U852" s="297"/>
      <c r="V852" s="297"/>
      <c r="W852" s="297"/>
      <c r="X852" s="297"/>
      <c r="Y852" s="413">
        <f t="shared" ref="Y852:AL852" si="267">Y851</f>
        <v>0</v>
      </c>
      <c r="Z852" s="413">
        <f t="shared" si="267"/>
        <v>0</v>
      </c>
      <c r="AA852" s="413">
        <f t="shared" si="267"/>
        <v>0</v>
      </c>
      <c r="AB852" s="413">
        <f t="shared" si="267"/>
        <v>0</v>
      </c>
      <c r="AC852" s="413">
        <f t="shared" si="267"/>
        <v>0</v>
      </c>
      <c r="AD852" s="413">
        <f t="shared" si="267"/>
        <v>0</v>
      </c>
      <c r="AE852" s="413">
        <f t="shared" si="267"/>
        <v>0</v>
      </c>
      <c r="AF852" s="413">
        <f t="shared" si="267"/>
        <v>0</v>
      </c>
      <c r="AG852" s="413">
        <f t="shared" si="267"/>
        <v>0</v>
      </c>
      <c r="AH852" s="413">
        <f t="shared" si="267"/>
        <v>0</v>
      </c>
      <c r="AI852" s="413">
        <f t="shared" si="267"/>
        <v>0</v>
      </c>
      <c r="AJ852" s="413">
        <f t="shared" si="267"/>
        <v>0</v>
      </c>
      <c r="AK852" s="413">
        <f t="shared" si="267"/>
        <v>0</v>
      </c>
      <c r="AL852" s="413">
        <f t="shared" si="267"/>
        <v>0</v>
      </c>
      <c r="AM852" s="308"/>
    </row>
    <row r="853" spans="1:39" ht="15.5" outlineLevel="1">
      <c r="A853" s="534"/>
      <c r="B853" s="296"/>
      <c r="C853" s="318"/>
      <c r="D853" s="293"/>
      <c r="E853" s="293"/>
      <c r="F853" s="293"/>
      <c r="G853" s="293"/>
      <c r="H853" s="293"/>
      <c r="I853" s="293"/>
      <c r="J853" s="293"/>
      <c r="K853" s="293"/>
      <c r="L853" s="293"/>
      <c r="M853" s="293"/>
      <c r="N853" s="293"/>
      <c r="O853" s="293"/>
      <c r="P853" s="293"/>
      <c r="Q853" s="293"/>
      <c r="R853" s="293"/>
      <c r="S853" s="293"/>
      <c r="T853" s="293"/>
      <c r="U853" s="293"/>
      <c r="V853" s="293"/>
      <c r="W853" s="293"/>
      <c r="X853" s="293"/>
      <c r="Y853" s="414"/>
      <c r="Z853" s="427"/>
      <c r="AA853" s="427"/>
      <c r="AB853" s="427"/>
      <c r="AC853" s="427"/>
      <c r="AD853" s="427"/>
      <c r="AE853" s="427"/>
      <c r="AF853" s="427"/>
      <c r="AG853" s="427"/>
      <c r="AH853" s="427"/>
      <c r="AI853" s="427"/>
      <c r="AJ853" s="427"/>
      <c r="AK853" s="427"/>
      <c r="AL853" s="427"/>
      <c r="AM853" s="308"/>
    </row>
    <row r="854" spans="1:39" ht="15.5" outlineLevel="1">
      <c r="A854" s="534">
        <v>26</v>
      </c>
      <c r="B854" s="430" t="s">
        <v>119</v>
      </c>
      <c r="C854" s="318" t="s">
        <v>789</v>
      </c>
      <c r="D854" s="297"/>
      <c r="E854" s="297"/>
      <c r="F854" s="297"/>
      <c r="G854" s="297"/>
      <c r="H854" s="297"/>
      <c r="I854" s="297"/>
      <c r="J854" s="297"/>
      <c r="K854" s="297"/>
      <c r="L854" s="297"/>
      <c r="M854" s="297"/>
      <c r="N854" s="297">
        <v>12</v>
      </c>
      <c r="O854" s="297"/>
      <c r="P854" s="297"/>
      <c r="Q854" s="297"/>
      <c r="R854" s="297"/>
      <c r="S854" s="297"/>
      <c r="T854" s="297"/>
      <c r="U854" s="297"/>
      <c r="V854" s="297"/>
      <c r="W854" s="297"/>
      <c r="X854" s="297"/>
      <c r="Y854" s="428"/>
      <c r="Z854" s="417"/>
      <c r="AA854" s="417"/>
      <c r="AB854" s="417"/>
      <c r="AC854" s="417"/>
      <c r="AD854" s="417"/>
      <c r="AE854" s="417"/>
      <c r="AF854" s="417"/>
      <c r="AG854" s="417"/>
      <c r="AH854" s="417"/>
      <c r="AI854" s="417"/>
      <c r="AJ854" s="417"/>
      <c r="AK854" s="417"/>
      <c r="AL854" s="417"/>
      <c r="AM854" s="298">
        <f>SUM(Y854:AL854)</f>
        <v>0</v>
      </c>
    </row>
    <row r="855" spans="1:39" ht="15.5" outlineLevel="1">
      <c r="A855" s="534"/>
      <c r="B855" s="296" t="s">
        <v>340</v>
      </c>
      <c r="C855" s="318" t="s">
        <v>164</v>
      </c>
      <c r="D855" s="297"/>
      <c r="E855" s="297"/>
      <c r="F855" s="297"/>
      <c r="G855" s="297"/>
      <c r="H855" s="297"/>
      <c r="I855" s="297"/>
      <c r="J855" s="297"/>
      <c r="K855" s="297"/>
      <c r="L855" s="297"/>
      <c r="M855" s="297"/>
      <c r="N855" s="297">
        <f>N854</f>
        <v>12</v>
      </c>
      <c r="O855" s="297"/>
      <c r="P855" s="297"/>
      <c r="Q855" s="297"/>
      <c r="R855" s="297"/>
      <c r="S855" s="297"/>
      <c r="T855" s="297"/>
      <c r="U855" s="297"/>
      <c r="V855" s="297"/>
      <c r="W855" s="297"/>
      <c r="X855" s="297"/>
      <c r="Y855" s="413">
        <f t="shared" ref="Y855:AL855" si="268">Y854</f>
        <v>0</v>
      </c>
      <c r="Z855" s="413">
        <f t="shared" si="268"/>
        <v>0</v>
      </c>
      <c r="AA855" s="413">
        <f t="shared" si="268"/>
        <v>0</v>
      </c>
      <c r="AB855" s="413">
        <f t="shared" si="268"/>
        <v>0</v>
      </c>
      <c r="AC855" s="413">
        <f t="shared" si="268"/>
        <v>0</v>
      </c>
      <c r="AD855" s="413">
        <f t="shared" si="268"/>
        <v>0</v>
      </c>
      <c r="AE855" s="413">
        <f t="shared" si="268"/>
        <v>0</v>
      </c>
      <c r="AF855" s="413">
        <f t="shared" si="268"/>
        <v>0</v>
      </c>
      <c r="AG855" s="413">
        <f t="shared" si="268"/>
        <v>0</v>
      </c>
      <c r="AH855" s="413">
        <f t="shared" si="268"/>
        <v>0</v>
      </c>
      <c r="AI855" s="413">
        <f t="shared" si="268"/>
        <v>0</v>
      </c>
      <c r="AJ855" s="413">
        <f t="shared" si="268"/>
        <v>0</v>
      </c>
      <c r="AK855" s="413">
        <f t="shared" si="268"/>
        <v>0</v>
      </c>
      <c r="AL855" s="413">
        <f t="shared" si="268"/>
        <v>0</v>
      </c>
      <c r="AM855" s="308"/>
    </row>
    <row r="856" spans="1:39" ht="15.5" outlineLevel="1">
      <c r="A856" s="534"/>
      <c r="B856" s="296"/>
      <c r="C856" s="318"/>
      <c r="D856" s="293"/>
      <c r="E856" s="293"/>
      <c r="F856" s="293"/>
      <c r="G856" s="293"/>
      <c r="H856" s="293"/>
      <c r="I856" s="293"/>
      <c r="J856" s="293"/>
      <c r="K856" s="293"/>
      <c r="L856" s="293"/>
      <c r="M856" s="293"/>
      <c r="N856" s="293"/>
      <c r="O856" s="293"/>
      <c r="P856" s="293"/>
      <c r="Q856" s="293"/>
      <c r="R856" s="293"/>
      <c r="S856" s="293"/>
      <c r="T856" s="293"/>
      <c r="U856" s="293"/>
      <c r="V856" s="293"/>
      <c r="W856" s="293"/>
      <c r="X856" s="293"/>
      <c r="Y856" s="414"/>
      <c r="Z856" s="427"/>
      <c r="AA856" s="427"/>
      <c r="AB856" s="427"/>
      <c r="AC856" s="427"/>
      <c r="AD856" s="427"/>
      <c r="AE856" s="427"/>
      <c r="AF856" s="427"/>
      <c r="AG856" s="427"/>
      <c r="AH856" s="427"/>
      <c r="AI856" s="427"/>
      <c r="AJ856" s="427"/>
      <c r="AK856" s="427"/>
      <c r="AL856" s="427"/>
      <c r="AM856" s="308"/>
    </row>
    <row r="857" spans="1:39" ht="31" outlineLevel="1">
      <c r="A857" s="534">
        <v>27</v>
      </c>
      <c r="B857" s="430" t="s">
        <v>120</v>
      </c>
      <c r="C857" s="318" t="s">
        <v>789</v>
      </c>
      <c r="D857" s="297">
        <v>27101.58231361811</v>
      </c>
      <c r="E857" s="297">
        <v>27101.58231361811</v>
      </c>
      <c r="F857" s="297">
        <v>27101.58231361811</v>
      </c>
      <c r="G857" s="297">
        <v>27101.58231361811</v>
      </c>
      <c r="H857" s="297">
        <v>27101.58231361811</v>
      </c>
      <c r="I857" s="297">
        <v>27101.58231361811</v>
      </c>
      <c r="J857" s="297">
        <v>27101.58231361811</v>
      </c>
      <c r="K857" s="297">
        <v>27101.58231361811</v>
      </c>
      <c r="L857" s="297">
        <v>27101.58231361811</v>
      </c>
      <c r="M857" s="297">
        <v>27101.58231361811</v>
      </c>
      <c r="N857" s="297">
        <v>12</v>
      </c>
      <c r="O857" s="297">
        <f>(O674/D674)*D857</f>
        <v>4.9070268040325651</v>
      </c>
      <c r="P857" s="297">
        <f t="shared" ref="P857:X857" si="269">(P674/E674)*E857</f>
        <v>4.9070268040325651</v>
      </c>
      <c r="Q857" s="297">
        <f t="shared" si="269"/>
        <v>4.9070268040325651</v>
      </c>
      <c r="R857" s="297">
        <f t="shared" si="269"/>
        <v>4.9070268040325651</v>
      </c>
      <c r="S857" s="297">
        <f t="shared" si="269"/>
        <v>4.9070268040325651</v>
      </c>
      <c r="T857" s="297">
        <f t="shared" si="269"/>
        <v>4.9070268040325651</v>
      </c>
      <c r="U857" s="297">
        <f t="shared" si="269"/>
        <v>4.9070268040325651</v>
      </c>
      <c r="V857" s="297">
        <f t="shared" si="269"/>
        <v>4.9070268040325651</v>
      </c>
      <c r="W857" s="297">
        <f t="shared" si="269"/>
        <v>4.9070268040325651</v>
      </c>
      <c r="X857" s="297">
        <f t="shared" si="269"/>
        <v>4.9070268040325651</v>
      </c>
      <c r="Y857" s="428"/>
      <c r="Z857" s="417">
        <v>1</v>
      </c>
      <c r="AA857" s="417"/>
      <c r="AB857" s="417"/>
      <c r="AC857" s="417"/>
      <c r="AD857" s="417"/>
      <c r="AE857" s="417"/>
      <c r="AF857" s="417"/>
      <c r="AG857" s="417"/>
      <c r="AH857" s="417"/>
      <c r="AI857" s="417"/>
      <c r="AJ857" s="417"/>
      <c r="AK857" s="417"/>
      <c r="AL857" s="417"/>
      <c r="AM857" s="298">
        <f>SUM(Y857:AL857)</f>
        <v>1</v>
      </c>
    </row>
    <row r="858" spans="1:39" ht="15.5" outlineLevel="1">
      <c r="A858" s="534"/>
      <c r="B858" s="296" t="s">
        <v>340</v>
      </c>
      <c r="C858" s="318" t="s">
        <v>164</v>
      </c>
      <c r="D858" s="297"/>
      <c r="E858" s="297"/>
      <c r="F858" s="297"/>
      <c r="G858" s="297"/>
      <c r="H858" s="297"/>
      <c r="I858" s="297"/>
      <c r="J858" s="297"/>
      <c r="K858" s="297"/>
      <c r="L858" s="297"/>
      <c r="M858" s="297"/>
      <c r="N858" s="297">
        <f>N857</f>
        <v>12</v>
      </c>
      <c r="O858" s="297"/>
      <c r="P858" s="297"/>
      <c r="Q858" s="297"/>
      <c r="R858" s="297"/>
      <c r="S858" s="297"/>
      <c r="T858" s="297"/>
      <c r="U858" s="297"/>
      <c r="V858" s="297"/>
      <c r="W858" s="297"/>
      <c r="X858" s="297"/>
      <c r="Y858" s="413">
        <f t="shared" ref="Y858:AL858" si="270">Y857</f>
        <v>0</v>
      </c>
      <c r="Z858" s="413">
        <f t="shared" si="270"/>
        <v>1</v>
      </c>
      <c r="AA858" s="413">
        <f t="shared" si="270"/>
        <v>0</v>
      </c>
      <c r="AB858" s="413">
        <f t="shared" si="270"/>
        <v>0</v>
      </c>
      <c r="AC858" s="413">
        <f t="shared" si="270"/>
        <v>0</v>
      </c>
      <c r="AD858" s="413">
        <f t="shared" si="270"/>
        <v>0</v>
      </c>
      <c r="AE858" s="413">
        <f t="shared" si="270"/>
        <v>0</v>
      </c>
      <c r="AF858" s="413">
        <f t="shared" si="270"/>
        <v>0</v>
      </c>
      <c r="AG858" s="413">
        <f t="shared" si="270"/>
        <v>0</v>
      </c>
      <c r="AH858" s="413">
        <f t="shared" si="270"/>
        <v>0</v>
      </c>
      <c r="AI858" s="413">
        <f t="shared" si="270"/>
        <v>0</v>
      </c>
      <c r="AJ858" s="413">
        <f t="shared" si="270"/>
        <v>0</v>
      </c>
      <c r="AK858" s="413">
        <f t="shared" si="270"/>
        <v>0</v>
      </c>
      <c r="AL858" s="413">
        <f t="shared" si="270"/>
        <v>0</v>
      </c>
      <c r="AM858" s="308"/>
    </row>
    <row r="859" spans="1:39" ht="15.5" outlineLevel="1">
      <c r="A859" s="534"/>
      <c r="B859" s="296"/>
      <c r="C859" s="318"/>
      <c r="D859" s="293"/>
      <c r="E859" s="293"/>
      <c r="F859" s="293"/>
      <c r="G859" s="293"/>
      <c r="H859" s="293"/>
      <c r="I859" s="293"/>
      <c r="J859" s="293"/>
      <c r="K859" s="293"/>
      <c r="L859" s="293"/>
      <c r="M859" s="293"/>
      <c r="N859" s="293"/>
      <c r="O859" s="293"/>
      <c r="P859" s="293"/>
      <c r="Q859" s="293"/>
      <c r="R859" s="293"/>
      <c r="S859" s="293"/>
      <c r="T859" s="293"/>
      <c r="U859" s="293"/>
      <c r="V859" s="293"/>
      <c r="W859" s="293"/>
      <c r="X859" s="293"/>
      <c r="Y859" s="414"/>
      <c r="Z859" s="427"/>
      <c r="AA859" s="427"/>
      <c r="AB859" s="427"/>
      <c r="AC859" s="427"/>
      <c r="AD859" s="427"/>
      <c r="AE859" s="427"/>
      <c r="AF859" s="427"/>
      <c r="AG859" s="427"/>
      <c r="AH859" s="427"/>
      <c r="AI859" s="427"/>
      <c r="AJ859" s="427"/>
      <c r="AK859" s="427"/>
      <c r="AL859" s="427"/>
      <c r="AM859" s="308"/>
    </row>
    <row r="860" spans="1:39" ht="56" outlineLevel="1">
      <c r="A860" s="534">
        <v>28</v>
      </c>
      <c r="B860" s="778" t="s">
        <v>851</v>
      </c>
      <c r="C860" s="794" t="s">
        <v>852</v>
      </c>
      <c r="D860" s="297">
        <f>'8.  Streetlighting'!X46/12</f>
        <v>34115.083333333336</v>
      </c>
      <c r="E860" s="297">
        <f>'8.  Streetlighting'!$X$46</f>
        <v>409381</v>
      </c>
      <c r="F860" s="297">
        <f>'8.  Streetlighting'!$X$46</f>
        <v>409381</v>
      </c>
      <c r="G860" s="297">
        <f>'8.  Streetlighting'!$X$46</f>
        <v>409381</v>
      </c>
      <c r="H860" s="297">
        <f>'8.  Streetlighting'!$X$46</f>
        <v>409381</v>
      </c>
      <c r="I860" s="297">
        <f>'8.  Streetlighting'!$X$46</f>
        <v>409381</v>
      </c>
      <c r="J860" s="297">
        <f>'8.  Streetlighting'!$X$46</f>
        <v>409381</v>
      </c>
      <c r="K860" s="297">
        <f>'8.  Streetlighting'!$X$46</f>
        <v>409381</v>
      </c>
      <c r="L860" s="297">
        <f>'8.  Streetlighting'!$X$46</f>
        <v>409381</v>
      </c>
      <c r="M860" s="297">
        <f>'8.  Streetlighting'!$X$46</f>
        <v>409381</v>
      </c>
      <c r="N860" s="297">
        <v>12</v>
      </c>
      <c r="O860" s="297">
        <f>-'8.  Streetlighting'!F39</f>
        <v>93</v>
      </c>
      <c r="P860" s="297">
        <f>-'8.  Streetlighting'!F40</f>
        <v>1116</v>
      </c>
      <c r="Q860" s="297"/>
      <c r="R860" s="297"/>
      <c r="S860" s="297"/>
      <c r="T860" s="297"/>
      <c r="U860" s="297"/>
      <c r="V860" s="297"/>
      <c r="W860" s="297"/>
      <c r="X860" s="297"/>
      <c r="Y860" s="428"/>
      <c r="Z860" s="417"/>
      <c r="AA860" s="417"/>
      <c r="AB860" s="417"/>
      <c r="AC860" s="417"/>
      <c r="AD860" s="417"/>
      <c r="AE860" s="417">
        <v>1</v>
      </c>
      <c r="AF860" s="417"/>
      <c r="AG860" s="417"/>
      <c r="AH860" s="417"/>
      <c r="AI860" s="417"/>
      <c r="AJ860" s="417"/>
      <c r="AK860" s="417"/>
      <c r="AL860" s="417"/>
      <c r="AM860" s="298">
        <f>SUM(Y860:AL860)</f>
        <v>1</v>
      </c>
    </row>
    <row r="861" spans="1:39" ht="15.5" outlineLevel="1">
      <c r="A861" s="534"/>
      <c r="B861" s="296" t="s">
        <v>340</v>
      </c>
      <c r="C861" s="318" t="s">
        <v>164</v>
      </c>
      <c r="D861" s="297"/>
      <c r="E861" s="297"/>
      <c r="F861" s="297"/>
      <c r="G861" s="297"/>
      <c r="H861" s="297"/>
      <c r="I861" s="297"/>
      <c r="J861" s="297"/>
      <c r="K861" s="297"/>
      <c r="L861" s="297"/>
      <c r="M861" s="297"/>
      <c r="N861" s="297">
        <f>N860</f>
        <v>12</v>
      </c>
      <c r="O861" s="297"/>
      <c r="P861" s="297"/>
      <c r="Q861" s="297"/>
      <c r="R861" s="297"/>
      <c r="S861" s="297"/>
      <c r="T861" s="297"/>
      <c r="U861" s="297"/>
      <c r="V861" s="297"/>
      <c r="W861" s="297"/>
      <c r="X861" s="297"/>
      <c r="Y861" s="413">
        <f t="shared" ref="Y861:AL861" si="271">Y860</f>
        <v>0</v>
      </c>
      <c r="Z861" s="413">
        <f t="shared" si="271"/>
        <v>0</v>
      </c>
      <c r="AA861" s="413">
        <f t="shared" si="271"/>
        <v>0</v>
      </c>
      <c r="AB861" s="413">
        <f t="shared" si="271"/>
        <v>0</v>
      </c>
      <c r="AC861" s="413">
        <f t="shared" si="271"/>
        <v>0</v>
      </c>
      <c r="AD861" s="413">
        <f t="shared" si="271"/>
        <v>0</v>
      </c>
      <c r="AE861" s="413">
        <f t="shared" si="271"/>
        <v>1</v>
      </c>
      <c r="AF861" s="413">
        <f t="shared" si="271"/>
        <v>0</v>
      </c>
      <c r="AG861" s="413">
        <f t="shared" si="271"/>
        <v>0</v>
      </c>
      <c r="AH861" s="413">
        <f t="shared" si="271"/>
        <v>0</v>
      </c>
      <c r="AI861" s="413">
        <f t="shared" si="271"/>
        <v>0</v>
      </c>
      <c r="AJ861" s="413">
        <f t="shared" si="271"/>
        <v>0</v>
      </c>
      <c r="AK861" s="413">
        <f t="shared" si="271"/>
        <v>0</v>
      </c>
      <c r="AL861" s="413">
        <f t="shared" si="271"/>
        <v>0</v>
      </c>
      <c r="AM861" s="308"/>
    </row>
    <row r="862" spans="1:39" ht="15.5" outlineLevel="1">
      <c r="A862" s="534"/>
      <c r="B862" s="296"/>
      <c r="C862" s="318"/>
      <c r="D862" s="293"/>
      <c r="E862" s="293"/>
      <c r="F862" s="293"/>
      <c r="G862" s="293"/>
      <c r="H862" s="293"/>
      <c r="I862" s="293"/>
      <c r="J862" s="293"/>
      <c r="K862" s="293"/>
      <c r="L862" s="293"/>
      <c r="M862" s="293"/>
      <c r="N862" s="293"/>
      <c r="O862" s="293"/>
      <c r="P862" s="293"/>
      <c r="Q862" s="293"/>
      <c r="R862" s="293"/>
      <c r="S862" s="293"/>
      <c r="T862" s="293"/>
      <c r="U862" s="293"/>
      <c r="V862" s="293"/>
      <c r="W862" s="293"/>
      <c r="X862" s="293"/>
      <c r="Y862" s="414"/>
      <c r="Z862" s="427"/>
      <c r="AA862" s="427"/>
      <c r="AB862" s="427"/>
      <c r="AC862" s="427"/>
      <c r="AD862" s="427"/>
      <c r="AE862" s="427"/>
      <c r="AF862" s="427"/>
      <c r="AG862" s="427"/>
      <c r="AH862" s="427"/>
      <c r="AI862" s="427"/>
      <c r="AJ862" s="427"/>
      <c r="AK862" s="427"/>
      <c r="AL862" s="427"/>
      <c r="AM862" s="308"/>
    </row>
    <row r="863" spans="1:39" ht="31" outlineLevel="1">
      <c r="A863" s="534">
        <v>29</v>
      </c>
      <c r="B863" s="430" t="s">
        <v>122</v>
      </c>
      <c r="C863" s="318" t="s">
        <v>789</v>
      </c>
      <c r="D863" s="297"/>
      <c r="E863" s="297"/>
      <c r="F863" s="297"/>
      <c r="G863" s="297"/>
      <c r="H863" s="297"/>
      <c r="I863" s="297"/>
      <c r="J863" s="297"/>
      <c r="K863" s="297"/>
      <c r="L863" s="297"/>
      <c r="M863" s="297"/>
      <c r="N863" s="297">
        <v>3</v>
      </c>
      <c r="O863" s="297"/>
      <c r="P863" s="297"/>
      <c r="Q863" s="297"/>
      <c r="R863" s="297"/>
      <c r="S863" s="297"/>
      <c r="T863" s="297"/>
      <c r="U863" s="297"/>
      <c r="V863" s="297"/>
      <c r="W863" s="297"/>
      <c r="X863" s="297"/>
      <c r="Y863" s="428"/>
      <c r="Z863" s="417"/>
      <c r="AA863" s="417"/>
      <c r="AB863" s="417"/>
      <c r="AC863" s="417"/>
      <c r="AD863" s="417"/>
      <c r="AE863" s="417"/>
      <c r="AF863" s="417"/>
      <c r="AG863" s="417"/>
      <c r="AH863" s="417"/>
      <c r="AI863" s="417"/>
      <c r="AJ863" s="417"/>
      <c r="AK863" s="417"/>
      <c r="AL863" s="417"/>
      <c r="AM863" s="298">
        <f>SUM(Y863:AL863)</f>
        <v>0</v>
      </c>
    </row>
    <row r="864" spans="1:39" ht="15.5" outlineLevel="1">
      <c r="A864" s="534"/>
      <c r="B864" s="296" t="s">
        <v>340</v>
      </c>
      <c r="C864" s="318" t="s">
        <v>164</v>
      </c>
      <c r="D864" s="297"/>
      <c r="E864" s="297"/>
      <c r="F864" s="297"/>
      <c r="G864" s="297"/>
      <c r="H864" s="297"/>
      <c r="I864" s="297"/>
      <c r="J864" s="297"/>
      <c r="K864" s="297"/>
      <c r="L864" s="297"/>
      <c r="M864" s="297"/>
      <c r="N864" s="297">
        <f>N863</f>
        <v>3</v>
      </c>
      <c r="O864" s="297"/>
      <c r="P864" s="297"/>
      <c r="Q864" s="297"/>
      <c r="R864" s="297"/>
      <c r="S864" s="297"/>
      <c r="T864" s="297"/>
      <c r="U864" s="297"/>
      <c r="V864" s="297"/>
      <c r="W864" s="297"/>
      <c r="X864" s="297"/>
      <c r="Y864" s="413">
        <f t="shared" ref="Y864:AL864" si="272">Y863</f>
        <v>0</v>
      </c>
      <c r="Z864" s="413">
        <f t="shared" si="272"/>
        <v>0</v>
      </c>
      <c r="AA864" s="413">
        <f t="shared" si="272"/>
        <v>0</v>
      </c>
      <c r="AB864" s="413">
        <f t="shared" si="272"/>
        <v>0</v>
      </c>
      <c r="AC864" s="413">
        <f t="shared" si="272"/>
        <v>0</v>
      </c>
      <c r="AD864" s="413">
        <f t="shared" si="272"/>
        <v>0</v>
      </c>
      <c r="AE864" s="413">
        <f t="shared" si="272"/>
        <v>0</v>
      </c>
      <c r="AF864" s="413">
        <f t="shared" si="272"/>
        <v>0</v>
      </c>
      <c r="AG864" s="413">
        <f t="shared" si="272"/>
        <v>0</v>
      </c>
      <c r="AH864" s="413">
        <f t="shared" si="272"/>
        <v>0</v>
      </c>
      <c r="AI864" s="413">
        <f t="shared" si="272"/>
        <v>0</v>
      </c>
      <c r="AJ864" s="413">
        <f t="shared" si="272"/>
        <v>0</v>
      </c>
      <c r="AK864" s="413">
        <f t="shared" si="272"/>
        <v>0</v>
      </c>
      <c r="AL864" s="413">
        <f t="shared" si="272"/>
        <v>0</v>
      </c>
      <c r="AM864" s="308"/>
    </row>
    <row r="865" spans="1:39" ht="15.5" outlineLevel="1">
      <c r="A865" s="534"/>
      <c r="B865" s="296"/>
      <c r="C865" s="318"/>
      <c r="D865" s="293"/>
      <c r="E865" s="293"/>
      <c r="F865" s="293"/>
      <c r="G865" s="293"/>
      <c r="H865" s="293"/>
      <c r="I865" s="293"/>
      <c r="J865" s="293"/>
      <c r="K865" s="293"/>
      <c r="L865" s="293"/>
      <c r="M865" s="293"/>
      <c r="N865" s="293"/>
      <c r="O865" s="293"/>
      <c r="P865" s="293"/>
      <c r="Q865" s="293"/>
      <c r="R865" s="293"/>
      <c r="S865" s="293"/>
      <c r="T865" s="293"/>
      <c r="U865" s="293"/>
      <c r="V865" s="293"/>
      <c r="W865" s="293"/>
      <c r="X865" s="293"/>
      <c r="Y865" s="414"/>
      <c r="Z865" s="427"/>
      <c r="AA865" s="427"/>
      <c r="AB865" s="427"/>
      <c r="AC865" s="427"/>
      <c r="AD865" s="427"/>
      <c r="AE865" s="427"/>
      <c r="AF865" s="427"/>
      <c r="AG865" s="427"/>
      <c r="AH865" s="427"/>
      <c r="AI865" s="427"/>
      <c r="AJ865" s="427"/>
      <c r="AK865" s="427"/>
      <c r="AL865" s="427"/>
      <c r="AM865" s="308"/>
    </row>
    <row r="866" spans="1:39" ht="31" outlineLevel="1">
      <c r="A866" s="534">
        <v>30</v>
      </c>
      <c r="B866" s="430" t="s">
        <v>123</v>
      </c>
      <c r="C866" s="318" t="s">
        <v>789</v>
      </c>
      <c r="D866" s="297"/>
      <c r="E866" s="297"/>
      <c r="F866" s="297"/>
      <c r="G866" s="297"/>
      <c r="H866" s="297"/>
      <c r="I866" s="297"/>
      <c r="J866" s="297"/>
      <c r="K866" s="297"/>
      <c r="L866" s="297"/>
      <c r="M866" s="297"/>
      <c r="N866" s="297">
        <v>12</v>
      </c>
      <c r="O866" s="297"/>
      <c r="P866" s="297"/>
      <c r="Q866" s="297"/>
      <c r="R866" s="297"/>
      <c r="S866" s="297"/>
      <c r="T866" s="297"/>
      <c r="U866" s="297"/>
      <c r="V866" s="297"/>
      <c r="W866" s="297"/>
      <c r="X866" s="297"/>
      <c r="Y866" s="428"/>
      <c r="Z866" s="417"/>
      <c r="AA866" s="417"/>
      <c r="AB866" s="417"/>
      <c r="AC866" s="417"/>
      <c r="AD866" s="417"/>
      <c r="AE866" s="417"/>
      <c r="AF866" s="417"/>
      <c r="AG866" s="417"/>
      <c r="AH866" s="417"/>
      <c r="AI866" s="417"/>
      <c r="AJ866" s="417"/>
      <c r="AK866" s="417"/>
      <c r="AL866" s="417"/>
      <c r="AM866" s="298">
        <f>SUM(Y866:AL866)</f>
        <v>0</v>
      </c>
    </row>
    <row r="867" spans="1:39" ht="15.5" outlineLevel="1">
      <c r="A867" s="534"/>
      <c r="B867" s="296" t="s">
        <v>340</v>
      </c>
      <c r="C867" s="318" t="s">
        <v>164</v>
      </c>
      <c r="D867" s="297"/>
      <c r="E867" s="297"/>
      <c r="F867" s="297"/>
      <c r="G867" s="297"/>
      <c r="H867" s="297"/>
      <c r="I867" s="297"/>
      <c r="J867" s="297"/>
      <c r="K867" s="297"/>
      <c r="L867" s="297"/>
      <c r="M867" s="297"/>
      <c r="N867" s="297">
        <f>N866</f>
        <v>12</v>
      </c>
      <c r="O867" s="297"/>
      <c r="P867" s="297"/>
      <c r="Q867" s="297"/>
      <c r="R867" s="297"/>
      <c r="S867" s="297"/>
      <c r="T867" s="297"/>
      <c r="U867" s="297"/>
      <c r="V867" s="297"/>
      <c r="W867" s="297"/>
      <c r="X867" s="297"/>
      <c r="Y867" s="413">
        <f t="shared" ref="Y867:AL867" si="273">Y866</f>
        <v>0</v>
      </c>
      <c r="Z867" s="413">
        <f t="shared" si="273"/>
        <v>0</v>
      </c>
      <c r="AA867" s="413">
        <f t="shared" si="273"/>
        <v>0</v>
      </c>
      <c r="AB867" s="413">
        <f t="shared" si="273"/>
        <v>0</v>
      </c>
      <c r="AC867" s="413">
        <f t="shared" si="273"/>
        <v>0</v>
      </c>
      <c r="AD867" s="413">
        <f t="shared" si="273"/>
        <v>0</v>
      </c>
      <c r="AE867" s="413">
        <f t="shared" si="273"/>
        <v>0</v>
      </c>
      <c r="AF867" s="413">
        <f t="shared" si="273"/>
        <v>0</v>
      </c>
      <c r="AG867" s="413">
        <f t="shared" si="273"/>
        <v>0</v>
      </c>
      <c r="AH867" s="413">
        <f t="shared" si="273"/>
        <v>0</v>
      </c>
      <c r="AI867" s="413">
        <f t="shared" si="273"/>
        <v>0</v>
      </c>
      <c r="AJ867" s="413">
        <f t="shared" si="273"/>
        <v>0</v>
      </c>
      <c r="AK867" s="413">
        <f t="shared" si="273"/>
        <v>0</v>
      </c>
      <c r="AL867" s="413">
        <f t="shared" si="273"/>
        <v>0</v>
      </c>
      <c r="AM867" s="308"/>
    </row>
    <row r="868" spans="1:39" ht="15.5" outlineLevel="1">
      <c r="A868" s="534"/>
      <c r="B868" s="296"/>
      <c r="C868" s="318"/>
      <c r="D868" s="293"/>
      <c r="E868" s="293"/>
      <c r="F868" s="293"/>
      <c r="G868" s="293"/>
      <c r="H868" s="293"/>
      <c r="I868" s="293"/>
      <c r="J868" s="293"/>
      <c r="K868" s="293"/>
      <c r="L868" s="293"/>
      <c r="M868" s="293"/>
      <c r="N868" s="293"/>
      <c r="O868" s="293"/>
      <c r="P868" s="293"/>
      <c r="Q868" s="293"/>
      <c r="R868" s="293"/>
      <c r="S868" s="293"/>
      <c r="T868" s="293"/>
      <c r="U868" s="293"/>
      <c r="V868" s="293"/>
      <c r="W868" s="293"/>
      <c r="X868" s="293"/>
      <c r="Y868" s="414"/>
      <c r="Z868" s="427"/>
      <c r="AA868" s="427"/>
      <c r="AB868" s="427"/>
      <c r="AC868" s="427"/>
      <c r="AD868" s="427"/>
      <c r="AE868" s="427"/>
      <c r="AF868" s="427"/>
      <c r="AG868" s="427"/>
      <c r="AH868" s="427"/>
      <c r="AI868" s="427"/>
      <c r="AJ868" s="427"/>
      <c r="AK868" s="427"/>
      <c r="AL868" s="427"/>
      <c r="AM868" s="308"/>
    </row>
    <row r="869" spans="1:39" ht="31" outlineLevel="1">
      <c r="A869" s="534">
        <v>31</v>
      </c>
      <c r="B869" s="430" t="s">
        <v>124</v>
      </c>
      <c r="C869" s="318" t="s">
        <v>789</v>
      </c>
      <c r="D869" s="297"/>
      <c r="E869" s="297"/>
      <c r="F869" s="297"/>
      <c r="G869" s="297"/>
      <c r="H869" s="297"/>
      <c r="I869" s="297"/>
      <c r="J869" s="297"/>
      <c r="K869" s="297"/>
      <c r="L869" s="297"/>
      <c r="M869" s="297"/>
      <c r="N869" s="297">
        <v>12</v>
      </c>
      <c r="O869" s="297"/>
      <c r="P869" s="297"/>
      <c r="Q869" s="297"/>
      <c r="R869" s="297"/>
      <c r="S869" s="297"/>
      <c r="T869" s="297"/>
      <c r="U869" s="297"/>
      <c r="V869" s="297"/>
      <c r="W869" s="297"/>
      <c r="X869" s="297"/>
      <c r="Y869" s="428"/>
      <c r="Z869" s="417"/>
      <c r="AA869" s="417"/>
      <c r="AB869" s="417"/>
      <c r="AC869" s="417"/>
      <c r="AD869" s="417"/>
      <c r="AE869" s="417"/>
      <c r="AF869" s="417"/>
      <c r="AG869" s="417"/>
      <c r="AH869" s="417"/>
      <c r="AI869" s="417"/>
      <c r="AJ869" s="417"/>
      <c r="AK869" s="417"/>
      <c r="AL869" s="417"/>
      <c r="AM869" s="298">
        <f>SUM(Y869:AL869)</f>
        <v>0</v>
      </c>
    </row>
    <row r="870" spans="1:39" ht="15.5" outlineLevel="1">
      <c r="A870" s="534"/>
      <c r="B870" s="296" t="s">
        <v>340</v>
      </c>
      <c r="C870" s="318" t="s">
        <v>164</v>
      </c>
      <c r="D870" s="297"/>
      <c r="E870" s="297"/>
      <c r="F870" s="297"/>
      <c r="G870" s="297"/>
      <c r="H870" s="297"/>
      <c r="I870" s="297"/>
      <c r="J870" s="297"/>
      <c r="K870" s="297"/>
      <c r="L870" s="297"/>
      <c r="M870" s="297"/>
      <c r="N870" s="297">
        <f>N869</f>
        <v>12</v>
      </c>
      <c r="O870" s="297"/>
      <c r="P870" s="297"/>
      <c r="Q870" s="297"/>
      <c r="R870" s="297"/>
      <c r="S870" s="297"/>
      <c r="T870" s="297"/>
      <c r="U870" s="297"/>
      <c r="V870" s="297"/>
      <c r="W870" s="297"/>
      <c r="X870" s="297"/>
      <c r="Y870" s="413">
        <f t="shared" ref="Y870:AL870" si="274">Y869</f>
        <v>0</v>
      </c>
      <c r="Z870" s="413">
        <f t="shared" si="274"/>
        <v>0</v>
      </c>
      <c r="AA870" s="413">
        <f t="shared" si="274"/>
        <v>0</v>
      </c>
      <c r="AB870" s="413">
        <f t="shared" si="274"/>
        <v>0</v>
      </c>
      <c r="AC870" s="413">
        <f t="shared" si="274"/>
        <v>0</v>
      </c>
      <c r="AD870" s="413">
        <f t="shared" si="274"/>
        <v>0</v>
      </c>
      <c r="AE870" s="413">
        <f t="shared" si="274"/>
        <v>0</v>
      </c>
      <c r="AF870" s="413">
        <f t="shared" si="274"/>
        <v>0</v>
      </c>
      <c r="AG870" s="413">
        <f t="shared" si="274"/>
        <v>0</v>
      </c>
      <c r="AH870" s="413">
        <f t="shared" si="274"/>
        <v>0</v>
      </c>
      <c r="AI870" s="413">
        <f t="shared" si="274"/>
        <v>0</v>
      </c>
      <c r="AJ870" s="413">
        <f t="shared" si="274"/>
        <v>0</v>
      </c>
      <c r="AK870" s="413">
        <f t="shared" si="274"/>
        <v>0</v>
      </c>
      <c r="AL870" s="413">
        <f t="shared" si="274"/>
        <v>0</v>
      </c>
      <c r="AM870" s="308"/>
    </row>
    <row r="871" spans="1:39" ht="15.5" outlineLevel="1">
      <c r="A871" s="534"/>
      <c r="B871" s="430"/>
      <c r="C871" s="318"/>
      <c r="D871" s="293"/>
      <c r="E871" s="293"/>
      <c r="F871" s="293"/>
      <c r="G871" s="293"/>
      <c r="H871" s="293"/>
      <c r="I871" s="293"/>
      <c r="J871" s="293"/>
      <c r="K871" s="293"/>
      <c r="L871" s="293"/>
      <c r="M871" s="293"/>
      <c r="N871" s="293"/>
      <c r="O871" s="293"/>
      <c r="P871" s="293"/>
      <c r="Q871" s="293"/>
      <c r="R871" s="293"/>
      <c r="S871" s="293"/>
      <c r="T871" s="293"/>
      <c r="U871" s="293"/>
      <c r="V871" s="293"/>
      <c r="W871" s="293"/>
      <c r="X871" s="293"/>
      <c r="Y871" s="414"/>
      <c r="Z871" s="427"/>
      <c r="AA871" s="427"/>
      <c r="AB871" s="427"/>
      <c r="AC871" s="427"/>
      <c r="AD871" s="427"/>
      <c r="AE871" s="427"/>
      <c r="AF871" s="427"/>
      <c r="AG871" s="427"/>
      <c r="AH871" s="427"/>
      <c r="AI871" s="427"/>
      <c r="AJ871" s="427"/>
      <c r="AK871" s="427"/>
      <c r="AL871" s="427"/>
      <c r="AM871" s="308"/>
    </row>
    <row r="872" spans="1:39" ht="15.5" outlineLevel="1">
      <c r="A872" s="534">
        <v>32</v>
      </c>
      <c r="B872" s="430" t="s">
        <v>125</v>
      </c>
      <c r="C872" s="318" t="s">
        <v>789</v>
      </c>
      <c r="D872" s="297"/>
      <c r="E872" s="297"/>
      <c r="F872" s="297"/>
      <c r="G872" s="297"/>
      <c r="H872" s="297"/>
      <c r="I872" s="297"/>
      <c r="J872" s="297"/>
      <c r="K872" s="297"/>
      <c r="L872" s="297"/>
      <c r="M872" s="297"/>
      <c r="N872" s="297">
        <v>12</v>
      </c>
      <c r="O872" s="297"/>
      <c r="P872" s="297"/>
      <c r="Q872" s="297"/>
      <c r="R872" s="297"/>
      <c r="S872" s="297"/>
      <c r="T872" s="297"/>
      <c r="U872" s="297"/>
      <c r="V872" s="297"/>
      <c r="W872" s="297"/>
      <c r="X872" s="297"/>
      <c r="Y872" s="428"/>
      <c r="Z872" s="417"/>
      <c r="AA872" s="417"/>
      <c r="AB872" s="417"/>
      <c r="AC872" s="417"/>
      <c r="AD872" s="417"/>
      <c r="AE872" s="417"/>
      <c r="AF872" s="417"/>
      <c r="AG872" s="417"/>
      <c r="AH872" s="417"/>
      <c r="AI872" s="417"/>
      <c r="AJ872" s="417"/>
      <c r="AK872" s="417"/>
      <c r="AL872" s="417"/>
      <c r="AM872" s="298">
        <f>SUM(Y872:AL872)</f>
        <v>0</v>
      </c>
    </row>
    <row r="873" spans="1:39" ht="15.5" outlineLevel="1">
      <c r="A873" s="534"/>
      <c r="B873" s="296" t="s">
        <v>340</v>
      </c>
      <c r="C873" s="318" t="s">
        <v>164</v>
      </c>
      <c r="D873" s="297"/>
      <c r="E873" s="297"/>
      <c r="F873" s="297"/>
      <c r="G873" s="297"/>
      <c r="H873" s="297"/>
      <c r="I873" s="297"/>
      <c r="J873" s="297"/>
      <c r="K873" s="297"/>
      <c r="L873" s="297"/>
      <c r="M873" s="297"/>
      <c r="N873" s="297">
        <f>N872</f>
        <v>12</v>
      </c>
      <c r="O873" s="297"/>
      <c r="P873" s="297"/>
      <c r="Q873" s="297"/>
      <c r="R873" s="297"/>
      <c r="S873" s="297"/>
      <c r="T873" s="297"/>
      <c r="U873" s="297"/>
      <c r="V873" s="297"/>
      <c r="W873" s="297"/>
      <c r="X873" s="297"/>
      <c r="Y873" s="413">
        <f t="shared" ref="Y873:AL873" si="275">Y872</f>
        <v>0</v>
      </c>
      <c r="Z873" s="413">
        <f t="shared" si="275"/>
        <v>0</v>
      </c>
      <c r="AA873" s="413">
        <f t="shared" si="275"/>
        <v>0</v>
      </c>
      <c r="AB873" s="413">
        <f t="shared" si="275"/>
        <v>0</v>
      </c>
      <c r="AC873" s="413">
        <f t="shared" si="275"/>
        <v>0</v>
      </c>
      <c r="AD873" s="413">
        <f t="shared" si="275"/>
        <v>0</v>
      </c>
      <c r="AE873" s="413">
        <f t="shared" si="275"/>
        <v>0</v>
      </c>
      <c r="AF873" s="413">
        <f t="shared" si="275"/>
        <v>0</v>
      </c>
      <c r="AG873" s="413">
        <f t="shared" si="275"/>
        <v>0</v>
      </c>
      <c r="AH873" s="413">
        <f t="shared" si="275"/>
        <v>0</v>
      </c>
      <c r="AI873" s="413">
        <f t="shared" si="275"/>
        <v>0</v>
      </c>
      <c r="AJ873" s="413">
        <f t="shared" si="275"/>
        <v>0</v>
      </c>
      <c r="AK873" s="413">
        <f t="shared" si="275"/>
        <v>0</v>
      </c>
      <c r="AL873" s="413">
        <f t="shared" si="275"/>
        <v>0</v>
      </c>
      <c r="AM873" s="308"/>
    </row>
    <row r="874" spans="1:39" ht="15.5" outlineLevel="1">
      <c r="A874" s="534"/>
      <c r="B874" s="430"/>
      <c r="C874" s="318"/>
      <c r="D874" s="293"/>
      <c r="E874" s="293"/>
      <c r="F874" s="293"/>
      <c r="G874" s="293"/>
      <c r="H874" s="293"/>
      <c r="I874" s="293"/>
      <c r="J874" s="293"/>
      <c r="K874" s="293"/>
      <c r="L874" s="293"/>
      <c r="M874" s="293"/>
      <c r="N874" s="293"/>
      <c r="O874" s="293"/>
      <c r="P874" s="293"/>
      <c r="Q874" s="293"/>
      <c r="R874" s="293"/>
      <c r="S874" s="293"/>
      <c r="T874" s="293"/>
      <c r="U874" s="293"/>
      <c r="V874" s="293"/>
      <c r="W874" s="293"/>
      <c r="X874" s="293"/>
      <c r="Y874" s="414"/>
      <c r="Z874" s="427"/>
      <c r="AA874" s="427"/>
      <c r="AB874" s="427"/>
      <c r="AC874" s="427"/>
      <c r="AD874" s="427"/>
      <c r="AE874" s="427"/>
      <c r="AF874" s="427"/>
      <c r="AG874" s="427"/>
      <c r="AH874" s="427"/>
      <c r="AI874" s="427"/>
      <c r="AJ874" s="427"/>
      <c r="AK874" s="427"/>
      <c r="AL874" s="427"/>
      <c r="AM874" s="308"/>
    </row>
    <row r="875" spans="1:39" ht="15.5" outlineLevel="1">
      <c r="A875" s="534"/>
      <c r="B875" s="290" t="s">
        <v>499</v>
      </c>
      <c r="C875" s="318"/>
      <c r="D875" s="293"/>
      <c r="E875" s="293"/>
      <c r="F875" s="293"/>
      <c r="G875" s="293"/>
      <c r="H875" s="293"/>
      <c r="I875" s="293"/>
      <c r="J875" s="293"/>
      <c r="K875" s="293"/>
      <c r="L875" s="293"/>
      <c r="M875" s="293"/>
      <c r="N875" s="293"/>
      <c r="O875" s="293"/>
      <c r="P875" s="293"/>
      <c r="Q875" s="293"/>
      <c r="R875" s="293"/>
      <c r="S875" s="293"/>
      <c r="T875" s="293"/>
      <c r="U875" s="293"/>
      <c r="V875" s="293"/>
      <c r="W875" s="293"/>
      <c r="X875" s="293"/>
      <c r="Y875" s="414"/>
      <c r="Z875" s="427"/>
      <c r="AA875" s="427"/>
      <c r="AB875" s="427"/>
      <c r="AC875" s="427"/>
      <c r="AD875" s="427"/>
      <c r="AE875" s="427"/>
      <c r="AF875" s="427"/>
      <c r="AG875" s="427"/>
      <c r="AH875" s="427"/>
      <c r="AI875" s="427"/>
      <c r="AJ875" s="427"/>
      <c r="AK875" s="427"/>
      <c r="AL875" s="427"/>
      <c r="AM875" s="308"/>
    </row>
    <row r="876" spans="1:39" ht="15.5" outlineLevel="1">
      <c r="A876" s="534">
        <v>33</v>
      </c>
      <c r="B876" s="430" t="s">
        <v>126</v>
      </c>
      <c r="C876" s="318" t="s">
        <v>789</v>
      </c>
      <c r="D876" s="297">
        <v>12017.38749999999</v>
      </c>
      <c r="E876" s="297"/>
      <c r="F876" s="297"/>
      <c r="G876" s="297"/>
      <c r="H876" s="297"/>
      <c r="I876" s="297"/>
      <c r="J876" s="297"/>
      <c r="K876" s="297"/>
      <c r="L876" s="297"/>
      <c r="M876" s="297"/>
      <c r="N876" s="297">
        <v>12</v>
      </c>
      <c r="O876" s="297">
        <f>(O693/D693)*D876</f>
        <v>3.2193746654565762</v>
      </c>
      <c r="P876" s="297">
        <f t="shared" ref="P876:X876" si="276">(P693/E693)*E876</f>
        <v>0</v>
      </c>
      <c r="Q876" s="297">
        <f t="shared" si="276"/>
        <v>0</v>
      </c>
      <c r="R876" s="297">
        <f t="shared" si="276"/>
        <v>0</v>
      </c>
      <c r="S876" s="297">
        <f t="shared" si="276"/>
        <v>0</v>
      </c>
      <c r="T876" s="297">
        <f t="shared" si="276"/>
        <v>0</v>
      </c>
      <c r="U876" s="297">
        <f t="shared" si="276"/>
        <v>0</v>
      </c>
      <c r="V876" s="297">
        <f t="shared" si="276"/>
        <v>0</v>
      </c>
      <c r="W876" s="297">
        <f t="shared" si="276"/>
        <v>0</v>
      </c>
      <c r="X876" s="297">
        <f t="shared" si="276"/>
        <v>0</v>
      </c>
      <c r="Y876" s="428"/>
      <c r="Z876" s="417">
        <v>1</v>
      </c>
      <c r="AA876" s="417"/>
      <c r="AB876" s="417"/>
      <c r="AC876" s="417"/>
      <c r="AD876" s="417"/>
      <c r="AE876" s="417"/>
      <c r="AF876" s="417"/>
      <c r="AG876" s="417"/>
      <c r="AH876" s="417"/>
      <c r="AI876" s="417"/>
      <c r="AJ876" s="417"/>
      <c r="AK876" s="417"/>
      <c r="AL876" s="417"/>
      <c r="AM876" s="298">
        <f>SUM(Y876:AL876)</f>
        <v>1</v>
      </c>
    </row>
    <row r="877" spans="1:39" ht="15.5" outlineLevel="1">
      <c r="A877" s="534"/>
      <c r="B877" s="296" t="s">
        <v>340</v>
      </c>
      <c r="C877" s="318" t="s">
        <v>164</v>
      </c>
      <c r="D877" s="297"/>
      <c r="E877" s="297"/>
      <c r="F877" s="297"/>
      <c r="G877" s="297"/>
      <c r="H877" s="297"/>
      <c r="I877" s="297"/>
      <c r="J877" s="297"/>
      <c r="K877" s="297"/>
      <c r="L877" s="297"/>
      <c r="M877" s="297"/>
      <c r="N877" s="297">
        <f>N876</f>
        <v>12</v>
      </c>
      <c r="O877" s="297"/>
      <c r="P877" s="297"/>
      <c r="Q877" s="297"/>
      <c r="R877" s="297"/>
      <c r="S877" s="297"/>
      <c r="T877" s="297"/>
      <c r="U877" s="297"/>
      <c r="V877" s="297"/>
      <c r="W877" s="297"/>
      <c r="X877" s="297"/>
      <c r="Y877" s="413">
        <f t="shared" ref="Y877:AL877" si="277">Y876</f>
        <v>0</v>
      </c>
      <c r="Z877" s="413">
        <f t="shared" si="277"/>
        <v>1</v>
      </c>
      <c r="AA877" s="413">
        <f t="shared" si="277"/>
        <v>0</v>
      </c>
      <c r="AB877" s="413">
        <f t="shared" si="277"/>
        <v>0</v>
      </c>
      <c r="AC877" s="413">
        <f t="shared" si="277"/>
        <v>0</v>
      </c>
      <c r="AD877" s="413">
        <f t="shared" si="277"/>
        <v>0</v>
      </c>
      <c r="AE877" s="413">
        <f t="shared" si="277"/>
        <v>0</v>
      </c>
      <c r="AF877" s="413">
        <f t="shared" si="277"/>
        <v>0</v>
      </c>
      <c r="AG877" s="413">
        <f t="shared" si="277"/>
        <v>0</v>
      </c>
      <c r="AH877" s="413">
        <f t="shared" si="277"/>
        <v>0</v>
      </c>
      <c r="AI877" s="413">
        <f t="shared" si="277"/>
        <v>0</v>
      </c>
      <c r="AJ877" s="413">
        <f t="shared" si="277"/>
        <v>0</v>
      </c>
      <c r="AK877" s="413">
        <f t="shared" si="277"/>
        <v>0</v>
      </c>
      <c r="AL877" s="413">
        <f t="shared" si="277"/>
        <v>0</v>
      </c>
      <c r="AM877" s="308"/>
    </row>
    <row r="878" spans="1:39" ht="15.5" outlineLevel="1">
      <c r="A878" s="534"/>
      <c r="B878" s="430"/>
      <c r="C878" s="318"/>
      <c r="D878" s="293"/>
      <c r="E878" s="293"/>
      <c r="F878" s="293"/>
      <c r="G878" s="293"/>
      <c r="H878" s="293"/>
      <c r="I878" s="293"/>
      <c r="J878" s="293"/>
      <c r="K878" s="293"/>
      <c r="L878" s="293"/>
      <c r="M878" s="293"/>
      <c r="N878" s="293"/>
      <c r="O878" s="293"/>
      <c r="P878" s="293"/>
      <c r="Q878" s="293"/>
      <c r="R878" s="293"/>
      <c r="S878" s="293"/>
      <c r="T878" s="293"/>
      <c r="U878" s="293"/>
      <c r="V878" s="293"/>
      <c r="W878" s="293"/>
      <c r="X878" s="293"/>
      <c r="Y878" s="414"/>
      <c r="Z878" s="427"/>
      <c r="AA878" s="427"/>
      <c r="AB878" s="427"/>
      <c r="AC878" s="427"/>
      <c r="AD878" s="427"/>
      <c r="AE878" s="427"/>
      <c r="AF878" s="427"/>
      <c r="AG878" s="427"/>
      <c r="AH878" s="427"/>
      <c r="AI878" s="427"/>
      <c r="AJ878" s="427"/>
      <c r="AK878" s="427"/>
      <c r="AL878" s="427"/>
      <c r="AM878" s="308"/>
    </row>
    <row r="879" spans="1:39" ht="15.5" outlineLevel="1">
      <c r="A879" s="534">
        <v>34</v>
      </c>
      <c r="B879" s="430" t="s">
        <v>127</v>
      </c>
      <c r="C879" s="318" t="s">
        <v>789</v>
      </c>
      <c r="D879" s="297"/>
      <c r="E879" s="297"/>
      <c r="F879" s="297"/>
      <c r="G879" s="297"/>
      <c r="H879" s="297"/>
      <c r="I879" s="297"/>
      <c r="J879" s="297"/>
      <c r="K879" s="297"/>
      <c r="L879" s="297"/>
      <c r="M879" s="297"/>
      <c r="N879" s="297">
        <v>0</v>
      </c>
      <c r="O879" s="297"/>
      <c r="P879" s="297"/>
      <c r="Q879" s="297"/>
      <c r="R879" s="297"/>
      <c r="S879" s="297"/>
      <c r="T879" s="297"/>
      <c r="U879" s="297"/>
      <c r="V879" s="297"/>
      <c r="W879" s="297"/>
      <c r="X879" s="297"/>
      <c r="Y879" s="428"/>
      <c r="Z879" s="417"/>
      <c r="AA879" s="417"/>
      <c r="AB879" s="417"/>
      <c r="AC879" s="417"/>
      <c r="AD879" s="417"/>
      <c r="AE879" s="417"/>
      <c r="AF879" s="417"/>
      <c r="AG879" s="417"/>
      <c r="AH879" s="417"/>
      <c r="AI879" s="417"/>
      <c r="AJ879" s="417"/>
      <c r="AK879" s="417"/>
      <c r="AL879" s="417"/>
      <c r="AM879" s="298">
        <f>SUM(Y879:AL879)</f>
        <v>0</v>
      </c>
    </row>
    <row r="880" spans="1:39" ht="15.5" outlineLevel="1">
      <c r="A880" s="534"/>
      <c r="B880" s="296" t="s">
        <v>340</v>
      </c>
      <c r="C880" s="318" t="s">
        <v>164</v>
      </c>
      <c r="D880" s="297"/>
      <c r="E880" s="297"/>
      <c r="F880" s="297"/>
      <c r="G880" s="297"/>
      <c r="H880" s="297"/>
      <c r="I880" s="297"/>
      <c r="J880" s="297"/>
      <c r="K880" s="297"/>
      <c r="L880" s="297"/>
      <c r="M880" s="297"/>
      <c r="N880" s="297">
        <f>N879</f>
        <v>0</v>
      </c>
      <c r="O880" s="297"/>
      <c r="P880" s="297"/>
      <c r="Q880" s="297"/>
      <c r="R880" s="297"/>
      <c r="S880" s="297"/>
      <c r="T880" s="297"/>
      <c r="U880" s="297"/>
      <c r="V880" s="297"/>
      <c r="W880" s="297"/>
      <c r="X880" s="297"/>
      <c r="Y880" s="413">
        <f t="shared" ref="Y880:AL880" si="278">Y879</f>
        <v>0</v>
      </c>
      <c r="Z880" s="413">
        <f t="shared" si="278"/>
        <v>0</v>
      </c>
      <c r="AA880" s="413">
        <f t="shared" si="278"/>
        <v>0</v>
      </c>
      <c r="AB880" s="413">
        <f t="shared" si="278"/>
        <v>0</v>
      </c>
      <c r="AC880" s="413">
        <f t="shared" si="278"/>
        <v>0</v>
      </c>
      <c r="AD880" s="413">
        <f t="shared" si="278"/>
        <v>0</v>
      </c>
      <c r="AE880" s="413">
        <f t="shared" si="278"/>
        <v>0</v>
      </c>
      <c r="AF880" s="413">
        <f t="shared" si="278"/>
        <v>0</v>
      </c>
      <c r="AG880" s="413">
        <f t="shared" si="278"/>
        <v>0</v>
      </c>
      <c r="AH880" s="413">
        <f t="shared" si="278"/>
        <v>0</v>
      </c>
      <c r="AI880" s="413">
        <f t="shared" si="278"/>
        <v>0</v>
      </c>
      <c r="AJ880" s="413">
        <f t="shared" si="278"/>
        <v>0</v>
      </c>
      <c r="AK880" s="413">
        <f t="shared" si="278"/>
        <v>0</v>
      </c>
      <c r="AL880" s="413">
        <f t="shared" si="278"/>
        <v>0</v>
      </c>
      <c r="AM880" s="308"/>
    </row>
    <row r="881" spans="1:39" ht="15.5" outlineLevel="1">
      <c r="A881" s="534"/>
      <c r="B881" s="430"/>
      <c r="C881" s="318"/>
      <c r="D881" s="293"/>
      <c r="E881" s="293"/>
      <c r="F881" s="293"/>
      <c r="G881" s="293"/>
      <c r="H881" s="293"/>
      <c r="I881" s="293"/>
      <c r="J881" s="293"/>
      <c r="K881" s="293"/>
      <c r="L881" s="293"/>
      <c r="M881" s="293"/>
      <c r="N881" s="293"/>
      <c r="O881" s="293"/>
      <c r="P881" s="293"/>
      <c r="Q881" s="293"/>
      <c r="R881" s="293"/>
      <c r="S881" s="293"/>
      <c r="T881" s="293"/>
      <c r="U881" s="293"/>
      <c r="V881" s="293"/>
      <c r="W881" s="293"/>
      <c r="X881" s="293"/>
      <c r="Y881" s="414"/>
      <c r="Z881" s="427"/>
      <c r="AA881" s="427"/>
      <c r="AB881" s="427"/>
      <c r="AC881" s="427"/>
      <c r="AD881" s="427"/>
      <c r="AE881" s="427"/>
      <c r="AF881" s="427"/>
      <c r="AG881" s="427"/>
      <c r="AH881" s="427"/>
      <c r="AI881" s="427"/>
      <c r="AJ881" s="427"/>
      <c r="AK881" s="427"/>
      <c r="AL881" s="427"/>
      <c r="AM881" s="308"/>
    </row>
    <row r="882" spans="1:39" ht="15.5" outlineLevel="1">
      <c r="A882" s="534">
        <v>35</v>
      </c>
      <c r="B882" s="430" t="s">
        <v>128</v>
      </c>
      <c r="C882" s="318" t="s">
        <v>789</v>
      </c>
      <c r="D882" s="297"/>
      <c r="E882" s="297"/>
      <c r="F882" s="297"/>
      <c r="G882" s="297"/>
      <c r="H882" s="297"/>
      <c r="I882" s="297"/>
      <c r="J882" s="297"/>
      <c r="K882" s="297"/>
      <c r="L882" s="297"/>
      <c r="M882" s="297"/>
      <c r="N882" s="297">
        <v>0</v>
      </c>
      <c r="O882" s="297"/>
      <c r="P882" s="297"/>
      <c r="Q882" s="297"/>
      <c r="R882" s="297"/>
      <c r="S882" s="297"/>
      <c r="T882" s="297"/>
      <c r="U882" s="297"/>
      <c r="V882" s="297"/>
      <c r="W882" s="297"/>
      <c r="X882" s="297"/>
      <c r="Y882" s="428"/>
      <c r="Z882" s="417"/>
      <c r="AA882" s="417"/>
      <c r="AB882" s="417"/>
      <c r="AC882" s="417"/>
      <c r="AD882" s="417"/>
      <c r="AE882" s="417"/>
      <c r="AF882" s="417"/>
      <c r="AG882" s="417"/>
      <c r="AH882" s="417"/>
      <c r="AI882" s="417"/>
      <c r="AJ882" s="417"/>
      <c r="AK882" s="417"/>
      <c r="AL882" s="417"/>
      <c r="AM882" s="298">
        <f>SUM(Y882:AL882)</f>
        <v>0</v>
      </c>
    </row>
    <row r="883" spans="1:39" ht="15.5" outlineLevel="1">
      <c r="A883" s="534"/>
      <c r="B883" s="296" t="s">
        <v>340</v>
      </c>
      <c r="C883" s="318" t="s">
        <v>164</v>
      </c>
      <c r="D883" s="297"/>
      <c r="E883" s="297"/>
      <c r="F883" s="297"/>
      <c r="G883" s="297"/>
      <c r="H883" s="297"/>
      <c r="I883" s="297"/>
      <c r="J883" s="297"/>
      <c r="K883" s="297"/>
      <c r="L883" s="297"/>
      <c r="M883" s="297"/>
      <c r="N883" s="297">
        <f>N882</f>
        <v>0</v>
      </c>
      <c r="O883" s="297"/>
      <c r="P883" s="297"/>
      <c r="Q883" s="297"/>
      <c r="R883" s="297"/>
      <c r="S883" s="297"/>
      <c r="T883" s="297"/>
      <c r="U883" s="297"/>
      <c r="V883" s="297"/>
      <c r="W883" s="297"/>
      <c r="X883" s="297"/>
      <c r="Y883" s="413">
        <f t="shared" ref="Y883:AL883" si="279">Y882</f>
        <v>0</v>
      </c>
      <c r="Z883" s="413">
        <f t="shared" si="279"/>
        <v>0</v>
      </c>
      <c r="AA883" s="413">
        <f t="shared" si="279"/>
        <v>0</v>
      </c>
      <c r="AB883" s="413">
        <f t="shared" si="279"/>
        <v>0</v>
      </c>
      <c r="AC883" s="413">
        <f t="shared" si="279"/>
        <v>0</v>
      </c>
      <c r="AD883" s="413">
        <f t="shared" si="279"/>
        <v>0</v>
      </c>
      <c r="AE883" s="413">
        <f t="shared" si="279"/>
        <v>0</v>
      </c>
      <c r="AF883" s="413">
        <f t="shared" si="279"/>
        <v>0</v>
      </c>
      <c r="AG883" s="413">
        <f t="shared" si="279"/>
        <v>0</v>
      </c>
      <c r="AH883" s="413">
        <f t="shared" si="279"/>
        <v>0</v>
      </c>
      <c r="AI883" s="413">
        <f t="shared" si="279"/>
        <v>0</v>
      </c>
      <c r="AJ883" s="413">
        <f t="shared" si="279"/>
        <v>0</v>
      </c>
      <c r="AK883" s="413">
        <f t="shared" si="279"/>
        <v>0</v>
      </c>
      <c r="AL883" s="413">
        <f t="shared" si="279"/>
        <v>0</v>
      </c>
      <c r="AM883" s="308"/>
    </row>
    <row r="884" spans="1:39" ht="15.5" outlineLevel="1">
      <c r="A884" s="534"/>
      <c r="B884" s="433"/>
      <c r="C884" s="318"/>
      <c r="D884" s="293"/>
      <c r="E884" s="293"/>
      <c r="F884" s="293"/>
      <c r="G884" s="293"/>
      <c r="H884" s="293"/>
      <c r="I884" s="293"/>
      <c r="J884" s="293"/>
      <c r="K884" s="293"/>
      <c r="L884" s="293"/>
      <c r="M884" s="293"/>
      <c r="N884" s="293"/>
      <c r="O884" s="293"/>
      <c r="P884" s="293"/>
      <c r="Q884" s="293"/>
      <c r="R884" s="293"/>
      <c r="S884" s="293"/>
      <c r="T884" s="293"/>
      <c r="U884" s="293"/>
      <c r="V884" s="293"/>
      <c r="W884" s="293"/>
      <c r="X884" s="293"/>
      <c r="Y884" s="414"/>
      <c r="Z884" s="427"/>
      <c r="AA884" s="427"/>
      <c r="AB884" s="427"/>
      <c r="AC884" s="427"/>
      <c r="AD884" s="427"/>
      <c r="AE884" s="427"/>
      <c r="AF884" s="427"/>
      <c r="AG884" s="427"/>
      <c r="AH884" s="427"/>
      <c r="AI884" s="427"/>
      <c r="AJ884" s="427"/>
      <c r="AK884" s="427"/>
      <c r="AL884" s="427"/>
      <c r="AM884" s="308"/>
    </row>
    <row r="885" spans="1:39" ht="15.5" outlineLevel="1">
      <c r="A885" s="534"/>
      <c r="B885" s="290" t="s">
        <v>500</v>
      </c>
      <c r="C885" s="318"/>
      <c r="D885" s="293"/>
      <c r="E885" s="293"/>
      <c r="F885" s="293"/>
      <c r="G885" s="293"/>
      <c r="H885" s="293"/>
      <c r="I885" s="293"/>
      <c r="J885" s="293"/>
      <c r="K885" s="293"/>
      <c r="L885" s="293"/>
      <c r="M885" s="293"/>
      <c r="N885" s="293"/>
      <c r="O885" s="293"/>
      <c r="P885" s="293"/>
      <c r="Q885" s="293"/>
      <c r="R885" s="293"/>
      <c r="S885" s="293"/>
      <c r="T885" s="293"/>
      <c r="U885" s="293"/>
      <c r="V885" s="293"/>
      <c r="W885" s="293"/>
      <c r="X885" s="293"/>
      <c r="Y885" s="414"/>
      <c r="Z885" s="427"/>
      <c r="AA885" s="427"/>
      <c r="AB885" s="427"/>
      <c r="AC885" s="427"/>
      <c r="AD885" s="427"/>
      <c r="AE885" s="427"/>
      <c r="AF885" s="427"/>
      <c r="AG885" s="427"/>
      <c r="AH885" s="427"/>
      <c r="AI885" s="427"/>
      <c r="AJ885" s="427"/>
      <c r="AK885" s="427"/>
      <c r="AL885" s="427"/>
      <c r="AM885" s="308"/>
    </row>
    <row r="886" spans="1:39" ht="46.5" outlineLevel="1">
      <c r="A886" s="534">
        <v>36</v>
      </c>
      <c r="B886" s="430" t="s">
        <v>129</v>
      </c>
      <c r="C886" s="318" t="s">
        <v>789</v>
      </c>
      <c r="D886" s="297"/>
      <c r="E886" s="297"/>
      <c r="F886" s="297"/>
      <c r="G886" s="297"/>
      <c r="H886" s="297"/>
      <c r="I886" s="297"/>
      <c r="J886" s="297"/>
      <c r="K886" s="297"/>
      <c r="L886" s="297"/>
      <c r="M886" s="297"/>
      <c r="N886" s="297">
        <v>0</v>
      </c>
      <c r="O886" s="297"/>
      <c r="P886" s="297"/>
      <c r="Q886" s="297"/>
      <c r="R886" s="297"/>
      <c r="S886" s="297"/>
      <c r="T886" s="297"/>
      <c r="U886" s="297"/>
      <c r="V886" s="297"/>
      <c r="W886" s="297"/>
      <c r="X886" s="297"/>
      <c r="Y886" s="428"/>
      <c r="Z886" s="417"/>
      <c r="AA886" s="417"/>
      <c r="AB886" s="417"/>
      <c r="AC886" s="417"/>
      <c r="AD886" s="417"/>
      <c r="AE886" s="417"/>
      <c r="AF886" s="417"/>
      <c r="AG886" s="417"/>
      <c r="AH886" s="417"/>
      <c r="AI886" s="417"/>
      <c r="AJ886" s="417"/>
      <c r="AK886" s="417"/>
      <c r="AL886" s="417"/>
      <c r="AM886" s="298">
        <f>SUM(Y886:AL886)</f>
        <v>0</v>
      </c>
    </row>
    <row r="887" spans="1:39" ht="15.5" outlineLevel="1">
      <c r="A887" s="534"/>
      <c r="B887" s="296" t="s">
        <v>340</v>
      </c>
      <c r="C887" s="318" t="s">
        <v>164</v>
      </c>
      <c r="D887" s="297"/>
      <c r="E887" s="297"/>
      <c r="F887" s="297"/>
      <c r="G887" s="297"/>
      <c r="H887" s="297"/>
      <c r="I887" s="297"/>
      <c r="J887" s="297"/>
      <c r="K887" s="297"/>
      <c r="L887" s="297"/>
      <c r="M887" s="297"/>
      <c r="N887" s="297">
        <f>N886</f>
        <v>0</v>
      </c>
      <c r="O887" s="297"/>
      <c r="P887" s="297"/>
      <c r="Q887" s="297"/>
      <c r="R887" s="297"/>
      <c r="S887" s="297"/>
      <c r="T887" s="297"/>
      <c r="U887" s="297"/>
      <c r="V887" s="297"/>
      <c r="W887" s="297"/>
      <c r="X887" s="297"/>
      <c r="Y887" s="413">
        <f t="shared" ref="Y887:AL887" si="280">Y886</f>
        <v>0</v>
      </c>
      <c r="Z887" s="413">
        <f t="shared" si="280"/>
        <v>0</v>
      </c>
      <c r="AA887" s="413">
        <f t="shared" si="280"/>
        <v>0</v>
      </c>
      <c r="AB887" s="413">
        <f t="shared" si="280"/>
        <v>0</v>
      </c>
      <c r="AC887" s="413">
        <f t="shared" si="280"/>
        <v>0</v>
      </c>
      <c r="AD887" s="413">
        <f t="shared" si="280"/>
        <v>0</v>
      </c>
      <c r="AE887" s="413">
        <f t="shared" si="280"/>
        <v>0</v>
      </c>
      <c r="AF887" s="413">
        <f t="shared" si="280"/>
        <v>0</v>
      </c>
      <c r="AG887" s="413">
        <f t="shared" si="280"/>
        <v>0</v>
      </c>
      <c r="AH887" s="413">
        <f t="shared" si="280"/>
        <v>0</v>
      </c>
      <c r="AI887" s="413">
        <f t="shared" si="280"/>
        <v>0</v>
      </c>
      <c r="AJ887" s="413">
        <f t="shared" si="280"/>
        <v>0</v>
      </c>
      <c r="AK887" s="413">
        <f t="shared" si="280"/>
        <v>0</v>
      </c>
      <c r="AL887" s="413">
        <f t="shared" si="280"/>
        <v>0</v>
      </c>
      <c r="AM887" s="308"/>
    </row>
    <row r="888" spans="1:39" ht="15.5" outlineLevel="1">
      <c r="A888" s="534"/>
      <c r="B888" s="430"/>
      <c r="C888" s="318"/>
      <c r="D888" s="293"/>
      <c r="E888" s="293"/>
      <c r="F888" s="293"/>
      <c r="G888" s="293"/>
      <c r="H888" s="293"/>
      <c r="I888" s="293"/>
      <c r="J888" s="293"/>
      <c r="K888" s="293"/>
      <c r="L888" s="293"/>
      <c r="M888" s="293"/>
      <c r="N888" s="293"/>
      <c r="O888" s="293"/>
      <c r="P888" s="293"/>
      <c r="Q888" s="293"/>
      <c r="R888" s="293"/>
      <c r="S888" s="293"/>
      <c r="T888" s="293"/>
      <c r="U888" s="293"/>
      <c r="V888" s="293"/>
      <c r="W888" s="293"/>
      <c r="X888" s="293"/>
      <c r="Y888" s="414"/>
      <c r="Z888" s="427"/>
      <c r="AA888" s="427"/>
      <c r="AB888" s="427"/>
      <c r="AC888" s="427"/>
      <c r="AD888" s="427"/>
      <c r="AE888" s="427"/>
      <c r="AF888" s="427"/>
      <c r="AG888" s="427"/>
      <c r="AH888" s="427"/>
      <c r="AI888" s="427"/>
      <c r="AJ888" s="427"/>
      <c r="AK888" s="427"/>
      <c r="AL888" s="427"/>
      <c r="AM888" s="308"/>
    </row>
    <row r="889" spans="1:39" ht="31" outlineLevel="1">
      <c r="A889" s="534">
        <v>37</v>
      </c>
      <c r="B889" s="430" t="s">
        <v>130</v>
      </c>
      <c r="C889" s="318" t="s">
        <v>789</v>
      </c>
      <c r="D889" s="297"/>
      <c r="E889" s="297"/>
      <c r="F889" s="297"/>
      <c r="G889" s="297"/>
      <c r="H889" s="297"/>
      <c r="I889" s="297"/>
      <c r="J889" s="297"/>
      <c r="K889" s="297"/>
      <c r="L889" s="297"/>
      <c r="M889" s="297"/>
      <c r="N889" s="297">
        <v>0</v>
      </c>
      <c r="O889" s="297"/>
      <c r="P889" s="297"/>
      <c r="Q889" s="297"/>
      <c r="R889" s="297"/>
      <c r="S889" s="297"/>
      <c r="T889" s="297"/>
      <c r="U889" s="297"/>
      <c r="V889" s="297"/>
      <c r="W889" s="297"/>
      <c r="X889" s="297"/>
      <c r="Y889" s="428"/>
      <c r="Z889" s="417"/>
      <c r="AA889" s="417"/>
      <c r="AB889" s="417"/>
      <c r="AC889" s="417"/>
      <c r="AD889" s="417"/>
      <c r="AE889" s="417"/>
      <c r="AF889" s="417"/>
      <c r="AG889" s="417"/>
      <c r="AH889" s="417"/>
      <c r="AI889" s="417"/>
      <c r="AJ889" s="417"/>
      <c r="AK889" s="417"/>
      <c r="AL889" s="417"/>
      <c r="AM889" s="298">
        <f>SUM(Y889:AL889)</f>
        <v>0</v>
      </c>
    </row>
    <row r="890" spans="1:39" ht="15.5" outlineLevel="1">
      <c r="A890" s="534"/>
      <c r="B890" s="296" t="s">
        <v>340</v>
      </c>
      <c r="C890" s="318" t="s">
        <v>164</v>
      </c>
      <c r="D890" s="297"/>
      <c r="E890" s="297"/>
      <c r="F890" s="297"/>
      <c r="G890" s="297"/>
      <c r="H890" s="297"/>
      <c r="I890" s="297"/>
      <c r="J890" s="297"/>
      <c r="K890" s="297"/>
      <c r="L890" s="297"/>
      <c r="M890" s="297"/>
      <c r="N890" s="297">
        <f>N889</f>
        <v>0</v>
      </c>
      <c r="O890" s="297"/>
      <c r="P890" s="297"/>
      <c r="Q890" s="297"/>
      <c r="R890" s="297"/>
      <c r="S890" s="297"/>
      <c r="T890" s="297"/>
      <c r="U890" s="297"/>
      <c r="V890" s="297"/>
      <c r="W890" s="297"/>
      <c r="X890" s="297"/>
      <c r="Y890" s="413">
        <f t="shared" ref="Y890:AL890" si="281">Y889</f>
        <v>0</v>
      </c>
      <c r="Z890" s="413">
        <f t="shared" si="281"/>
        <v>0</v>
      </c>
      <c r="AA890" s="413">
        <f t="shared" si="281"/>
        <v>0</v>
      </c>
      <c r="AB890" s="413">
        <f t="shared" si="281"/>
        <v>0</v>
      </c>
      <c r="AC890" s="413">
        <f t="shared" si="281"/>
        <v>0</v>
      </c>
      <c r="AD890" s="413">
        <f t="shared" si="281"/>
        <v>0</v>
      </c>
      <c r="AE890" s="413">
        <f t="shared" si="281"/>
        <v>0</v>
      </c>
      <c r="AF890" s="413">
        <f t="shared" si="281"/>
        <v>0</v>
      </c>
      <c r="AG890" s="413">
        <f t="shared" si="281"/>
        <v>0</v>
      </c>
      <c r="AH890" s="413">
        <f t="shared" si="281"/>
        <v>0</v>
      </c>
      <c r="AI890" s="413">
        <f t="shared" si="281"/>
        <v>0</v>
      </c>
      <c r="AJ890" s="413">
        <f t="shared" si="281"/>
        <v>0</v>
      </c>
      <c r="AK890" s="413">
        <f t="shared" si="281"/>
        <v>0</v>
      </c>
      <c r="AL890" s="413">
        <f t="shared" si="281"/>
        <v>0</v>
      </c>
      <c r="AM890" s="308"/>
    </row>
    <row r="891" spans="1:39" ht="15.5" outlineLevel="1">
      <c r="A891" s="534"/>
      <c r="B891" s="430"/>
      <c r="C891" s="318"/>
      <c r="D891" s="293"/>
      <c r="E891" s="293"/>
      <c r="F891" s="293"/>
      <c r="G891" s="293"/>
      <c r="H891" s="293"/>
      <c r="I891" s="293"/>
      <c r="J891" s="293"/>
      <c r="K891" s="293"/>
      <c r="L891" s="293"/>
      <c r="M891" s="293"/>
      <c r="N891" s="293"/>
      <c r="O891" s="293"/>
      <c r="P891" s="293"/>
      <c r="Q891" s="293"/>
      <c r="R891" s="293"/>
      <c r="S891" s="293"/>
      <c r="T891" s="293"/>
      <c r="U891" s="293"/>
      <c r="V891" s="293"/>
      <c r="W891" s="293"/>
      <c r="X891" s="293"/>
      <c r="Y891" s="414"/>
      <c r="Z891" s="427"/>
      <c r="AA891" s="427"/>
      <c r="AB891" s="427"/>
      <c r="AC891" s="427"/>
      <c r="AD891" s="427"/>
      <c r="AE891" s="427"/>
      <c r="AF891" s="427"/>
      <c r="AG891" s="427"/>
      <c r="AH891" s="427"/>
      <c r="AI891" s="427"/>
      <c r="AJ891" s="427"/>
      <c r="AK891" s="427"/>
      <c r="AL891" s="427"/>
      <c r="AM891" s="308"/>
    </row>
    <row r="892" spans="1:39" ht="15.5" outlineLevel="1">
      <c r="A892" s="534">
        <v>38</v>
      </c>
      <c r="B892" s="430" t="s">
        <v>131</v>
      </c>
      <c r="C892" s="318" t="s">
        <v>789</v>
      </c>
      <c r="D892" s="297"/>
      <c r="E892" s="297"/>
      <c r="F892" s="297"/>
      <c r="G892" s="297"/>
      <c r="H892" s="297"/>
      <c r="I892" s="297"/>
      <c r="J892" s="297"/>
      <c r="K892" s="297"/>
      <c r="L892" s="297"/>
      <c r="M892" s="297"/>
      <c r="N892" s="297">
        <v>0</v>
      </c>
      <c r="O892" s="297"/>
      <c r="P892" s="297"/>
      <c r="Q892" s="297"/>
      <c r="R892" s="297"/>
      <c r="S892" s="297"/>
      <c r="T892" s="297"/>
      <c r="U892" s="297"/>
      <c r="V892" s="297"/>
      <c r="W892" s="297"/>
      <c r="X892" s="297"/>
      <c r="Y892" s="428"/>
      <c r="Z892" s="417"/>
      <c r="AA892" s="417"/>
      <c r="AB892" s="417"/>
      <c r="AC892" s="417"/>
      <c r="AD892" s="417"/>
      <c r="AE892" s="417"/>
      <c r="AF892" s="417"/>
      <c r="AG892" s="417"/>
      <c r="AH892" s="417"/>
      <c r="AI892" s="417"/>
      <c r="AJ892" s="417"/>
      <c r="AK892" s="417"/>
      <c r="AL892" s="417"/>
      <c r="AM892" s="298">
        <f>SUM(Y892:AL892)</f>
        <v>0</v>
      </c>
    </row>
    <row r="893" spans="1:39" ht="15.5" outlineLevel="1">
      <c r="A893" s="534"/>
      <c r="B893" s="296" t="s">
        <v>340</v>
      </c>
      <c r="C893" s="318" t="s">
        <v>164</v>
      </c>
      <c r="D893" s="297"/>
      <c r="E893" s="297"/>
      <c r="F893" s="297"/>
      <c r="G893" s="297"/>
      <c r="H893" s="297"/>
      <c r="I893" s="297"/>
      <c r="J893" s="297"/>
      <c r="K893" s="297"/>
      <c r="L893" s="297"/>
      <c r="M893" s="297"/>
      <c r="N893" s="297">
        <f>N892</f>
        <v>0</v>
      </c>
      <c r="O893" s="297"/>
      <c r="P893" s="297"/>
      <c r="Q893" s="297"/>
      <c r="R893" s="297"/>
      <c r="S893" s="297"/>
      <c r="T893" s="297"/>
      <c r="U893" s="297"/>
      <c r="V893" s="297"/>
      <c r="W893" s="297"/>
      <c r="X893" s="297"/>
      <c r="Y893" s="413">
        <f t="shared" ref="Y893:AL893" si="282">Y892</f>
        <v>0</v>
      </c>
      <c r="Z893" s="413">
        <f t="shared" si="282"/>
        <v>0</v>
      </c>
      <c r="AA893" s="413">
        <f t="shared" si="282"/>
        <v>0</v>
      </c>
      <c r="AB893" s="413">
        <f t="shared" si="282"/>
        <v>0</v>
      </c>
      <c r="AC893" s="413">
        <f t="shared" si="282"/>
        <v>0</v>
      </c>
      <c r="AD893" s="413">
        <f t="shared" si="282"/>
        <v>0</v>
      </c>
      <c r="AE893" s="413">
        <f t="shared" si="282"/>
        <v>0</v>
      </c>
      <c r="AF893" s="413">
        <f t="shared" si="282"/>
        <v>0</v>
      </c>
      <c r="AG893" s="413">
        <f t="shared" si="282"/>
        <v>0</v>
      </c>
      <c r="AH893" s="413">
        <f t="shared" si="282"/>
        <v>0</v>
      </c>
      <c r="AI893" s="413">
        <f t="shared" si="282"/>
        <v>0</v>
      </c>
      <c r="AJ893" s="413">
        <f t="shared" si="282"/>
        <v>0</v>
      </c>
      <c r="AK893" s="413">
        <f t="shared" si="282"/>
        <v>0</v>
      </c>
      <c r="AL893" s="413">
        <f t="shared" si="282"/>
        <v>0</v>
      </c>
      <c r="AM893" s="308"/>
    </row>
    <row r="894" spans="1:39" ht="15.5" outlineLevel="1">
      <c r="A894" s="534"/>
      <c r="B894" s="430"/>
      <c r="C894" s="318"/>
      <c r="D894" s="293"/>
      <c r="E894" s="293"/>
      <c r="F894" s="293"/>
      <c r="G894" s="293"/>
      <c r="H894" s="293"/>
      <c r="I894" s="293"/>
      <c r="J894" s="293"/>
      <c r="K894" s="293"/>
      <c r="L894" s="293"/>
      <c r="M894" s="293"/>
      <c r="N894" s="293"/>
      <c r="O894" s="293"/>
      <c r="P894" s="293"/>
      <c r="Q894" s="293"/>
      <c r="R894" s="293"/>
      <c r="S894" s="293"/>
      <c r="T894" s="293"/>
      <c r="U894" s="293"/>
      <c r="V894" s="293"/>
      <c r="W894" s="293"/>
      <c r="X894" s="293"/>
      <c r="Y894" s="414"/>
      <c r="Z894" s="427"/>
      <c r="AA894" s="427"/>
      <c r="AB894" s="427"/>
      <c r="AC894" s="427"/>
      <c r="AD894" s="427"/>
      <c r="AE894" s="427"/>
      <c r="AF894" s="427"/>
      <c r="AG894" s="427"/>
      <c r="AH894" s="427"/>
      <c r="AI894" s="427"/>
      <c r="AJ894" s="427"/>
      <c r="AK894" s="427"/>
      <c r="AL894" s="427"/>
      <c r="AM894" s="308"/>
    </row>
    <row r="895" spans="1:39" ht="31" outlineLevel="1">
      <c r="A895" s="534">
        <v>39</v>
      </c>
      <c r="B895" s="430" t="s">
        <v>132</v>
      </c>
      <c r="C895" s="318" t="s">
        <v>789</v>
      </c>
      <c r="D895" s="297"/>
      <c r="E895" s="297"/>
      <c r="F895" s="297"/>
      <c r="G895" s="297"/>
      <c r="H895" s="297"/>
      <c r="I895" s="297"/>
      <c r="J895" s="297"/>
      <c r="K895" s="297"/>
      <c r="L895" s="297"/>
      <c r="M895" s="297"/>
      <c r="N895" s="297">
        <v>0</v>
      </c>
      <c r="O895" s="297"/>
      <c r="P895" s="297"/>
      <c r="Q895" s="297"/>
      <c r="R895" s="297"/>
      <c r="S895" s="297"/>
      <c r="T895" s="297"/>
      <c r="U895" s="297"/>
      <c r="V895" s="297"/>
      <c r="W895" s="297"/>
      <c r="X895" s="297"/>
      <c r="Y895" s="428"/>
      <c r="Z895" s="417"/>
      <c r="AA895" s="417"/>
      <c r="AB895" s="417"/>
      <c r="AC895" s="417"/>
      <c r="AD895" s="417"/>
      <c r="AE895" s="417"/>
      <c r="AF895" s="417"/>
      <c r="AG895" s="417"/>
      <c r="AH895" s="417"/>
      <c r="AI895" s="417"/>
      <c r="AJ895" s="417"/>
      <c r="AK895" s="417"/>
      <c r="AL895" s="417"/>
      <c r="AM895" s="298">
        <f>SUM(Y895:AL895)</f>
        <v>0</v>
      </c>
    </row>
    <row r="896" spans="1:39" ht="15.5" outlineLevel="1">
      <c r="A896" s="534"/>
      <c r="B896" s="296" t="s">
        <v>340</v>
      </c>
      <c r="C896" s="318" t="s">
        <v>164</v>
      </c>
      <c r="D896" s="297"/>
      <c r="E896" s="297"/>
      <c r="F896" s="297"/>
      <c r="G896" s="297"/>
      <c r="H896" s="297"/>
      <c r="I896" s="297"/>
      <c r="J896" s="297"/>
      <c r="K896" s="297"/>
      <c r="L896" s="297"/>
      <c r="M896" s="297"/>
      <c r="N896" s="297">
        <f>N895</f>
        <v>0</v>
      </c>
      <c r="O896" s="297"/>
      <c r="P896" s="297"/>
      <c r="Q896" s="297"/>
      <c r="R896" s="297"/>
      <c r="S896" s="297"/>
      <c r="T896" s="297"/>
      <c r="U896" s="297"/>
      <c r="V896" s="297"/>
      <c r="W896" s="297"/>
      <c r="X896" s="297"/>
      <c r="Y896" s="413">
        <f t="shared" ref="Y896:AL896" si="283">Y895</f>
        <v>0</v>
      </c>
      <c r="Z896" s="413">
        <f t="shared" si="283"/>
        <v>0</v>
      </c>
      <c r="AA896" s="413">
        <f t="shared" si="283"/>
        <v>0</v>
      </c>
      <c r="AB896" s="413">
        <f t="shared" si="283"/>
        <v>0</v>
      </c>
      <c r="AC896" s="413">
        <f t="shared" si="283"/>
        <v>0</v>
      </c>
      <c r="AD896" s="413">
        <f t="shared" si="283"/>
        <v>0</v>
      </c>
      <c r="AE896" s="413">
        <f t="shared" si="283"/>
        <v>0</v>
      </c>
      <c r="AF896" s="413">
        <f t="shared" si="283"/>
        <v>0</v>
      </c>
      <c r="AG896" s="413">
        <f t="shared" si="283"/>
        <v>0</v>
      </c>
      <c r="AH896" s="413">
        <f t="shared" si="283"/>
        <v>0</v>
      </c>
      <c r="AI896" s="413">
        <f t="shared" si="283"/>
        <v>0</v>
      </c>
      <c r="AJ896" s="413">
        <f t="shared" si="283"/>
        <v>0</v>
      </c>
      <c r="AK896" s="413">
        <f t="shared" si="283"/>
        <v>0</v>
      </c>
      <c r="AL896" s="413">
        <f t="shared" si="283"/>
        <v>0</v>
      </c>
      <c r="AM896" s="308"/>
    </row>
    <row r="897" spans="1:39" ht="15.5" outlineLevel="1">
      <c r="A897" s="534"/>
      <c r="B897" s="430"/>
      <c r="C897" s="318"/>
      <c r="D897" s="293"/>
      <c r="E897" s="293"/>
      <c r="F897" s="293"/>
      <c r="G897" s="293"/>
      <c r="H897" s="293"/>
      <c r="I897" s="293"/>
      <c r="J897" s="293"/>
      <c r="K897" s="293"/>
      <c r="L897" s="293"/>
      <c r="M897" s="293"/>
      <c r="N897" s="293"/>
      <c r="O897" s="293"/>
      <c r="P897" s="293"/>
      <c r="Q897" s="293"/>
      <c r="R897" s="293"/>
      <c r="S897" s="293"/>
      <c r="T897" s="293"/>
      <c r="U897" s="293"/>
      <c r="V897" s="293"/>
      <c r="W897" s="293"/>
      <c r="X897" s="293"/>
      <c r="Y897" s="414"/>
      <c r="Z897" s="427"/>
      <c r="AA897" s="427"/>
      <c r="AB897" s="427"/>
      <c r="AC897" s="427"/>
      <c r="AD897" s="427"/>
      <c r="AE897" s="427"/>
      <c r="AF897" s="427"/>
      <c r="AG897" s="427"/>
      <c r="AH897" s="427"/>
      <c r="AI897" s="427"/>
      <c r="AJ897" s="427"/>
      <c r="AK897" s="427"/>
      <c r="AL897" s="427"/>
      <c r="AM897" s="308"/>
    </row>
    <row r="898" spans="1:39" ht="31" outlineLevel="1">
      <c r="A898" s="534">
        <v>40</v>
      </c>
      <c r="B898" s="430" t="s">
        <v>133</v>
      </c>
      <c r="C898" s="318" t="s">
        <v>789</v>
      </c>
      <c r="D898" s="297"/>
      <c r="E898" s="297"/>
      <c r="F898" s="297"/>
      <c r="G898" s="297"/>
      <c r="H898" s="297"/>
      <c r="I898" s="297"/>
      <c r="J898" s="297"/>
      <c r="K898" s="297"/>
      <c r="L898" s="297"/>
      <c r="M898" s="297"/>
      <c r="N898" s="297">
        <v>0</v>
      </c>
      <c r="O898" s="297"/>
      <c r="P898" s="297"/>
      <c r="Q898" s="297"/>
      <c r="R898" s="297"/>
      <c r="S898" s="297"/>
      <c r="T898" s="297"/>
      <c r="U898" s="297"/>
      <c r="V898" s="297"/>
      <c r="W898" s="297"/>
      <c r="X898" s="297"/>
      <c r="Y898" s="428"/>
      <c r="Z898" s="417"/>
      <c r="AA898" s="417"/>
      <c r="AB898" s="417"/>
      <c r="AC898" s="417"/>
      <c r="AD898" s="417"/>
      <c r="AE898" s="417"/>
      <c r="AF898" s="417"/>
      <c r="AG898" s="417"/>
      <c r="AH898" s="417"/>
      <c r="AI898" s="417"/>
      <c r="AJ898" s="417"/>
      <c r="AK898" s="417"/>
      <c r="AL898" s="417"/>
      <c r="AM898" s="298">
        <f>SUM(Y898:AL898)</f>
        <v>0</v>
      </c>
    </row>
    <row r="899" spans="1:39" ht="15.5" outlineLevel="1">
      <c r="A899" s="534"/>
      <c r="B899" s="296" t="s">
        <v>340</v>
      </c>
      <c r="C899" s="318" t="s">
        <v>164</v>
      </c>
      <c r="D899" s="297"/>
      <c r="E899" s="297"/>
      <c r="F899" s="297"/>
      <c r="G899" s="297"/>
      <c r="H899" s="297"/>
      <c r="I899" s="297"/>
      <c r="J899" s="297"/>
      <c r="K899" s="297"/>
      <c r="L899" s="297"/>
      <c r="M899" s="297"/>
      <c r="N899" s="297">
        <f>N898</f>
        <v>0</v>
      </c>
      <c r="O899" s="297"/>
      <c r="P899" s="297"/>
      <c r="Q899" s="297"/>
      <c r="R899" s="297"/>
      <c r="S899" s="297"/>
      <c r="T899" s="297"/>
      <c r="U899" s="297"/>
      <c r="V899" s="297"/>
      <c r="W899" s="297"/>
      <c r="X899" s="297"/>
      <c r="Y899" s="413">
        <f t="shared" ref="Y899:AL899" si="284">Y898</f>
        <v>0</v>
      </c>
      <c r="Z899" s="413">
        <f t="shared" si="284"/>
        <v>0</v>
      </c>
      <c r="AA899" s="413">
        <f t="shared" si="284"/>
        <v>0</v>
      </c>
      <c r="AB899" s="413">
        <f t="shared" si="284"/>
        <v>0</v>
      </c>
      <c r="AC899" s="413">
        <f t="shared" si="284"/>
        <v>0</v>
      </c>
      <c r="AD899" s="413">
        <f t="shared" si="284"/>
        <v>0</v>
      </c>
      <c r="AE899" s="413">
        <f t="shared" si="284"/>
        <v>0</v>
      </c>
      <c r="AF899" s="413">
        <f t="shared" si="284"/>
        <v>0</v>
      </c>
      <c r="AG899" s="413">
        <f t="shared" si="284"/>
        <v>0</v>
      </c>
      <c r="AH899" s="413">
        <f t="shared" si="284"/>
        <v>0</v>
      </c>
      <c r="AI899" s="413">
        <f t="shared" si="284"/>
        <v>0</v>
      </c>
      <c r="AJ899" s="413">
        <f t="shared" si="284"/>
        <v>0</v>
      </c>
      <c r="AK899" s="413">
        <f t="shared" si="284"/>
        <v>0</v>
      </c>
      <c r="AL899" s="413">
        <f t="shared" si="284"/>
        <v>0</v>
      </c>
      <c r="AM899" s="308"/>
    </row>
    <row r="900" spans="1:39" ht="15.5" outlineLevel="1">
      <c r="A900" s="534"/>
      <c r="B900" s="430"/>
      <c r="C900" s="318"/>
      <c r="D900" s="293"/>
      <c r="E900" s="293"/>
      <c r="F900" s="293"/>
      <c r="G900" s="293"/>
      <c r="H900" s="293"/>
      <c r="I900" s="293"/>
      <c r="J900" s="293"/>
      <c r="K900" s="293"/>
      <c r="L900" s="293"/>
      <c r="M900" s="293"/>
      <c r="N900" s="293"/>
      <c r="O900" s="293"/>
      <c r="P900" s="293"/>
      <c r="Q900" s="293"/>
      <c r="R900" s="293"/>
      <c r="S900" s="293"/>
      <c r="T900" s="293"/>
      <c r="U900" s="293"/>
      <c r="V900" s="293"/>
      <c r="W900" s="293"/>
      <c r="X900" s="293"/>
      <c r="Y900" s="414"/>
      <c r="Z900" s="427"/>
      <c r="AA900" s="427"/>
      <c r="AB900" s="427"/>
      <c r="AC900" s="427"/>
      <c r="AD900" s="427"/>
      <c r="AE900" s="427"/>
      <c r="AF900" s="427"/>
      <c r="AG900" s="427"/>
      <c r="AH900" s="427"/>
      <c r="AI900" s="427"/>
      <c r="AJ900" s="427"/>
      <c r="AK900" s="427"/>
      <c r="AL900" s="427"/>
      <c r="AM900" s="308"/>
    </row>
    <row r="901" spans="1:39" ht="46.5" outlineLevel="1">
      <c r="A901" s="534">
        <v>41</v>
      </c>
      <c r="B901" s="430" t="s">
        <v>134</v>
      </c>
      <c r="C901" s="318" t="s">
        <v>789</v>
      </c>
      <c r="D901" s="297"/>
      <c r="E901" s="297"/>
      <c r="F901" s="297"/>
      <c r="G901" s="297"/>
      <c r="H901" s="297"/>
      <c r="I901" s="297"/>
      <c r="J901" s="297"/>
      <c r="K901" s="297"/>
      <c r="L901" s="297"/>
      <c r="M901" s="297"/>
      <c r="N901" s="297">
        <v>0</v>
      </c>
      <c r="O901" s="297"/>
      <c r="P901" s="297"/>
      <c r="Q901" s="297"/>
      <c r="R901" s="297"/>
      <c r="S901" s="297"/>
      <c r="T901" s="297"/>
      <c r="U901" s="297"/>
      <c r="V901" s="297"/>
      <c r="W901" s="297"/>
      <c r="X901" s="297"/>
      <c r="Y901" s="428"/>
      <c r="Z901" s="417"/>
      <c r="AA901" s="417"/>
      <c r="AB901" s="417"/>
      <c r="AC901" s="417"/>
      <c r="AD901" s="417"/>
      <c r="AE901" s="417"/>
      <c r="AF901" s="417"/>
      <c r="AG901" s="417"/>
      <c r="AH901" s="417"/>
      <c r="AI901" s="417"/>
      <c r="AJ901" s="417"/>
      <c r="AK901" s="417"/>
      <c r="AL901" s="417"/>
      <c r="AM901" s="298">
        <f>SUM(Y901:AL901)</f>
        <v>0</v>
      </c>
    </row>
    <row r="902" spans="1:39" ht="15.5" outlineLevel="1">
      <c r="A902" s="534"/>
      <c r="B902" s="296" t="s">
        <v>340</v>
      </c>
      <c r="C902" s="318" t="s">
        <v>164</v>
      </c>
      <c r="D902" s="297"/>
      <c r="E902" s="297"/>
      <c r="F902" s="297"/>
      <c r="G902" s="297"/>
      <c r="H902" s="297"/>
      <c r="I902" s="297"/>
      <c r="J902" s="297"/>
      <c r="K902" s="297"/>
      <c r="L902" s="297"/>
      <c r="M902" s="297"/>
      <c r="N902" s="297">
        <f>N901</f>
        <v>0</v>
      </c>
      <c r="O902" s="297"/>
      <c r="P902" s="297"/>
      <c r="Q902" s="297"/>
      <c r="R902" s="297"/>
      <c r="S902" s="297"/>
      <c r="T902" s="297"/>
      <c r="U902" s="297"/>
      <c r="V902" s="297"/>
      <c r="W902" s="297"/>
      <c r="X902" s="297"/>
      <c r="Y902" s="413">
        <f t="shared" ref="Y902:AL902" si="285">Y901</f>
        <v>0</v>
      </c>
      <c r="Z902" s="413">
        <f t="shared" si="285"/>
        <v>0</v>
      </c>
      <c r="AA902" s="413">
        <f t="shared" si="285"/>
        <v>0</v>
      </c>
      <c r="AB902" s="413">
        <f t="shared" si="285"/>
        <v>0</v>
      </c>
      <c r="AC902" s="413">
        <f t="shared" si="285"/>
        <v>0</v>
      </c>
      <c r="AD902" s="413">
        <f t="shared" si="285"/>
        <v>0</v>
      </c>
      <c r="AE902" s="413">
        <f t="shared" si="285"/>
        <v>0</v>
      </c>
      <c r="AF902" s="413">
        <f t="shared" si="285"/>
        <v>0</v>
      </c>
      <c r="AG902" s="413">
        <f t="shared" si="285"/>
        <v>0</v>
      </c>
      <c r="AH902" s="413">
        <f t="shared" si="285"/>
        <v>0</v>
      </c>
      <c r="AI902" s="413">
        <f t="shared" si="285"/>
        <v>0</v>
      </c>
      <c r="AJ902" s="413">
        <f t="shared" si="285"/>
        <v>0</v>
      </c>
      <c r="AK902" s="413">
        <f t="shared" si="285"/>
        <v>0</v>
      </c>
      <c r="AL902" s="413">
        <f t="shared" si="285"/>
        <v>0</v>
      </c>
      <c r="AM902" s="308"/>
    </row>
    <row r="903" spans="1:39" ht="15.5" outlineLevel="1">
      <c r="A903" s="534"/>
      <c r="B903" s="430"/>
      <c r="C903" s="318"/>
      <c r="D903" s="293"/>
      <c r="E903" s="293"/>
      <c r="F903" s="293"/>
      <c r="G903" s="293"/>
      <c r="H903" s="293"/>
      <c r="I903" s="293"/>
      <c r="J903" s="293"/>
      <c r="K903" s="293"/>
      <c r="L903" s="293"/>
      <c r="M903" s="293"/>
      <c r="N903" s="293"/>
      <c r="O903" s="293"/>
      <c r="P903" s="293"/>
      <c r="Q903" s="293"/>
      <c r="R903" s="293"/>
      <c r="S903" s="293"/>
      <c r="T903" s="293"/>
      <c r="U903" s="293"/>
      <c r="V903" s="293"/>
      <c r="W903" s="293"/>
      <c r="X903" s="293"/>
      <c r="Y903" s="414"/>
      <c r="Z903" s="427"/>
      <c r="AA903" s="427"/>
      <c r="AB903" s="427"/>
      <c r="AC903" s="427"/>
      <c r="AD903" s="427"/>
      <c r="AE903" s="427"/>
      <c r="AF903" s="427"/>
      <c r="AG903" s="427"/>
      <c r="AH903" s="427"/>
      <c r="AI903" s="427"/>
      <c r="AJ903" s="427"/>
      <c r="AK903" s="427"/>
      <c r="AL903" s="427"/>
      <c r="AM903" s="308"/>
    </row>
    <row r="904" spans="1:39" ht="31" outlineLevel="1">
      <c r="A904" s="534">
        <v>42</v>
      </c>
      <c r="B904" s="430" t="s">
        <v>135</v>
      </c>
      <c r="C904" s="318" t="s">
        <v>789</v>
      </c>
      <c r="D904" s="297"/>
      <c r="E904" s="297"/>
      <c r="F904" s="297"/>
      <c r="G904" s="297"/>
      <c r="H904" s="297"/>
      <c r="I904" s="297"/>
      <c r="J904" s="297"/>
      <c r="K904" s="297"/>
      <c r="L904" s="297"/>
      <c r="M904" s="297"/>
      <c r="N904" s="293"/>
      <c r="O904" s="297"/>
      <c r="P904" s="297"/>
      <c r="Q904" s="297"/>
      <c r="R904" s="297"/>
      <c r="S904" s="297"/>
      <c r="T904" s="297"/>
      <c r="U904" s="297"/>
      <c r="V904" s="297"/>
      <c r="W904" s="297"/>
      <c r="X904" s="297"/>
      <c r="Y904" s="428"/>
      <c r="Z904" s="417"/>
      <c r="AA904" s="417"/>
      <c r="AB904" s="417"/>
      <c r="AC904" s="417"/>
      <c r="AD904" s="417"/>
      <c r="AE904" s="417"/>
      <c r="AF904" s="417"/>
      <c r="AG904" s="417"/>
      <c r="AH904" s="417"/>
      <c r="AI904" s="417"/>
      <c r="AJ904" s="417"/>
      <c r="AK904" s="417"/>
      <c r="AL904" s="417"/>
      <c r="AM904" s="298">
        <f>SUM(Y904:AL904)</f>
        <v>0</v>
      </c>
    </row>
    <row r="905" spans="1:39" ht="15.5" outlineLevel="1">
      <c r="A905" s="534"/>
      <c r="B905" s="296" t="s">
        <v>340</v>
      </c>
      <c r="C905" s="318" t="s">
        <v>164</v>
      </c>
      <c r="D905" s="297"/>
      <c r="E905" s="297"/>
      <c r="F905" s="297"/>
      <c r="G905" s="297"/>
      <c r="H905" s="297"/>
      <c r="I905" s="297"/>
      <c r="J905" s="297"/>
      <c r="K905" s="297"/>
      <c r="L905" s="297"/>
      <c r="M905" s="297"/>
      <c r="N905" s="470"/>
      <c r="O905" s="297"/>
      <c r="P905" s="297"/>
      <c r="Q905" s="297"/>
      <c r="R905" s="297"/>
      <c r="S905" s="297"/>
      <c r="T905" s="297"/>
      <c r="U905" s="297"/>
      <c r="V905" s="297"/>
      <c r="W905" s="297"/>
      <c r="X905" s="297"/>
      <c r="Y905" s="413">
        <f t="shared" ref="Y905:AL905" si="286">Y904</f>
        <v>0</v>
      </c>
      <c r="Z905" s="413">
        <f t="shared" si="286"/>
        <v>0</v>
      </c>
      <c r="AA905" s="413">
        <f t="shared" si="286"/>
        <v>0</v>
      </c>
      <c r="AB905" s="413">
        <f t="shared" si="286"/>
        <v>0</v>
      </c>
      <c r="AC905" s="413">
        <f t="shared" si="286"/>
        <v>0</v>
      </c>
      <c r="AD905" s="413">
        <f t="shared" si="286"/>
        <v>0</v>
      </c>
      <c r="AE905" s="413">
        <f t="shared" si="286"/>
        <v>0</v>
      </c>
      <c r="AF905" s="413">
        <f t="shared" si="286"/>
        <v>0</v>
      </c>
      <c r="AG905" s="413">
        <f t="shared" si="286"/>
        <v>0</v>
      </c>
      <c r="AH905" s="413">
        <f t="shared" si="286"/>
        <v>0</v>
      </c>
      <c r="AI905" s="413">
        <f t="shared" si="286"/>
        <v>0</v>
      </c>
      <c r="AJ905" s="413">
        <f t="shared" si="286"/>
        <v>0</v>
      </c>
      <c r="AK905" s="413">
        <f t="shared" si="286"/>
        <v>0</v>
      </c>
      <c r="AL905" s="413">
        <f t="shared" si="286"/>
        <v>0</v>
      </c>
      <c r="AM905" s="308"/>
    </row>
    <row r="906" spans="1:39" ht="15.5" outlineLevel="1">
      <c r="A906" s="534"/>
      <c r="B906" s="430"/>
      <c r="C906" s="318"/>
      <c r="D906" s="293"/>
      <c r="E906" s="293"/>
      <c r="F906" s="293"/>
      <c r="G906" s="293"/>
      <c r="H906" s="293"/>
      <c r="I906" s="293"/>
      <c r="J906" s="293"/>
      <c r="K906" s="293"/>
      <c r="L906" s="293"/>
      <c r="M906" s="293"/>
      <c r="N906" s="293"/>
      <c r="O906" s="293"/>
      <c r="P906" s="293"/>
      <c r="Q906" s="293"/>
      <c r="R906" s="293"/>
      <c r="S906" s="293"/>
      <c r="T906" s="293"/>
      <c r="U906" s="293"/>
      <c r="V906" s="293"/>
      <c r="W906" s="293"/>
      <c r="X906" s="293"/>
      <c r="Y906" s="414"/>
      <c r="Z906" s="427"/>
      <c r="AA906" s="427"/>
      <c r="AB906" s="427"/>
      <c r="AC906" s="427"/>
      <c r="AD906" s="427"/>
      <c r="AE906" s="427"/>
      <c r="AF906" s="427"/>
      <c r="AG906" s="427"/>
      <c r="AH906" s="427"/>
      <c r="AI906" s="427"/>
      <c r="AJ906" s="427"/>
      <c r="AK906" s="427"/>
      <c r="AL906" s="427"/>
      <c r="AM906" s="308"/>
    </row>
    <row r="907" spans="1:39" ht="15.5" outlineLevel="1">
      <c r="A907" s="534">
        <v>43</v>
      </c>
      <c r="B907" s="430" t="s">
        <v>136</v>
      </c>
      <c r="C907" s="318" t="s">
        <v>789</v>
      </c>
      <c r="D907" s="297"/>
      <c r="E907" s="297"/>
      <c r="F907" s="297"/>
      <c r="G907" s="297"/>
      <c r="H907" s="297"/>
      <c r="I907" s="297"/>
      <c r="J907" s="297"/>
      <c r="K907" s="297"/>
      <c r="L907" s="297"/>
      <c r="M907" s="297"/>
      <c r="N907" s="297">
        <v>0</v>
      </c>
      <c r="O907" s="297"/>
      <c r="P907" s="297"/>
      <c r="Q907" s="297"/>
      <c r="R907" s="297"/>
      <c r="S907" s="297"/>
      <c r="T907" s="297"/>
      <c r="U907" s="297"/>
      <c r="V907" s="297"/>
      <c r="W907" s="297"/>
      <c r="X907" s="297"/>
      <c r="Y907" s="428"/>
      <c r="Z907" s="417"/>
      <c r="AA907" s="417"/>
      <c r="AB907" s="417"/>
      <c r="AC907" s="417"/>
      <c r="AD907" s="417"/>
      <c r="AE907" s="417"/>
      <c r="AF907" s="417"/>
      <c r="AG907" s="417"/>
      <c r="AH907" s="417"/>
      <c r="AI907" s="417"/>
      <c r="AJ907" s="417"/>
      <c r="AK907" s="417"/>
      <c r="AL907" s="417"/>
      <c r="AM907" s="298">
        <f>SUM(Y907:AL907)</f>
        <v>0</v>
      </c>
    </row>
    <row r="908" spans="1:39" ht="15.5" outlineLevel="1">
      <c r="A908" s="534"/>
      <c r="B908" s="296" t="s">
        <v>340</v>
      </c>
      <c r="C908" s="318" t="s">
        <v>164</v>
      </c>
      <c r="D908" s="297"/>
      <c r="E908" s="297"/>
      <c r="F908" s="297"/>
      <c r="G908" s="297"/>
      <c r="H908" s="297"/>
      <c r="I908" s="297"/>
      <c r="J908" s="297"/>
      <c r="K908" s="297"/>
      <c r="L908" s="297"/>
      <c r="M908" s="297"/>
      <c r="N908" s="297">
        <f>N907</f>
        <v>0</v>
      </c>
      <c r="O908" s="297"/>
      <c r="P908" s="297"/>
      <c r="Q908" s="297"/>
      <c r="R908" s="297"/>
      <c r="S908" s="297"/>
      <c r="T908" s="297"/>
      <c r="U908" s="297"/>
      <c r="V908" s="297"/>
      <c r="W908" s="297"/>
      <c r="X908" s="297"/>
      <c r="Y908" s="413">
        <f t="shared" ref="Y908:AL908" si="287">Y907</f>
        <v>0</v>
      </c>
      <c r="Z908" s="413">
        <f t="shared" si="287"/>
        <v>0</v>
      </c>
      <c r="AA908" s="413">
        <f t="shared" si="287"/>
        <v>0</v>
      </c>
      <c r="AB908" s="413">
        <f t="shared" si="287"/>
        <v>0</v>
      </c>
      <c r="AC908" s="413">
        <f t="shared" si="287"/>
        <v>0</v>
      </c>
      <c r="AD908" s="413">
        <f t="shared" si="287"/>
        <v>0</v>
      </c>
      <c r="AE908" s="413">
        <f t="shared" si="287"/>
        <v>0</v>
      </c>
      <c r="AF908" s="413">
        <f t="shared" si="287"/>
        <v>0</v>
      </c>
      <c r="AG908" s="413">
        <f t="shared" si="287"/>
        <v>0</v>
      </c>
      <c r="AH908" s="413">
        <f t="shared" si="287"/>
        <v>0</v>
      </c>
      <c r="AI908" s="413">
        <f t="shared" si="287"/>
        <v>0</v>
      </c>
      <c r="AJ908" s="413">
        <f t="shared" si="287"/>
        <v>0</v>
      </c>
      <c r="AK908" s="413">
        <f t="shared" si="287"/>
        <v>0</v>
      </c>
      <c r="AL908" s="413">
        <f t="shared" si="287"/>
        <v>0</v>
      </c>
      <c r="AM908" s="308"/>
    </row>
    <row r="909" spans="1:39" ht="15.5" outlineLevel="1">
      <c r="A909" s="534"/>
      <c r="B909" s="430"/>
      <c r="C909" s="318"/>
      <c r="D909" s="293"/>
      <c r="E909" s="293"/>
      <c r="F909" s="293"/>
      <c r="G909" s="293"/>
      <c r="H909" s="293"/>
      <c r="I909" s="293"/>
      <c r="J909" s="293"/>
      <c r="K909" s="293"/>
      <c r="L909" s="293"/>
      <c r="M909" s="293"/>
      <c r="N909" s="293"/>
      <c r="O909" s="293"/>
      <c r="P909" s="293"/>
      <c r="Q909" s="293"/>
      <c r="R909" s="293"/>
      <c r="S909" s="293"/>
      <c r="T909" s="293"/>
      <c r="U909" s="293"/>
      <c r="V909" s="293"/>
      <c r="W909" s="293"/>
      <c r="X909" s="293"/>
      <c r="Y909" s="414"/>
      <c r="Z909" s="427"/>
      <c r="AA909" s="427"/>
      <c r="AB909" s="427"/>
      <c r="AC909" s="427"/>
      <c r="AD909" s="427"/>
      <c r="AE909" s="427"/>
      <c r="AF909" s="427"/>
      <c r="AG909" s="427"/>
      <c r="AH909" s="427"/>
      <c r="AI909" s="427"/>
      <c r="AJ909" s="427"/>
      <c r="AK909" s="427"/>
      <c r="AL909" s="427"/>
      <c r="AM909" s="308"/>
    </row>
    <row r="910" spans="1:39" ht="46.5" outlineLevel="1">
      <c r="A910" s="534">
        <v>44</v>
      </c>
      <c r="B910" s="430" t="s">
        <v>137</v>
      </c>
      <c r="C910" s="318" t="s">
        <v>789</v>
      </c>
      <c r="D910" s="297"/>
      <c r="E910" s="297"/>
      <c r="F910" s="297"/>
      <c r="G910" s="297"/>
      <c r="H910" s="297"/>
      <c r="I910" s="297"/>
      <c r="J910" s="297"/>
      <c r="K910" s="297"/>
      <c r="L910" s="297"/>
      <c r="M910" s="297"/>
      <c r="N910" s="297">
        <v>0</v>
      </c>
      <c r="O910" s="297"/>
      <c r="P910" s="297"/>
      <c r="Q910" s="297"/>
      <c r="R910" s="297"/>
      <c r="S910" s="297"/>
      <c r="T910" s="297"/>
      <c r="U910" s="297"/>
      <c r="V910" s="297"/>
      <c r="W910" s="297"/>
      <c r="X910" s="297"/>
      <c r="Y910" s="428"/>
      <c r="Z910" s="417"/>
      <c r="AA910" s="417"/>
      <c r="AB910" s="417"/>
      <c r="AC910" s="417"/>
      <c r="AD910" s="417"/>
      <c r="AE910" s="417"/>
      <c r="AF910" s="417"/>
      <c r="AG910" s="417"/>
      <c r="AH910" s="417"/>
      <c r="AI910" s="417"/>
      <c r="AJ910" s="417"/>
      <c r="AK910" s="417"/>
      <c r="AL910" s="417"/>
      <c r="AM910" s="298">
        <f>SUM(Y910:AL910)</f>
        <v>0</v>
      </c>
    </row>
    <row r="911" spans="1:39" ht="15.5" outlineLevel="1">
      <c r="A911" s="534"/>
      <c r="B911" s="296" t="s">
        <v>340</v>
      </c>
      <c r="C911" s="318" t="s">
        <v>164</v>
      </c>
      <c r="D911" s="297"/>
      <c r="E911" s="297"/>
      <c r="F911" s="297"/>
      <c r="G911" s="297"/>
      <c r="H911" s="297"/>
      <c r="I911" s="297"/>
      <c r="J911" s="297"/>
      <c r="K911" s="297"/>
      <c r="L911" s="297"/>
      <c r="M911" s="297"/>
      <c r="N911" s="297">
        <f>N910</f>
        <v>0</v>
      </c>
      <c r="O911" s="297"/>
      <c r="P911" s="297"/>
      <c r="Q911" s="297"/>
      <c r="R911" s="297"/>
      <c r="S911" s="297"/>
      <c r="T911" s="297"/>
      <c r="U911" s="297"/>
      <c r="V911" s="297"/>
      <c r="W911" s="297"/>
      <c r="X911" s="297"/>
      <c r="Y911" s="413">
        <f t="shared" ref="Y911:AL911" si="288">Y910</f>
        <v>0</v>
      </c>
      <c r="Z911" s="413">
        <f t="shared" si="288"/>
        <v>0</v>
      </c>
      <c r="AA911" s="413">
        <f t="shared" si="288"/>
        <v>0</v>
      </c>
      <c r="AB911" s="413">
        <f t="shared" si="288"/>
        <v>0</v>
      </c>
      <c r="AC911" s="413">
        <f t="shared" si="288"/>
        <v>0</v>
      </c>
      <c r="AD911" s="413">
        <f t="shared" si="288"/>
        <v>0</v>
      </c>
      <c r="AE911" s="413">
        <f t="shared" si="288"/>
        <v>0</v>
      </c>
      <c r="AF911" s="413">
        <f t="shared" si="288"/>
        <v>0</v>
      </c>
      <c r="AG911" s="413">
        <f t="shared" si="288"/>
        <v>0</v>
      </c>
      <c r="AH911" s="413">
        <f t="shared" si="288"/>
        <v>0</v>
      </c>
      <c r="AI911" s="413">
        <f t="shared" si="288"/>
        <v>0</v>
      </c>
      <c r="AJ911" s="413">
        <f t="shared" si="288"/>
        <v>0</v>
      </c>
      <c r="AK911" s="413">
        <f t="shared" si="288"/>
        <v>0</v>
      </c>
      <c r="AL911" s="413">
        <f t="shared" si="288"/>
        <v>0</v>
      </c>
      <c r="AM911" s="308"/>
    </row>
    <row r="912" spans="1:39" ht="15.5" outlineLevel="1">
      <c r="A912" s="534"/>
      <c r="B912" s="430"/>
      <c r="C912" s="318"/>
      <c r="D912" s="293"/>
      <c r="E912" s="293"/>
      <c r="F912" s="293"/>
      <c r="G912" s="293"/>
      <c r="H912" s="293"/>
      <c r="I912" s="293"/>
      <c r="J912" s="293"/>
      <c r="K912" s="293"/>
      <c r="L912" s="293"/>
      <c r="M912" s="293"/>
      <c r="N912" s="293"/>
      <c r="O912" s="293"/>
      <c r="P912" s="293"/>
      <c r="Q912" s="293"/>
      <c r="R912" s="293"/>
      <c r="S912" s="293"/>
      <c r="T912" s="293"/>
      <c r="U912" s="293"/>
      <c r="V912" s="293"/>
      <c r="W912" s="293"/>
      <c r="X912" s="293"/>
      <c r="Y912" s="414"/>
      <c r="Z912" s="427"/>
      <c r="AA912" s="427"/>
      <c r="AB912" s="427"/>
      <c r="AC912" s="427"/>
      <c r="AD912" s="427"/>
      <c r="AE912" s="427"/>
      <c r="AF912" s="427"/>
      <c r="AG912" s="427"/>
      <c r="AH912" s="427"/>
      <c r="AI912" s="427"/>
      <c r="AJ912" s="427"/>
      <c r="AK912" s="427"/>
      <c r="AL912" s="427"/>
      <c r="AM912" s="308"/>
    </row>
    <row r="913" spans="1:39" ht="31" outlineLevel="1">
      <c r="A913" s="534">
        <v>45</v>
      </c>
      <c r="B913" s="430" t="s">
        <v>138</v>
      </c>
      <c r="C913" s="318" t="s">
        <v>789</v>
      </c>
      <c r="D913" s="297"/>
      <c r="E913" s="297"/>
      <c r="F913" s="297"/>
      <c r="G913" s="297"/>
      <c r="H913" s="297"/>
      <c r="I913" s="297"/>
      <c r="J913" s="297"/>
      <c r="K913" s="297"/>
      <c r="L913" s="297"/>
      <c r="M913" s="297"/>
      <c r="N913" s="297">
        <v>0</v>
      </c>
      <c r="O913" s="297"/>
      <c r="P913" s="297"/>
      <c r="Q913" s="297"/>
      <c r="R913" s="297"/>
      <c r="S913" s="297"/>
      <c r="T913" s="297"/>
      <c r="U913" s="297"/>
      <c r="V913" s="297"/>
      <c r="W913" s="297"/>
      <c r="X913" s="297"/>
      <c r="Y913" s="428"/>
      <c r="Z913" s="417"/>
      <c r="AA913" s="417"/>
      <c r="AB913" s="417"/>
      <c r="AC913" s="417"/>
      <c r="AD913" s="417"/>
      <c r="AE913" s="417"/>
      <c r="AF913" s="417"/>
      <c r="AG913" s="417"/>
      <c r="AH913" s="417"/>
      <c r="AI913" s="417"/>
      <c r="AJ913" s="417"/>
      <c r="AK913" s="417"/>
      <c r="AL913" s="417"/>
      <c r="AM913" s="298">
        <f>SUM(Y913:AL913)</f>
        <v>0</v>
      </c>
    </row>
    <row r="914" spans="1:39" ht="15.5" outlineLevel="1">
      <c r="A914" s="534"/>
      <c r="B914" s="296" t="s">
        <v>340</v>
      </c>
      <c r="C914" s="318" t="s">
        <v>164</v>
      </c>
      <c r="D914" s="297"/>
      <c r="E914" s="297"/>
      <c r="F914" s="297"/>
      <c r="G914" s="297"/>
      <c r="H914" s="297"/>
      <c r="I914" s="297"/>
      <c r="J914" s="297"/>
      <c r="K914" s="297"/>
      <c r="L914" s="297"/>
      <c r="M914" s="297"/>
      <c r="N914" s="297">
        <f>N913</f>
        <v>0</v>
      </c>
      <c r="O914" s="297"/>
      <c r="P914" s="297"/>
      <c r="Q914" s="297"/>
      <c r="R914" s="297"/>
      <c r="S914" s="297"/>
      <c r="T914" s="297"/>
      <c r="U914" s="297"/>
      <c r="V914" s="297"/>
      <c r="W914" s="297"/>
      <c r="X914" s="297"/>
      <c r="Y914" s="413">
        <f t="shared" ref="Y914:AL914" si="289">Y913</f>
        <v>0</v>
      </c>
      <c r="Z914" s="413">
        <f t="shared" si="289"/>
        <v>0</v>
      </c>
      <c r="AA914" s="413">
        <f t="shared" si="289"/>
        <v>0</v>
      </c>
      <c r="AB914" s="413">
        <f t="shared" si="289"/>
        <v>0</v>
      </c>
      <c r="AC914" s="413">
        <f t="shared" si="289"/>
        <v>0</v>
      </c>
      <c r="AD914" s="413">
        <f t="shared" si="289"/>
        <v>0</v>
      </c>
      <c r="AE914" s="413">
        <f t="shared" si="289"/>
        <v>0</v>
      </c>
      <c r="AF914" s="413">
        <f t="shared" si="289"/>
        <v>0</v>
      </c>
      <c r="AG914" s="413">
        <f t="shared" si="289"/>
        <v>0</v>
      </c>
      <c r="AH914" s="413">
        <f t="shared" si="289"/>
        <v>0</v>
      </c>
      <c r="AI914" s="413">
        <f t="shared" si="289"/>
        <v>0</v>
      </c>
      <c r="AJ914" s="413">
        <f t="shared" si="289"/>
        <v>0</v>
      </c>
      <c r="AK914" s="413">
        <f t="shared" si="289"/>
        <v>0</v>
      </c>
      <c r="AL914" s="413">
        <f t="shared" si="289"/>
        <v>0</v>
      </c>
      <c r="AM914" s="308"/>
    </row>
    <row r="915" spans="1:39" ht="15.5" outlineLevel="1">
      <c r="A915" s="534"/>
      <c r="B915" s="430"/>
      <c r="C915" s="318"/>
      <c r="D915" s="293"/>
      <c r="E915" s="293"/>
      <c r="F915" s="293"/>
      <c r="G915" s="293"/>
      <c r="H915" s="293"/>
      <c r="I915" s="293"/>
      <c r="J915" s="293"/>
      <c r="K915" s="293"/>
      <c r="L915" s="293"/>
      <c r="M915" s="293"/>
      <c r="N915" s="293"/>
      <c r="O915" s="293"/>
      <c r="P915" s="293"/>
      <c r="Q915" s="293"/>
      <c r="R915" s="293"/>
      <c r="S915" s="293"/>
      <c r="T915" s="293"/>
      <c r="U915" s="293"/>
      <c r="V915" s="293"/>
      <c r="W915" s="293"/>
      <c r="X915" s="293"/>
      <c r="Y915" s="414"/>
      <c r="Z915" s="427"/>
      <c r="AA915" s="427"/>
      <c r="AB915" s="427"/>
      <c r="AC915" s="427"/>
      <c r="AD915" s="427"/>
      <c r="AE915" s="427"/>
      <c r="AF915" s="427"/>
      <c r="AG915" s="427"/>
      <c r="AH915" s="427"/>
      <c r="AI915" s="427"/>
      <c r="AJ915" s="427"/>
      <c r="AK915" s="427"/>
      <c r="AL915" s="427"/>
      <c r="AM915" s="308"/>
    </row>
    <row r="916" spans="1:39" ht="31" outlineLevel="1">
      <c r="A916" s="534">
        <v>46</v>
      </c>
      <c r="B916" s="430" t="s">
        <v>139</v>
      </c>
      <c r="C916" s="318" t="s">
        <v>789</v>
      </c>
      <c r="D916" s="297"/>
      <c r="E916" s="297"/>
      <c r="F916" s="297"/>
      <c r="G916" s="297"/>
      <c r="H916" s="297"/>
      <c r="I916" s="297"/>
      <c r="J916" s="297"/>
      <c r="K916" s="297"/>
      <c r="L916" s="297"/>
      <c r="M916" s="297"/>
      <c r="N916" s="297">
        <v>0</v>
      </c>
      <c r="O916" s="297"/>
      <c r="P916" s="297"/>
      <c r="Q916" s="297"/>
      <c r="R916" s="297"/>
      <c r="S916" s="297"/>
      <c r="T916" s="297"/>
      <c r="U916" s="297"/>
      <c r="V916" s="297"/>
      <c r="W916" s="297"/>
      <c r="X916" s="297"/>
      <c r="Y916" s="428"/>
      <c r="Z916" s="417"/>
      <c r="AA916" s="417"/>
      <c r="AB916" s="417"/>
      <c r="AC916" s="417"/>
      <c r="AD916" s="417"/>
      <c r="AE916" s="417"/>
      <c r="AF916" s="417"/>
      <c r="AG916" s="417"/>
      <c r="AH916" s="417"/>
      <c r="AI916" s="417"/>
      <c r="AJ916" s="417"/>
      <c r="AK916" s="417"/>
      <c r="AL916" s="417"/>
      <c r="AM916" s="298">
        <f>SUM(Y916:AL916)</f>
        <v>0</v>
      </c>
    </row>
    <row r="917" spans="1:39" ht="15.5" outlineLevel="1">
      <c r="A917" s="534"/>
      <c r="B917" s="296" t="s">
        <v>340</v>
      </c>
      <c r="C917" s="318" t="s">
        <v>164</v>
      </c>
      <c r="D917" s="297"/>
      <c r="E917" s="297"/>
      <c r="F917" s="297"/>
      <c r="G917" s="297"/>
      <c r="H917" s="297"/>
      <c r="I917" s="297"/>
      <c r="J917" s="297"/>
      <c r="K917" s="297"/>
      <c r="L917" s="297"/>
      <c r="M917" s="297"/>
      <c r="N917" s="297">
        <f>N916</f>
        <v>0</v>
      </c>
      <c r="O917" s="297"/>
      <c r="P917" s="297"/>
      <c r="Q917" s="297"/>
      <c r="R917" s="297"/>
      <c r="S917" s="297"/>
      <c r="T917" s="297"/>
      <c r="U917" s="297"/>
      <c r="V917" s="297"/>
      <c r="W917" s="297"/>
      <c r="X917" s="297"/>
      <c r="Y917" s="413">
        <f t="shared" ref="Y917:AL917" si="290">Y916</f>
        <v>0</v>
      </c>
      <c r="Z917" s="413">
        <f t="shared" si="290"/>
        <v>0</v>
      </c>
      <c r="AA917" s="413">
        <f t="shared" si="290"/>
        <v>0</v>
      </c>
      <c r="AB917" s="413">
        <f t="shared" si="290"/>
        <v>0</v>
      </c>
      <c r="AC917" s="413">
        <f t="shared" si="290"/>
        <v>0</v>
      </c>
      <c r="AD917" s="413">
        <f t="shared" si="290"/>
        <v>0</v>
      </c>
      <c r="AE917" s="413">
        <f t="shared" si="290"/>
        <v>0</v>
      </c>
      <c r="AF917" s="413">
        <f t="shared" si="290"/>
        <v>0</v>
      </c>
      <c r="AG917" s="413">
        <f t="shared" si="290"/>
        <v>0</v>
      </c>
      <c r="AH917" s="413">
        <f t="shared" si="290"/>
        <v>0</v>
      </c>
      <c r="AI917" s="413">
        <f t="shared" si="290"/>
        <v>0</v>
      </c>
      <c r="AJ917" s="413">
        <f t="shared" si="290"/>
        <v>0</v>
      </c>
      <c r="AK917" s="413">
        <f t="shared" si="290"/>
        <v>0</v>
      </c>
      <c r="AL917" s="413">
        <f t="shared" si="290"/>
        <v>0</v>
      </c>
      <c r="AM917" s="308"/>
    </row>
    <row r="918" spans="1:39" ht="15.5" outlineLevel="1">
      <c r="A918" s="534"/>
      <c r="B918" s="430"/>
      <c r="C918" s="318"/>
      <c r="D918" s="293"/>
      <c r="E918" s="293"/>
      <c r="F918" s="293"/>
      <c r="G918" s="293"/>
      <c r="H918" s="293"/>
      <c r="I918" s="293"/>
      <c r="J918" s="293"/>
      <c r="K918" s="293"/>
      <c r="L918" s="293"/>
      <c r="M918" s="293"/>
      <c r="N918" s="293"/>
      <c r="O918" s="293"/>
      <c r="P918" s="293"/>
      <c r="Q918" s="293"/>
      <c r="R918" s="293"/>
      <c r="S918" s="293"/>
      <c r="T918" s="293"/>
      <c r="U918" s="293"/>
      <c r="V918" s="293"/>
      <c r="W918" s="293"/>
      <c r="X918" s="293"/>
      <c r="Y918" s="414"/>
      <c r="Z918" s="427"/>
      <c r="AA918" s="427"/>
      <c r="AB918" s="427"/>
      <c r="AC918" s="427"/>
      <c r="AD918" s="427"/>
      <c r="AE918" s="427"/>
      <c r="AF918" s="427"/>
      <c r="AG918" s="427"/>
      <c r="AH918" s="427"/>
      <c r="AI918" s="427"/>
      <c r="AJ918" s="427"/>
      <c r="AK918" s="427"/>
      <c r="AL918" s="427"/>
      <c r="AM918" s="308"/>
    </row>
    <row r="919" spans="1:39" ht="31" outlineLevel="1">
      <c r="A919" s="534">
        <v>47</v>
      </c>
      <c r="B919" s="430" t="s">
        <v>140</v>
      </c>
      <c r="C919" s="318" t="s">
        <v>789</v>
      </c>
      <c r="D919" s="297"/>
      <c r="E919" s="297"/>
      <c r="F919" s="297"/>
      <c r="G919" s="297"/>
      <c r="H919" s="297"/>
      <c r="I919" s="297"/>
      <c r="J919" s="297"/>
      <c r="K919" s="297"/>
      <c r="L919" s="297"/>
      <c r="M919" s="297"/>
      <c r="N919" s="297">
        <v>0</v>
      </c>
      <c r="O919" s="297"/>
      <c r="P919" s="297"/>
      <c r="Q919" s="297"/>
      <c r="R919" s="297"/>
      <c r="S919" s="297"/>
      <c r="T919" s="297"/>
      <c r="U919" s="297"/>
      <c r="V919" s="297"/>
      <c r="W919" s="297"/>
      <c r="X919" s="297"/>
      <c r="Y919" s="428"/>
      <c r="Z919" s="417"/>
      <c r="AA919" s="417"/>
      <c r="AB919" s="417"/>
      <c r="AC919" s="417"/>
      <c r="AD919" s="417"/>
      <c r="AE919" s="417"/>
      <c r="AF919" s="417"/>
      <c r="AG919" s="417"/>
      <c r="AH919" s="417"/>
      <c r="AI919" s="417"/>
      <c r="AJ919" s="417"/>
      <c r="AK919" s="417"/>
      <c r="AL919" s="417"/>
      <c r="AM919" s="298">
        <f>SUM(Y919:AL919)</f>
        <v>0</v>
      </c>
    </row>
    <row r="920" spans="1:39" ht="15.5" outlineLevel="1">
      <c r="A920" s="534"/>
      <c r="B920" s="296" t="s">
        <v>340</v>
      </c>
      <c r="C920" s="318" t="s">
        <v>164</v>
      </c>
      <c r="D920" s="297"/>
      <c r="E920" s="297"/>
      <c r="F920" s="297"/>
      <c r="G920" s="297"/>
      <c r="H920" s="297"/>
      <c r="I920" s="297"/>
      <c r="J920" s="297"/>
      <c r="K920" s="297"/>
      <c r="L920" s="297"/>
      <c r="M920" s="297"/>
      <c r="N920" s="297">
        <f>N919</f>
        <v>0</v>
      </c>
      <c r="O920" s="297"/>
      <c r="P920" s="297"/>
      <c r="Q920" s="297"/>
      <c r="R920" s="297"/>
      <c r="S920" s="297"/>
      <c r="T920" s="297"/>
      <c r="U920" s="297"/>
      <c r="V920" s="297"/>
      <c r="W920" s="297"/>
      <c r="X920" s="297"/>
      <c r="Y920" s="413">
        <f t="shared" ref="Y920:AL920" si="291">Y919</f>
        <v>0</v>
      </c>
      <c r="Z920" s="413">
        <f t="shared" si="291"/>
        <v>0</v>
      </c>
      <c r="AA920" s="413">
        <f t="shared" si="291"/>
        <v>0</v>
      </c>
      <c r="AB920" s="413">
        <f t="shared" si="291"/>
        <v>0</v>
      </c>
      <c r="AC920" s="413">
        <f t="shared" si="291"/>
        <v>0</v>
      </c>
      <c r="AD920" s="413">
        <f t="shared" si="291"/>
        <v>0</v>
      </c>
      <c r="AE920" s="413">
        <f t="shared" si="291"/>
        <v>0</v>
      </c>
      <c r="AF920" s="413">
        <f t="shared" si="291"/>
        <v>0</v>
      </c>
      <c r="AG920" s="413">
        <f t="shared" si="291"/>
        <v>0</v>
      </c>
      <c r="AH920" s="413">
        <f t="shared" si="291"/>
        <v>0</v>
      </c>
      <c r="AI920" s="413">
        <f t="shared" si="291"/>
        <v>0</v>
      </c>
      <c r="AJ920" s="413">
        <f t="shared" si="291"/>
        <v>0</v>
      </c>
      <c r="AK920" s="413">
        <f t="shared" si="291"/>
        <v>0</v>
      </c>
      <c r="AL920" s="413">
        <f t="shared" si="291"/>
        <v>0</v>
      </c>
      <c r="AM920" s="308"/>
    </row>
    <row r="921" spans="1:39" ht="15.5" outlineLevel="1">
      <c r="A921" s="534"/>
      <c r="B921" s="430"/>
      <c r="C921" s="318"/>
      <c r="D921" s="293"/>
      <c r="E921" s="293"/>
      <c r="F921" s="293"/>
      <c r="G921" s="293"/>
      <c r="H921" s="293"/>
      <c r="I921" s="293"/>
      <c r="J921" s="293"/>
      <c r="K921" s="293"/>
      <c r="L921" s="293"/>
      <c r="M921" s="293"/>
      <c r="N921" s="293"/>
      <c r="O921" s="293"/>
      <c r="P921" s="293"/>
      <c r="Q921" s="293"/>
      <c r="R921" s="293"/>
      <c r="S921" s="293"/>
      <c r="T921" s="293"/>
      <c r="U921" s="293"/>
      <c r="V921" s="293"/>
      <c r="W921" s="293"/>
      <c r="X921" s="293"/>
      <c r="Y921" s="414"/>
      <c r="Z921" s="427"/>
      <c r="AA921" s="427"/>
      <c r="AB921" s="427"/>
      <c r="AC921" s="427"/>
      <c r="AD921" s="427"/>
      <c r="AE921" s="427"/>
      <c r="AF921" s="427"/>
      <c r="AG921" s="427"/>
      <c r="AH921" s="427"/>
      <c r="AI921" s="427"/>
      <c r="AJ921" s="427"/>
      <c r="AK921" s="427"/>
      <c r="AL921" s="427"/>
      <c r="AM921" s="308"/>
    </row>
    <row r="922" spans="1:39" ht="46.5" outlineLevel="1">
      <c r="A922" s="534">
        <v>48</v>
      </c>
      <c r="B922" s="430" t="s">
        <v>141</v>
      </c>
      <c r="C922" s="318" t="s">
        <v>789</v>
      </c>
      <c r="D922" s="297"/>
      <c r="E922" s="297"/>
      <c r="F922" s="297"/>
      <c r="G922" s="297"/>
      <c r="H922" s="297"/>
      <c r="I922" s="297"/>
      <c r="J922" s="297"/>
      <c r="K922" s="297"/>
      <c r="L922" s="297"/>
      <c r="M922" s="297"/>
      <c r="N922" s="297">
        <v>0</v>
      </c>
      <c r="O922" s="297"/>
      <c r="P922" s="297"/>
      <c r="Q922" s="297"/>
      <c r="R922" s="297"/>
      <c r="S922" s="297"/>
      <c r="T922" s="297"/>
      <c r="U922" s="297"/>
      <c r="V922" s="297"/>
      <c r="W922" s="297"/>
      <c r="X922" s="297"/>
      <c r="Y922" s="428"/>
      <c r="Z922" s="417"/>
      <c r="AA922" s="417"/>
      <c r="AB922" s="417"/>
      <c r="AC922" s="417"/>
      <c r="AD922" s="417"/>
      <c r="AE922" s="417"/>
      <c r="AF922" s="417"/>
      <c r="AG922" s="417"/>
      <c r="AH922" s="417"/>
      <c r="AI922" s="417"/>
      <c r="AJ922" s="417"/>
      <c r="AK922" s="417"/>
      <c r="AL922" s="417"/>
      <c r="AM922" s="298">
        <f>SUM(Y922:AL922)</f>
        <v>0</v>
      </c>
    </row>
    <row r="923" spans="1:39" ht="15.5" outlineLevel="1">
      <c r="A923" s="534"/>
      <c r="B923" s="296" t="s">
        <v>340</v>
      </c>
      <c r="C923" s="318" t="s">
        <v>164</v>
      </c>
      <c r="D923" s="297"/>
      <c r="E923" s="297"/>
      <c r="F923" s="297"/>
      <c r="G923" s="297"/>
      <c r="H923" s="297"/>
      <c r="I923" s="297"/>
      <c r="J923" s="297"/>
      <c r="K923" s="297"/>
      <c r="L923" s="297"/>
      <c r="M923" s="297"/>
      <c r="N923" s="297">
        <f>N922</f>
        <v>0</v>
      </c>
      <c r="O923" s="297"/>
      <c r="P923" s="297"/>
      <c r="Q923" s="297"/>
      <c r="R923" s="297"/>
      <c r="S923" s="297"/>
      <c r="T923" s="297"/>
      <c r="U923" s="297"/>
      <c r="V923" s="297"/>
      <c r="W923" s="297"/>
      <c r="X923" s="297"/>
      <c r="Y923" s="413">
        <f t="shared" ref="Y923:AL923" si="292">Y922</f>
        <v>0</v>
      </c>
      <c r="Z923" s="413">
        <f t="shared" si="292"/>
        <v>0</v>
      </c>
      <c r="AA923" s="413">
        <f t="shared" si="292"/>
        <v>0</v>
      </c>
      <c r="AB923" s="413">
        <f t="shared" si="292"/>
        <v>0</v>
      </c>
      <c r="AC923" s="413">
        <f t="shared" si="292"/>
        <v>0</v>
      </c>
      <c r="AD923" s="413">
        <f t="shared" si="292"/>
        <v>0</v>
      </c>
      <c r="AE923" s="413">
        <f t="shared" si="292"/>
        <v>0</v>
      </c>
      <c r="AF923" s="413">
        <f t="shared" si="292"/>
        <v>0</v>
      </c>
      <c r="AG923" s="413">
        <f t="shared" si="292"/>
        <v>0</v>
      </c>
      <c r="AH923" s="413">
        <f t="shared" si="292"/>
        <v>0</v>
      </c>
      <c r="AI923" s="413">
        <f t="shared" si="292"/>
        <v>0</v>
      </c>
      <c r="AJ923" s="413">
        <f t="shared" si="292"/>
        <v>0</v>
      </c>
      <c r="AK923" s="413">
        <f t="shared" si="292"/>
        <v>0</v>
      </c>
      <c r="AL923" s="413">
        <f t="shared" si="292"/>
        <v>0</v>
      </c>
      <c r="AM923" s="308"/>
    </row>
    <row r="924" spans="1:39" ht="15.5" outlineLevel="1">
      <c r="A924" s="534"/>
      <c r="B924" s="430"/>
      <c r="C924" s="318"/>
      <c r="D924" s="293"/>
      <c r="E924" s="293"/>
      <c r="F924" s="293"/>
      <c r="G924" s="293"/>
      <c r="H924" s="293"/>
      <c r="I924" s="293"/>
      <c r="J924" s="293"/>
      <c r="K924" s="293"/>
      <c r="L924" s="293"/>
      <c r="M924" s="293"/>
      <c r="N924" s="293"/>
      <c r="O924" s="293"/>
      <c r="P924" s="293"/>
      <c r="Q924" s="293"/>
      <c r="R924" s="293"/>
      <c r="S924" s="293"/>
      <c r="T924" s="293"/>
      <c r="U924" s="293"/>
      <c r="V924" s="293"/>
      <c r="W924" s="293"/>
      <c r="X924" s="293"/>
      <c r="Y924" s="414"/>
      <c r="Z924" s="427"/>
      <c r="AA924" s="427"/>
      <c r="AB924" s="427"/>
      <c r="AC924" s="427"/>
      <c r="AD924" s="427"/>
      <c r="AE924" s="427"/>
      <c r="AF924" s="427"/>
      <c r="AG924" s="427"/>
      <c r="AH924" s="427"/>
      <c r="AI924" s="427"/>
      <c r="AJ924" s="427"/>
      <c r="AK924" s="427"/>
      <c r="AL924" s="427"/>
      <c r="AM924" s="308"/>
    </row>
    <row r="925" spans="1:39" ht="31" outlineLevel="1">
      <c r="A925" s="534">
        <v>49</v>
      </c>
      <c r="B925" s="430" t="s">
        <v>142</v>
      </c>
      <c r="C925" s="318" t="s">
        <v>789</v>
      </c>
      <c r="D925" s="297"/>
      <c r="E925" s="297"/>
      <c r="F925" s="297"/>
      <c r="G925" s="297"/>
      <c r="H925" s="297"/>
      <c r="I925" s="297"/>
      <c r="J925" s="297"/>
      <c r="K925" s="297"/>
      <c r="L925" s="297"/>
      <c r="M925" s="297"/>
      <c r="N925" s="297">
        <v>0</v>
      </c>
      <c r="O925" s="297"/>
      <c r="P925" s="297"/>
      <c r="Q925" s="297"/>
      <c r="R925" s="297"/>
      <c r="S925" s="297"/>
      <c r="T925" s="297"/>
      <c r="U925" s="297"/>
      <c r="V925" s="297"/>
      <c r="W925" s="297"/>
      <c r="X925" s="297"/>
      <c r="Y925" s="428"/>
      <c r="Z925" s="417"/>
      <c r="AA925" s="417"/>
      <c r="AB925" s="417"/>
      <c r="AC925" s="417"/>
      <c r="AD925" s="417"/>
      <c r="AE925" s="417"/>
      <c r="AF925" s="417"/>
      <c r="AG925" s="417"/>
      <c r="AH925" s="417"/>
      <c r="AI925" s="417"/>
      <c r="AJ925" s="417"/>
      <c r="AK925" s="417"/>
      <c r="AL925" s="417"/>
      <c r="AM925" s="298">
        <f>SUM(Y925:AL925)</f>
        <v>0</v>
      </c>
    </row>
    <row r="926" spans="1:39" ht="15.5" outlineLevel="1">
      <c r="A926" s="534"/>
      <c r="B926" s="296" t="s">
        <v>340</v>
      </c>
      <c r="C926" s="318" t="s">
        <v>164</v>
      </c>
      <c r="D926" s="297"/>
      <c r="E926" s="297"/>
      <c r="F926" s="297"/>
      <c r="G926" s="297"/>
      <c r="H926" s="297"/>
      <c r="I926" s="297"/>
      <c r="J926" s="297"/>
      <c r="K926" s="297"/>
      <c r="L926" s="297"/>
      <c r="M926" s="297"/>
      <c r="N926" s="297">
        <f>N925</f>
        <v>0</v>
      </c>
      <c r="O926" s="297"/>
      <c r="P926" s="297"/>
      <c r="Q926" s="297"/>
      <c r="R926" s="297"/>
      <c r="S926" s="297"/>
      <c r="T926" s="297"/>
      <c r="U926" s="297"/>
      <c r="V926" s="297"/>
      <c r="W926" s="297"/>
      <c r="X926" s="297"/>
      <c r="Y926" s="413">
        <f t="shared" ref="Y926:AL926" si="293">Y925</f>
        <v>0</v>
      </c>
      <c r="Z926" s="413">
        <f t="shared" si="293"/>
        <v>0</v>
      </c>
      <c r="AA926" s="413">
        <f t="shared" si="293"/>
        <v>0</v>
      </c>
      <c r="AB926" s="413">
        <f t="shared" si="293"/>
        <v>0</v>
      </c>
      <c r="AC926" s="413">
        <f t="shared" si="293"/>
        <v>0</v>
      </c>
      <c r="AD926" s="413">
        <f t="shared" si="293"/>
        <v>0</v>
      </c>
      <c r="AE926" s="413">
        <f t="shared" si="293"/>
        <v>0</v>
      </c>
      <c r="AF926" s="413">
        <f t="shared" si="293"/>
        <v>0</v>
      </c>
      <c r="AG926" s="413">
        <f t="shared" si="293"/>
        <v>0</v>
      </c>
      <c r="AH926" s="413">
        <f t="shared" si="293"/>
        <v>0</v>
      </c>
      <c r="AI926" s="413">
        <f t="shared" si="293"/>
        <v>0</v>
      </c>
      <c r="AJ926" s="413">
        <f t="shared" si="293"/>
        <v>0</v>
      </c>
      <c r="AK926" s="413">
        <f t="shared" si="293"/>
        <v>0</v>
      </c>
      <c r="AL926" s="413">
        <f t="shared" si="293"/>
        <v>0</v>
      </c>
      <c r="AM926" s="308"/>
    </row>
    <row r="927" spans="1:39" ht="15.5" outlineLevel="1">
      <c r="A927" s="534"/>
      <c r="B927" s="296"/>
      <c r="C927" s="307"/>
      <c r="D927" s="293"/>
      <c r="E927" s="293"/>
      <c r="F927" s="293"/>
      <c r="G927" s="293"/>
      <c r="H927" s="293"/>
      <c r="I927" s="293"/>
      <c r="J927" s="293"/>
      <c r="K927" s="293"/>
      <c r="L927" s="293"/>
      <c r="M927" s="293"/>
      <c r="N927" s="293"/>
      <c r="O927" s="293"/>
      <c r="P927" s="293"/>
      <c r="Q927" s="293"/>
      <c r="R927" s="293"/>
      <c r="S927" s="293"/>
      <c r="T927" s="293"/>
      <c r="U927" s="293"/>
      <c r="V927" s="293"/>
      <c r="W927" s="293"/>
      <c r="X927" s="293"/>
      <c r="Y927" s="303"/>
      <c r="Z927" s="303"/>
      <c r="AA927" s="303"/>
      <c r="AB927" s="303"/>
      <c r="AC927" s="303"/>
      <c r="AD927" s="303"/>
      <c r="AE927" s="303"/>
      <c r="AF927" s="303"/>
      <c r="AG927" s="303"/>
      <c r="AH927" s="303"/>
      <c r="AI927" s="303"/>
      <c r="AJ927" s="303"/>
      <c r="AK927" s="303"/>
      <c r="AL927" s="303"/>
      <c r="AM927" s="308"/>
    </row>
    <row r="928" spans="1:39" ht="15.5">
      <c r="B928" s="329" t="s">
        <v>326</v>
      </c>
      <c r="C928" s="331"/>
      <c r="D928" s="331">
        <f>SUM(D771:D926)</f>
        <v>73864.053146951424</v>
      </c>
      <c r="E928" s="331"/>
      <c r="F928" s="331"/>
      <c r="G928" s="331"/>
      <c r="H928" s="331"/>
      <c r="I928" s="331"/>
      <c r="J928" s="331"/>
      <c r="K928" s="331"/>
      <c r="L928" s="331"/>
      <c r="M928" s="331"/>
      <c r="N928" s="331"/>
      <c r="O928" s="331">
        <f>SUM(O771:O926)</f>
        <v>101.30770153038736</v>
      </c>
      <c r="P928" s="331"/>
      <c r="Q928" s="331"/>
      <c r="R928" s="331"/>
      <c r="S928" s="331"/>
      <c r="T928" s="331"/>
      <c r="U928" s="331"/>
      <c r="V928" s="331"/>
      <c r="W928" s="331"/>
      <c r="X928" s="331"/>
      <c r="Y928" s="331">
        <f>IF(Y769="kWh",SUMPRODUCT(D771:D926,Y771:Y926))</f>
        <v>630</v>
      </c>
      <c r="Z928" s="331">
        <f>IF(Z769="kWh",SUMPRODUCT(D771:D926,Z771:Z926))</f>
        <v>39118.969813618096</v>
      </c>
      <c r="AA928" s="331">
        <f>IF(AA769="kw",SUMPRODUCT(N771:N926,O771:O926,AA771:AA926),SUMPRODUCT(D771:D926,AA771:AA926))</f>
        <v>0</v>
      </c>
      <c r="AB928" s="331">
        <f>IF(AB769="kw",SUMPRODUCT(N771:N926,O771:O926,AB771:AB926),SUMPRODUCT(D771:D926,AB771:AB926))</f>
        <v>0</v>
      </c>
      <c r="AC928" s="331">
        <f>IF(AC769="kw",SUMPRODUCT(N771:N926,O771:O926,AC771:AC926),SUMPRODUCT(D771:D926,AC771:AC926))</f>
        <v>0</v>
      </c>
      <c r="AD928" s="331">
        <f>IF(AD769="kw",SUMPRODUCT(N771:N926,O771:O926,AD771:AD926),SUMPRODUCT(D771:D926,AD771:AD926))</f>
        <v>0</v>
      </c>
      <c r="AE928" s="331">
        <f>IF(AE769="kw",SUMPRODUCT(N771:N926,O771:O926,AE771:AE926),SUMPRODUCT(D771:D926,AE771:AE926))</f>
        <v>1116</v>
      </c>
      <c r="AF928" s="331">
        <f>IF(AF769="kw",SUMPRODUCT(N771:N926,O771:O926,AF771:AF926),SUMPRODUCT(D771:D926,AF771:AF926))</f>
        <v>0</v>
      </c>
      <c r="AG928" s="331">
        <f>IF(AG769="kw",SUMPRODUCT(N771:N926,O771:O926,AG771:AG926),SUMPRODUCT(D771:D926,AG771:AG926))</f>
        <v>0</v>
      </c>
      <c r="AH928" s="331">
        <f>IF(AH769="kw",SUMPRODUCT(N771:N926,O771:O926,AH771:AH926),SUMPRODUCT(D771:D926,AH771:AH926))</f>
        <v>0</v>
      </c>
      <c r="AI928" s="331">
        <f>IF(AI769="kw",SUMPRODUCT(N771:N926,O771:O926,AI771:AI926),SUMPRODUCT(D771:D926,AI771:AI926))</f>
        <v>0</v>
      </c>
      <c r="AJ928" s="331">
        <f>IF(AJ769="kw",SUMPRODUCT(N771:N926,O771:O926,AJ771:AJ926),SUMPRODUCT(D771:D926,AJ771:AJ926))</f>
        <v>0</v>
      </c>
      <c r="AK928" s="331">
        <f>IF(AK769="kw",SUMPRODUCT(N771:N926,O771:O926,AK771:AK926),SUMPRODUCT(D771:D926,AK771:AK926))</f>
        <v>0</v>
      </c>
      <c r="AL928" s="331">
        <f>IF(AL769="kw",SUMPRODUCT(N771:N926,O771:O926,AL771:AL926),SUMPRODUCT(D771:D926,AL771:AL926))</f>
        <v>0</v>
      </c>
      <c r="AM928" s="332"/>
    </row>
    <row r="929" spans="2:39" ht="15.5">
      <c r="B929" s="393" t="s">
        <v>327</v>
      </c>
      <c r="C929" s="394"/>
      <c r="D929" s="394"/>
      <c r="E929" s="394"/>
      <c r="F929" s="394"/>
      <c r="G929" s="394"/>
      <c r="H929" s="394"/>
      <c r="I929" s="394"/>
      <c r="J929" s="394"/>
      <c r="K929" s="394"/>
      <c r="L929" s="394"/>
      <c r="M929" s="394"/>
      <c r="N929" s="394"/>
      <c r="O929" s="394"/>
      <c r="P929" s="394"/>
      <c r="Q929" s="394"/>
      <c r="R929" s="394"/>
      <c r="S929" s="394"/>
      <c r="T929" s="394"/>
      <c r="U929" s="394"/>
      <c r="V929" s="394"/>
      <c r="W929" s="394"/>
      <c r="X929" s="394"/>
      <c r="Y929" s="394">
        <f>HLOOKUP(Y585,'2. LRAMVA Threshold'!$B$42:$Q$53,11,FALSE)</f>
        <v>413670</v>
      </c>
      <c r="Z929" s="394">
        <f>HLOOKUP(Z585,'2. LRAMVA Threshold'!$B$42:$Q$53,11,FALSE)</f>
        <v>188581</v>
      </c>
      <c r="AA929" s="394">
        <f>HLOOKUP(AA585,'2. LRAMVA Threshold'!$B$42:$Q$53,11,FALSE)</f>
        <v>664</v>
      </c>
      <c r="AB929" s="394">
        <f>HLOOKUP(AB585,'2. LRAMVA Threshold'!$B$42:$Q$53,11,FALSE)</f>
        <v>1752</v>
      </c>
      <c r="AC929" s="394">
        <f>HLOOKUP(AC585,'2. LRAMVA Threshold'!$B$42:$Q$53,11,FALSE)</f>
        <v>0</v>
      </c>
      <c r="AD929" s="394">
        <f>HLOOKUP(AD585,'2. LRAMVA Threshold'!$B$42:$Q$53,11,FALSE)</f>
        <v>0</v>
      </c>
      <c r="AE929" s="394">
        <f>HLOOKUP(AE585,'2. LRAMVA Threshold'!$B$42:$Q$53,11,FALSE)</f>
        <v>0</v>
      </c>
      <c r="AF929" s="394">
        <f>HLOOKUP(AF585,'2. LRAMVA Threshold'!$B$42:$Q$53,11,FALSE)</f>
        <v>0</v>
      </c>
      <c r="AG929" s="394">
        <f>HLOOKUP(AG585,'2. LRAMVA Threshold'!$B$42:$Q$53,11,FALSE)</f>
        <v>0</v>
      </c>
      <c r="AH929" s="394">
        <f>HLOOKUP(AH585,'2. LRAMVA Threshold'!$B$42:$Q$53,11,FALSE)</f>
        <v>0</v>
      </c>
      <c r="AI929" s="394">
        <f>HLOOKUP(AI585,'2. LRAMVA Threshold'!$B$42:$Q$53,11,FALSE)</f>
        <v>0</v>
      </c>
      <c r="AJ929" s="394">
        <f>HLOOKUP(AJ585,'2. LRAMVA Threshold'!$B$42:$Q$53,11,FALSE)</f>
        <v>0</v>
      </c>
      <c r="AK929" s="394">
        <f>HLOOKUP(AK585,'2. LRAMVA Threshold'!$B$42:$Q$53,11,FALSE)</f>
        <v>0</v>
      </c>
      <c r="AL929" s="394">
        <f>HLOOKUP(AL585,'2. LRAMVA Threshold'!$B$42:$Q$53,11,FALSE)</f>
        <v>0</v>
      </c>
      <c r="AM929" s="444"/>
    </row>
    <row r="930" spans="2:39" ht="15.5">
      <c r="B930" s="396"/>
      <c r="C930" s="434"/>
      <c r="D930" s="435"/>
      <c r="E930" s="435"/>
      <c r="F930" s="435"/>
      <c r="G930" s="435"/>
      <c r="H930" s="435"/>
      <c r="I930" s="435"/>
      <c r="J930" s="435"/>
      <c r="K930" s="435"/>
      <c r="L930" s="435"/>
      <c r="M930" s="435"/>
      <c r="N930" s="435"/>
      <c r="O930" s="436"/>
      <c r="P930" s="435"/>
      <c r="Q930" s="435"/>
      <c r="R930" s="435"/>
      <c r="S930" s="437"/>
      <c r="T930" s="437"/>
      <c r="U930" s="437"/>
      <c r="V930" s="437"/>
      <c r="W930" s="435"/>
      <c r="X930" s="435"/>
      <c r="Y930" s="438"/>
      <c r="Z930" s="438"/>
      <c r="AA930" s="438"/>
      <c r="AB930" s="438"/>
      <c r="AC930" s="438"/>
      <c r="AD930" s="438"/>
      <c r="AE930" s="438"/>
      <c r="AF930" s="401"/>
      <c r="AG930" s="401"/>
      <c r="AH930" s="401"/>
      <c r="AI930" s="401"/>
      <c r="AJ930" s="401"/>
      <c r="AK930" s="401"/>
      <c r="AL930" s="401"/>
      <c r="AM930" s="402"/>
    </row>
    <row r="931" spans="2:39" ht="15.5">
      <c r="B931" s="326" t="s">
        <v>328</v>
      </c>
      <c r="C931" s="340"/>
      <c r="D931" s="340"/>
      <c r="E931" s="378"/>
      <c r="F931" s="378"/>
      <c r="G931" s="378"/>
      <c r="H931" s="378"/>
      <c r="I931" s="378"/>
      <c r="J931" s="378"/>
      <c r="K931" s="378"/>
      <c r="L931" s="378"/>
      <c r="M931" s="378"/>
      <c r="N931" s="378"/>
      <c r="O931" s="293"/>
      <c r="P931" s="342"/>
      <c r="Q931" s="342"/>
      <c r="R931" s="342"/>
      <c r="S931" s="341"/>
      <c r="T931" s="341"/>
      <c r="U931" s="341"/>
      <c r="V931" s="341"/>
      <c r="W931" s="342"/>
      <c r="X931" s="342"/>
      <c r="Y931" s="343">
        <f>HLOOKUP(Y$35,'3.  Distribution Rates'!$C$122:$P$133,11,FALSE)</f>
        <v>1.6999999999999999E-3</v>
      </c>
      <c r="Z931" s="343">
        <f>HLOOKUP(Z$35,'3.  Distribution Rates'!$C$122:$P$133,11,FALSE)</f>
        <v>1.84E-2</v>
      </c>
      <c r="AA931" s="343">
        <f>HLOOKUP(AA$35,'3.  Distribution Rates'!$C$122:$P$133,11,FALSE)</f>
        <v>2.7084999999999999</v>
      </c>
      <c r="AB931" s="343">
        <f>HLOOKUP(AB$35,'3.  Distribution Rates'!$C$122:$P$133,11,FALSE)</f>
        <v>3.1396999999999999</v>
      </c>
      <c r="AC931" s="343">
        <f>HLOOKUP(AC$35,'3.  Distribution Rates'!$C$122:$P$133,11,FALSE)</f>
        <v>1.6E-2</v>
      </c>
      <c r="AD931" s="343">
        <f>HLOOKUP(AD$35,'3.  Distribution Rates'!$C$122:$P$133,11,FALSE)</f>
        <v>28.103100000000001</v>
      </c>
      <c r="AE931" s="343">
        <f>HLOOKUP(AE$35,'3.  Distribution Rates'!$C$122:$P$133,11,FALSE)</f>
        <v>1.8181</v>
      </c>
      <c r="AF931" s="343">
        <f>HLOOKUP(AF$35,'3.  Distribution Rates'!$C$122:$P$133,11,FALSE)</f>
        <v>0</v>
      </c>
      <c r="AG931" s="343">
        <f>HLOOKUP(AG$35,'3.  Distribution Rates'!$C$122:$P$133,11,FALSE)</f>
        <v>0</v>
      </c>
      <c r="AH931" s="343">
        <f>HLOOKUP(AH$35,'3.  Distribution Rates'!$C$122:$P$133,11,FALSE)</f>
        <v>0</v>
      </c>
      <c r="AI931" s="343">
        <f>HLOOKUP(AI$35,'3.  Distribution Rates'!$C$122:$P$133,11,FALSE)</f>
        <v>0</v>
      </c>
      <c r="AJ931" s="343">
        <f>HLOOKUP(AJ$35,'3.  Distribution Rates'!$C$122:$P$133,11,FALSE)</f>
        <v>0</v>
      </c>
      <c r="AK931" s="343">
        <f>HLOOKUP(AK$35,'3.  Distribution Rates'!$C$122:$P$133,11,FALSE)</f>
        <v>0</v>
      </c>
      <c r="AL931" s="343">
        <f>HLOOKUP(AL$35,'3.  Distribution Rates'!$C$122:$P$133,11,FALSE)</f>
        <v>0</v>
      </c>
      <c r="AM931" s="379"/>
    </row>
    <row r="932" spans="2:39" ht="15.5">
      <c r="B932" s="326" t="s">
        <v>329</v>
      </c>
      <c r="C932" s="347"/>
      <c r="D932" s="311"/>
      <c r="E932" s="281"/>
      <c r="F932" s="281"/>
      <c r="G932" s="281"/>
      <c r="H932" s="281"/>
      <c r="I932" s="281"/>
      <c r="J932" s="281"/>
      <c r="K932" s="281"/>
      <c r="L932" s="281"/>
      <c r="M932" s="281"/>
      <c r="N932" s="281"/>
      <c r="O932" s="293"/>
      <c r="P932" s="281"/>
      <c r="Q932" s="281"/>
      <c r="R932" s="281"/>
      <c r="S932" s="311"/>
      <c r="T932" s="311"/>
      <c r="U932" s="311"/>
      <c r="V932" s="311"/>
      <c r="W932" s="281"/>
      <c r="X932" s="281"/>
      <c r="Y932" s="380">
        <f>'4.  2011-2014 LRAM'!Y142*Y931</f>
        <v>0</v>
      </c>
      <c r="Z932" s="380">
        <f>'4.  2011-2014 LRAM'!Z142*Z931</f>
        <v>0</v>
      </c>
      <c r="AA932" s="380">
        <f>'4.  2011-2014 LRAM'!AA142*AA931</f>
        <v>0</v>
      </c>
      <c r="AB932" s="380">
        <f>'4.  2011-2014 LRAM'!AB142*AB931</f>
        <v>0</v>
      </c>
      <c r="AC932" s="380">
        <f>'4.  2011-2014 LRAM'!AC142*AC931</f>
        <v>0</v>
      </c>
      <c r="AD932" s="380">
        <f>'4.  2011-2014 LRAM'!AD142*AD931</f>
        <v>0</v>
      </c>
      <c r="AE932" s="380">
        <f>'4.  2011-2014 LRAM'!AE142*AE931</f>
        <v>0</v>
      </c>
      <c r="AF932" s="380">
        <f>'4.  2011-2014 LRAM'!AF142*AF931</f>
        <v>0</v>
      </c>
      <c r="AG932" s="380">
        <f>'4.  2011-2014 LRAM'!AG142*AG931</f>
        <v>0</v>
      </c>
      <c r="AH932" s="380">
        <f>'4.  2011-2014 LRAM'!AH142*AH931</f>
        <v>0</v>
      </c>
      <c r="AI932" s="380">
        <f>'4.  2011-2014 LRAM'!AI142*AI931</f>
        <v>0</v>
      </c>
      <c r="AJ932" s="380">
        <f>'4.  2011-2014 LRAM'!AJ142*AJ931</f>
        <v>0</v>
      </c>
      <c r="AK932" s="380">
        <f>'4.  2011-2014 LRAM'!AK142*AK931</f>
        <v>0</v>
      </c>
      <c r="AL932" s="380">
        <f>'4.  2011-2014 LRAM'!AL142*AL931</f>
        <v>0</v>
      </c>
      <c r="AM932" s="629">
        <f t="shared" ref="AM932:AM940" si="294">SUM(Y932:AL932)</f>
        <v>0</v>
      </c>
    </row>
    <row r="933" spans="2:39" ht="15.5">
      <c r="B933" s="326" t="s">
        <v>330</v>
      </c>
      <c r="C933" s="347"/>
      <c r="D933" s="311"/>
      <c r="E933" s="281"/>
      <c r="F933" s="281"/>
      <c r="G933" s="281"/>
      <c r="H933" s="281"/>
      <c r="I933" s="281"/>
      <c r="J933" s="281"/>
      <c r="K933" s="281"/>
      <c r="L933" s="281"/>
      <c r="M933" s="281"/>
      <c r="N933" s="281"/>
      <c r="O933" s="293"/>
      <c r="P933" s="281"/>
      <c r="Q933" s="281"/>
      <c r="R933" s="281"/>
      <c r="S933" s="311"/>
      <c r="T933" s="311"/>
      <c r="U933" s="311"/>
      <c r="V933" s="311"/>
      <c r="W933" s="281"/>
      <c r="X933" s="281"/>
      <c r="Y933" s="380">
        <f>'4.  2011-2014 LRAM'!Y271*Y931</f>
        <v>0</v>
      </c>
      <c r="Z933" s="380">
        <f>'4.  2011-2014 LRAM'!Z271*Z931</f>
        <v>0</v>
      </c>
      <c r="AA933" s="380">
        <f>'4.  2011-2014 LRAM'!AA271*AA931</f>
        <v>0</v>
      </c>
      <c r="AB933" s="380">
        <f>'4.  2011-2014 LRAM'!AB271*AB931</f>
        <v>0</v>
      </c>
      <c r="AC933" s="380">
        <f>'4.  2011-2014 LRAM'!AC271*AC931</f>
        <v>0</v>
      </c>
      <c r="AD933" s="380">
        <f>'4.  2011-2014 LRAM'!AD271*AD931</f>
        <v>0</v>
      </c>
      <c r="AE933" s="380">
        <f>'4.  2011-2014 LRAM'!AE271*AE931</f>
        <v>0</v>
      </c>
      <c r="AF933" s="380">
        <f>'4.  2011-2014 LRAM'!AF271*AF931</f>
        <v>0</v>
      </c>
      <c r="AG933" s="380">
        <f>'4.  2011-2014 LRAM'!AG271*AG931</f>
        <v>0</v>
      </c>
      <c r="AH933" s="380">
        <f>'4.  2011-2014 LRAM'!AH271*AH931</f>
        <v>0</v>
      </c>
      <c r="AI933" s="380">
        <f>'4.  2011-2014 LRAM'!AI271*AI931</f>
        <v>0</v>
      </c>
      <c r="AJ933" s="380">
        <f>'4.  2011-2014 LRAM'!AJ271*AJ931</f>
        <v>0</v>
      </c>
      <c r="AK933" s="380">
        <f>'4.  2011-2014 LRAM'!AK271*AK931</f>
        <v>0</v>
      </c>
      <c r="AL933" s="380">
        <f>'4.  2011-2014 LRAM'!AL271*AL931</f>
        <v>0</v>
      </c>
      <c r="AM933" s="629">
        <f t="shared" si="294"/>
        <v>0</v>
      </c>
    </row>
    <row r="934" spans="2:39" ht="15.5">
      <c r="B934" s="326" t="s">
        <v>331</v>
      </c>
      <c r="C934" s="347"/>
      <c r="D934" s="311"/>
      <c r="E934" s="281"/>
      <c r="F934" s="281"/>
      <c r="G934" s="281"/>
      <c r="H934" s="281"/>
      <c r="I934" s="281"/>
      <c r="J934" s="281"/>
      <c r="K934" s="281"/>
      <c r="L934" s="281"/>
      <c r="M934" s="281"/>
      <c r="N934" s="281"/>
      <c r="O934" s="293"/>
      <c r="P934" s="281"/>
      <c r="Q934" s="281"/>
      <c r="R934" s="281"/>
      <c r="S934" s="311"/>
      <c r="T934" s="311"/>
      <c r="U934" s="311"/>
      <c r="V934" s="311"/>
      <c r="W934" s="281"/>
      <c r="X934" s="281"/>
      <c r="Y934" s="380">
        <f>'4.  2011-2014 LRAM'!Y400*Y931</f>
        <v>0</v>
      </c>
      <c r="Z934" s="380">
        <f>'4.  2011-2014 LRAM'!Z400*Z931</f>
        <v>0</v>
      </c>
      <c r="AA934" s="380">
        <f>'4.  2011-2014 LRAM'!AA400*AA931</f>
        <v>0</v>
      </c>
      <c r="AB934" s="380">
        <f>'4.  2011-2014 LRAM'!AB400*AB931</f>
        <v>0</v>
      </c>
      <c r="AC934" s="380">
        <f>'4.  2011-2014 LRAM'!AC400*AC931</f>
        <v>0</v>
      </c>
      <c r="AD934" s="380">
        <f>'4.  2011-2014 LRAM'!AD400*AD931</f>
        <v>0</v>
      </c>
      <c r="AE934" s="380">
        <f>'4.  2011-2014 LRAM'!AE400*AE931</f>
        <v>0</v>
      </c>
      <c r="AF934" s="380">
        <f>'4.  2011-2014 LRAM'!AF400*AF931</f>
        <v>0</v>
      </c>
      <c r="AG934" s="380">
        <f>'4.  2011-2014 LRAM'!AG400*AG931</f>
        <v>0</v>
      </c>
      <c r="AH934" s="380">
        <f>'4.  2011-2014 LRAM'!AH400*AH931</f>
        <v>0</v>
      </c>
      <c r="AI934" s="380">
        <f>'4.  2011-2014 LRAM'!AI400*AI931</f>
        <v>0</v>
      </c>
      <c r="AJ934" s="380">
        <f>'4.  2011-2014 LRAM'!AJ400*AJ931</f>
        <v>0</v>
      </c>
      <c r="AK934" s="380">
        <f>'4.  2011-2014 LRAM'!AK400*AK931</f>
        <v>0</v>
      </c>
      <c r="AL934" s="380">
        <f>'4.  2011-2014 LRAM'!AL400*AL931</f>
        <v>0</v>
      </c>
      <c r="AM934" s="629">
        <f t="shared" si="294"/>
        <v>0</v>
      </c>
    </row>
    <row r="935" spans="2:39" ht="15.5">
      <c r="B935" s="326" t="s">
        <v>332</v>
      </c>
      <c r="C935" s="347"/>
      <c r="D935" s="311"/>
      <c r="E935" s="281"/>
      <c r="F935" s="281"/>
      <c r="G935" s="281"/>
      <c r="H935" s="281"/>
      <c r="I935" s="281"/>
      <c r="J935" s="281"/>
      <c r="K935" s="281"/>
      <c r="L935" s="281"/>
      <c r="M935" s="281"/>
      <c r="N935" s="281"/>
      <c r="O935" s="293"/>
      <c r="P935" s="281"/>
      <c r="Q935" s="281"/>
      <c r="R935" s="281"/>
      <c r="S935" s="311"/>
      <c r="T935" s="311"/>
      <c r="U935" s="311"/>
      <c r="V935" s="311"/>
      <c r="W935" s="281"/>
      <c r="X935" s="281"/>
      <c r="Y935" s="380">
        <f>'4.  2011-2014 LRAM'!Y530*Y931</f>
        <v>0</v>
      </c>
      <c r="Z935" s="380">
        <f>'4.  2011-2014 LRAM'!Z530*Z931</f>
        <v>0</v>
      </c>
      <c r="AA935" s="380">
        <f>'4.  2011-2014 LRAM'!AA530*AA931</f>
        <v>0</v>
      </c>
      <c r="AB935" s="380">
        <f>'4.  2011-2014 LRAM'!AB530*AB931</f>
        <v>0</v>
      </c>
      <c r="AC935" s="380">
        <f>'4.  2011-2014 LRAM'!AC530*AC931</f>
        <v>0</v>
      </c>
      <c r="AD935" s="380">
        <f>'4.  2011-2014 LRAM'!AD530*AD931</f>
        <v>0</v>
      </c>
      <c r="AE935" s="380">
        <f>'4.  2011-2014 LRAM'!AE530*AE931</f>
        <v>0</v>
      </c>
      <c r="AF935" s="380">
        <f>'4.  2011-2014 LRAM'!AF530*AF931</f>
        <v>0</v>
      </c>
      <c r="AG935" s="380">
        <f>'4.  2011-2014 LRAM'!AG530*AG931</f>
        <v>0</v>
      </c>
      <c r="AH935" s="380">
        <f>'4.  2011-2014 LRAM'!AH530*AH931</f>
        <v>0</v>
      </c>
      <c r="AI935" s="380">
        <f>'4.  2011-2014 LRAM'!AI530*AI931</f>
        <v>0</v>
      </c>
      <c r="AJ935" s="380">
        <f>'4.  2011-2014 LRAM'!AJ530*AJ931</f>
        <v>0</v>
      </c>
      <c r="AK935" s="380">
        <f>'4.  2011-2014 LRAM'!AK530*AK931</f>
        <v>0</v>
      </c>
      <c r="AL935" s="380">
        <f>'4.  2011-2014 LRAM'!AL530*AL931</f>
        <v>0</v>
      </c>
      <c r="AM935" s="629">
        <f t="shared" si="294"/>
        <v>0</v>
      </c>
    </row>
    <row r="936" spans="2:39" ht="15.5">
      <c r="B936" s="326" t="s">
        <v>333</v>
      </c>
      <c r="C936" s="347"/>
      <c r="D936" s="311"/>
      <c r="E936" s="281"/>
      <c r="F936" s="281"/>
      <c r="G936" s="281"/>
      <c r="H936" s="281"/>
      <c r="I936" s="281"/>
      <c r="J936" s="281"/>
      <c r="K936" s="281"/>
      <c r="L936" s="281"/>
      <c r="M936" s="281"/>
      <c r="N936" s="281"/>
      <c r="O936" s="293"/>
      <c r="P936" s="281"/>
      <c r="Q936" s="281"/>
      <c r="R936" s="281"/>
      <c r="S936" s="311"/>
      <c r="T936" s="311"/>
      <c r="U936" s="311"/>
      <c r="V936" s="311"/>
      <c r="W936" s="281"/>
      <c r="X936" s="281"/>
      <c r="Y936" s="380">
        <f t="shared" ref="Y936:AL936" si="295">Y211*Y931</f>
        <v>233.93699999999998</v>
      </c>
      <c r="Z936" s="380">
        <f t="shared" si="295"/>
        <v>1517.1690210400002</v>
      </c>
      <c r="AA936" s="380">
        <f t="shared" si="295"/>
        <v>668.42313119999994</v>
      </c>
      <c r="AB936" s="380">
        <f t="shared" si="295"/>
        <v>3263.19821568</v>
      </c>
      <c r="AC936" s="380">
        <f t="shared" si="295"/>
        <v>0</v>
      </c>
      <c r="AD936" s="380">
        <f t="shared" si="295"/>
        <v>0</v>
      </c>
      <c r="AE936" s="380">
        <f t="shared" si="295"/>
        <v>0</v>
      </c>
      <c r="AF936" s="380">
        <f t="shared" si="295"/>
        <v>0</v>
      </c>
      <c r="AG936" s="380">
        <f t="shared" si="295"/>
        <v>0</v>
      </c>
      <c r="AH936" s="380">
        <f t="shared" si="295"/>
        <v>0</v>
      </c>
      <c r="AI936" s="380">
        <f t="shared" si="295"/>
        <v>0</v>
      </c>
      <c r="AJ936" s="380">
        <f t="shared" si="295"/>
        <v>0</v>
      </c>
      <c r="AK936" s="380">
        <f t="shared" si="295"/>
        <v>0</v>
      </c>
      <c r="AL936" s="380">
        <f t="shared" si="295"/>
        <v>0</v>
      </c>
      <c r="AM936" s="629">
        <f t="shared" si="294"/>
        <v>5682.7273679200007</v>
      </c>
    </row>
    <row r="937" spans="2:39" ht="15.5">
      <c r="B937" s="326" t="s">
        <v>334</v>
      </c>
      <c r="C937" s="347"/>
      <c r="D937" s="311"/>
      <c r="E937" s="281"/>
      <c r="F937" s="281"/>
      <c r="G937" s="281"/>
      <c r="H937" s="281"/>
      <c r="I937" s="281"/>
      <c r="J937" s="281"/>
      <c r="K937" s="281"/>
      <c r="L937" s="281"/>
      <c r="M937" s="281"/>
      <c r="N937" s="281"/>
      <c r="O937" s="293"/>
      <c r="P937" s="281"/>
      <c r="Q937" s="281"/>
      <c r="R937" s="281"/>
      <c r="S937" s="311"/>
      <c r="T937" s="311"/>
      <c r="U937" s="311"/>
      <c r="V937" s="311"/>
      <c r="W937" s="281"/>
      <c r="X937" s="281"/>
      <c r="Y937" s="380">
        <f t="shared" ref="Y937:AL937" si="296">Y395*Y931</f>
        <v>555.48519999999996</v>
      </c>
      <c r="Z937" s="380">
        <f t="shared" si="296"/>
        <v>1626.2447538268136</v>
      </c>
      <c r="AA937" s="380">
        <f t="shared" si="296"/>
        <v>140.03574095759251</v>
      </c>
      <c r="AB937" s="380">
        <f t="shared" si="296"/>
        <v>1175.5657819987243</v>
      </c>
      <c r="AC937" s="380">
        <f t="shared" si="296"/>
        <v>0</v>
      </c>
      <c r="AD937" s="380">
        <f t="shared" si="296"/>
        <v>0</v>
      </c>
      <c r="AE937" s="380">
        <f t="shared" si="296"/>
        <v>0</v>
      </c>
      <c r="AF937" s="380">
        <f t="shared" si="296"/>
        <v>0</v>
      </c>
      <c r="AG937" s="380">
        <f t="shared" si="296"/>
        <v>0</v>
      </c>
      <c r="AH937" s="380">
        <f t="shared" si="296"/>
        <v>0</v>
      </c>
      <c r="AI937" s="380">
        <f t="shared" si="296"/>
        <v>0</v>
      </c>
      <c r="AJ937" s="380">
        <f t="shared" si="296"/>
        <v>0</v>
      </c>
      <c r="AK937" s="380">
        <f t="shared" si="296"/>
        <v>0</v>
      </c>
      <c r="AL937" s="380">
        <f t="shared" si="296"/>
        <v>0</v>
      </c>
      <c r="AM937" s="629">
        <f t="shared" si="294"/>
        <v>3497.3314767831307</v>
      </c>
    </row>
    <row r="938" spans="2:39" ht="15.5">
      <c r="B938" s="326" t="s">
        <v>335</v>
      </c>
      <c r="C938" s="347"/>
      <c r="D938" s="311"/>
      <c r="E938" s="281"/>
      <c r="F938" s="281"/>
      <c r="G938" s="281"/>
      <c r="H938" s="281"/>
      <c r="I938" s="281"/>
      <c r="J938" s="281"/>
      <c r="K938" s="281"/>
      <c r="L938" s="281"/>
      <c r="M938" s="281"/>
      <c r="N938" s="281"/>
      <c r="O938" s="293"/>
      <c r="P938" s="281"/>
      <c r="Q938" s="281"/>
      <c r="R938" s="281"/>
      <c r="S938" s="311"/>
      <c r="T938" s="311"/>
      <c r="U938" s="311"/>
      <c r="V938" s="311"/>
      <c r="W938" s="281"/>
      <c r="X938" s="281"/>
      <c r="Y938" s="380">
        <f t="shared" ref="Y938:AL938" si="297">Y578*Y931</f>
        <v>836.99800161338862</v>
      </c>
      <c r="Z938" s="380">
        <f t="shared" si="297"/>
        <v>2044.0247788799998</v>
      </c>
      <c r="AA938" s="380">
        <f t="shared" si="297"/>
        <v>143.6523396</v>
      </c>
      <c r="AB938" s="380">
        <f t="shared" si="297"/>
        <v>2347.1869730399999</v>
      </c>
      <c r="AC938" s="380">
        <f t="shared" si="297"/>
        <v>0</v>
      </c>
      <c r="AD938" s="380">
        <f t="shared" si="297"/>
        <v>0</v>
      </c>
      <c r="AE938" s="380">
        <f t="shared" si="297"/>
        <v>0</v>
      </c>
      <c r="AF938" s="380">
        <f t="shared" si="297"/>
        <v>0</v>
      </c>
      <c r="AG938" s="380">
        <f t="shared" si="297"/>
        <v>0</v>
      </c>
      <c r="AH938" s="380">
        <f t="shared" si="297"/>
        <v>0</v>
      </c>
      <c r="AI938" s="380">
        <f t="shared" si="297"/>
        <v>0</v>
      </c>
      <c r="AJ938" s="380">
        <f t="shared" si="297"/>
        <v>0</v>
      </c>
      <c r="AK938" s="380">
        <f t="shared" si="297"/>
        <v>0</v>
      </c>
      <c r="AL938" s="380">
        <f t="shared" si="297"/>
        <v>0</v>
      </c>
      <c r="AM938" s="629">
        <f t="shared" si="294"/>
        <v>5371.862093133388</v>
      </c>
    </row>
    <row r="939" spans="2:39" ht="15.5">
      <c r="B939" s="326" t="s">
        <v>336</v>
      </c>
      <c r="C939" s="347"/>
      <c r="D939" s="311"/>
      <c r="E939" s="281"/>
      <c r="F939" s="281"/>
      <c r="G939" s="281"/>
      <c r="H939" s="281"/>
      <c r="I939" s="281"/>
      <c r="J939" s="281"/>
      <c r="K939" s="281"/>
      <c r="L939" s="281"/>
      <c r="M939" s="281"/>
      <c r="N939" s="281"/>
      <c r="O939" s="293"/>
      <c r="P939" s="281"/>
      <c r="Q939" s="281"/>
      <c r="R939" s="281"/>
      <c r="S939" s="311"/>
      <c r="T939" s="311"/>
      <c r="U939" s="311"/>
      <c r="V939" s="311"/>
      <c r="W939" s="281"/>
      <c r="X939" s="281"/>
      <c r="Y939" s="380">
        <f t="shared" ref="Y939:AL939" si="298">Y761*Y931</f>
        <v>263.62209185107923</v>
      </c>
      <c r="Z939" s="380">
        <f t="shared" si="298"/>
        <v>2236.0324492565551</v>
      </c>
      <c r="AA939" s="380">
        <f t="shared" si="298"/>
        <v>602.36280072229829</v>
      </c>
      <c r="AB939" s="380">
        <f t="shared" si="298"/>
        <v>3229.8763327779488</v>
      </c>
      <c r="AC939" s="380">
        <f t="shared" si="298"/>
        <v>0</v>
      </c>
      <c r="AD939" s="380">
        <f t="shared" si="298"/>
        <v>0</v>
      </c>
      <c r="AE939" s="380">
        <f t="shared" si="298"/>
        <v>0</v>
      </c>
      <c r="AF939" s="380">
        <f t="shared" si="298"/>
        <v>0</v>
      </c>
      <c r="AG939" s="380">
        <f t="shared" si="298"/>
        <v>0</v>
      </c>
      <c r="AH939" s="380">
        <f t="shared" si="298"/>
        <v>0</v>
      </c>
      <c r="AI939" s="380">
        <f t="shared" si="298"/>
        <v>0</v>
      </c>
      <c r="AJ939" s="380">
        <f t="shared" si="298"/>
        <v>0</v>
      </c>
      <c r="AK939" s="380">
        <f t="shared" si="298"/>
        <v>0</v>
      </c>
      <c r="AL939" s="380">
        <f t="shared" si="298"/>
        <v>0</v>
      </c>
      <c r="AM939" s="629">
        <f t="shared" si="294"/>
        <v>6331.8936746078816</v>
      </c>
    </row>
    <row r="940" spans="2:39" ht="15.5">
      <c r="B940" s="326" t="s">
        <v>337</v>
      </c>
      <c r="C940" s="347"/>
      <c r="D940" s="311"/>
      <c r="E940" s="281"/>
      <c r="F940" s="281"/>
      <c r="G940" s="281"/>
      <c r="H940" s="281"/>
      <c r="I940" s="281"/>
      <c r="J940" s="281"/>
      <c r="K940" s="281"/>
      <c r="L940" s="281"/>
      <c r="M940" s="281"/>
      <c r="N940" s="281"/>
      <c r="O940" s="293"/>
      <c r="P940" s="281"/>
      <c r="Q940" s="281"/>
      <c r="R940" s="281"/>
      <c r="S940" s="311"/>
      <c r="T940" s="311"/>
      <c r="U940" s="311"/>
      <c r="V940" s="311"/>
      <c r="W940" s="281"/>
      <c r="X940" s="281"/>
      <c r="Y940" s="380">
        <f>Y928*Y931</f>
        <v>1.071</v>
      </c>
      <c r="Z940" s="380">
        <f t="shared" ref="Z940:AL940" si="299">Z928*Z931</f>
        <v>719.78904457057297</v>
      </c>
      <c r="AA940" s="380">
        <f t="shared" si="299"/>
        <v>0</v>
      </c>
      <c r="AB940" s="380">
        <f t="shared" si="299"/>
        <v>0</v>
      </c>
      <c r="AC940" s="380">
        <f t="shared" si="299"/>
        <v>0</v>
      </c>
      <c r="AD940" s="380">
        <f t="shared" si="299"/>
        <v>0</v>
      </c>
      <c r="AE940" s="380">
        <f t="shared" si="299"/>
        <v>2028.9996000000001</v>
      </c>
      <c r="AF940" s="380">
        <f t="shared" si="299"/>
        <v>0</v>
      </c>
      <c r="AG940" s="380">
        <f t="shared" si="299"/>
        <v>0</v>
      </c>
      <c r="AH940" s="380">
        <f t="shared" si="299"/>
        <v>0</v>
      </c>
      <c r="AI940" s="380">
        <f t="shared" si="299"/>
        <v>0</v>
      </c>
      <c r="AJ940" s="380">
        <f t="shared" si="299"/>
        <v>0</v>
      </c>
      <c r="AK940" s="380">
        <f t="shared" si="299"/>
        <v>0</v>
      </c>
      <c r="AL940" s="380">
        <f t="shared" si="299"/>
        <v>0</v>
      </c>
      <c r="AM940" s="629">
        <f t="shared" si="294"/>
        <v>2749.859644570573</v>
      </c>
    </row>
    <row r="941" spans="2:39" ht="15.5">
      <c r="B941" s="351" t="s">
        <v>341</v>
      </c>
      <c r="C941" s="347"/>
      <c r="D941" s="338"/>
      <c r="E941" s="336"/>
      <c r="F941" s="336"/>
      <c r="G941" s="336"/>
      <c r="H941" s="336"/>
      <c r="I941" s="336"/>
      <c r="J941" s="336"/>
      <c r="K941" s="336"/>
      <c r="L941" s="336"/>
      <c r="M941" s="336"/>
      <c r="N941" s="336"/>
      <c r="O941" s="302"/>
      <c r="P941" s="336"/>
      <c r="Q941" s="336"/>
      <c r="R941" s="336"/>
      <c r="S941" s="338"/>
      <c r="T941" s="338"/>
      <c r="U941" s="338"/>
      <c r="V941" s="338"/>
      <c r="W941" s="336"/>
      <c r="X941" s="336"/>
      <c r="Y941" s="348">
        <f>SUM(Y932:Y940)</f>
        <v>1891.1132934644677</v>
      </c>
      <c r="Z941" s="348">
        <f t="shared" ref="Z941:AE941" si="300">SUM(Z932:Z940)</f>
        <v>8143.2600475739418</v>
      </c>
      <c r="AA941" s="348">
        <f t="shared" si="300"/>
        <v>1554.4740124798907</v>
      </c>
      <c r="AB941" s="348">
        <f t="shared" si="300"/>
        <v>10015.827303496673</v>
      </c>
      <c r="AC941" s="348">
        <f t="shared" si="300"/>
        <v>0</v>
      </c>
      <c r="AD941" s="348">
        <f t="shared" si="300"/>
        <v>0</v>
      </c>
      <c r="AE941" s="348">
        <f t="shared" si="300"/>
        <v>2028.9996000000001</v>
      </c>
      <c r="AF941" s="348">
        <f>SUM(AF932:AF940)</f>
        <v>0</v>
      </c>
      <c r="AG941" s="348">
        <f t="shared" ref="AG941:AL941" si="301">SUM(AG932:AG940)</f>
        <v>0</v>
      </c>
      <c r="AH941" s="348">
        <f t="shared" si="301"/>
        <v>0</v>
      </c>
      <c r="AI941" s="348">
        <f t="shared" si="301"/>
        <v>0</v>
      </c>
      <c r="AJ941" s="348">
        <f t="shared" si="301"/>
        <v>0</v>
      </c>
      <c r="AK941" s="348">
        <f t="shared" si="301"/>
        <v>0</v>
      </c>
      <c r="AL941" s="348">
        <f t="shared" si="301"/>
        <v>0</v>
      </c>
      <c r="AM941" s="409">
        <f>SUM(AM932:AM940)</f>
        <v>23633.674257014976</v>
      </c>
    </row>
    <row r="942" spans="2:39" ht="15.5">
      <c r="B942" s="351" t="s">
        <v>342</v>
      </c>
      <c r="C942" s="347"/>
      <c r="D942" s="352"/>
      <c r="E942" s="336"/>
      <c r="F942" s="336"/>
      <c r="G942" s="336"/>
      <c r="H942" s="336"/>
      <c r="I942" s="336"/>
      <c r="J942" s="336"/>
      <c r="K942" s="336"/>
      <c r="L942" s="336"/>
      <c r="M942" s="336"/>
      <c r="N942" s="336"/>
      <c r="O942" s="302"/>
      <c r="P942" s="336"/>
      <c r="Q942" s="336"/>
      <c r="R942" s="336"/>
      <c r="S942" s="338"/>
      <c r="T942" s="338"/>
      <c r="U942" s="338"/>
      <c r="V942" s="338"/>
      <c r="W942" s="336"/>
      <c r="X942" s="336"/>
      <c r="Y942" s="349">
        <f>Y929*Y931</f>
        <v>703.23899999999992</v>
      </c>
      <c r="Z942" s="349">
        <f t="shared" ref="Z942:AE942" si="302">Z929*Z931</f>
        <v>3469.8903999999998</v>
      </c>
      <c r="AA942" s="349">
        <f t="shared" si="302"/>
        <v>1798.444</v>
      </c>
      <c r="AB942" s="349">
        <f t="shared" si="302"/>
        <v>5500.7543999999998</v>
      </c>
      <c r="AC942" s="349">
        <f t="shared" si="302"/>
        <v>0</v>
      </c>
      <c r="AD942" s="349">
        <f t="shared" si="302"/>
        <v>0</v>
      </c>
      <c r="AE942" s="349">
        <f t="shared" si="302"/>
        <v>0</v>
      </c>
      <c r="AF942" s="349">
        <f>AF929*AF931</f>
        <v>0</v>
      </c>
      <c r="AG942" s="349">
        <f t="shared" ref="AG942:AL942" si="303">AG929*AG931</f>
        <v>0</v>
      </c>
      <c r="AH942" s="349">
        <f t="shared" si="303"/>
        <v>0</v>
      </c>
      <c r="AI942" s="349">
        <f t="shared" si="303"/>
        <v>0</v>
      </c>
      <c r="AJ942" s="349">
        <f t="shared" si="303"/>
        <v>0</v>
      </c>
      <c r="AK942" s="349">
        <f t="shared" si="303"/>
        <v>0</v>
      </c>
      <c r="AL942" s="349">
        <f t="shared" si="303"/>
        <v>0</v>
      </c>
      <c r="AM942" s="409">
        <f>SUM(Y942:AL942)</f>
        <v>11472.327799999999</v>
      </c>
    </row>
    <row r="943" spans="2:39" ht="15.5">
      <c r="B943" s="351" t="s">
        <v>343</v>
      </c>
      <c r="C943" s="347"/>
      <c r="D943" s="352"/>
      <c r="E943" s="336"/>
      <c r="F943" s="336"/>
      <c r="G943" s="336"/>
      <c r="H943" s="336"/>
      <c r="I943" s="336"/>
      <c r="J943" s="336"/>
      <c r="K943" s="336"/>
      <c r="L943" s="336"/>
      <c r="M943" s="336"/>
      <c r="N943" s="336"/>
      <c r="O943" s="302"/>
      <c r="P943" s="336"/>
      <c r="Q943" s="336"/>
      <c r="R943" s="336"/>
      <c r="S943" s="352"/>
      <c r="T943" s="352"/>
      <c r="U943" s="352"/>
      <c r="V943" s="352"/>
      <c r="W943" s="336"/>
      <c r="X943" s="336"/>
      <c r="Y943" s="353"/>
      <c r="Z943" s="353"/>
      <c r="AA943" s="353"/>
      <c r="AB943" s="353"/>
      <c r="AC943" s="353"/>
      <c r="AD943" s="353"/>
      <c r="AE943" s="353"/>
      <c r="AF943" s="353"/>
      <c r="AG943" s="353"/>
      <c r="AH943" s="353"/>
      <c r="AI943" s="353"/>
      <c r="AJ943" s="353"/>
      <c r="AK943" s="353"/>
      <c r="AL943" s="353"/>
      <c r="AM943" s="409">
        <f>AM941-AM942</f>
        <v>12161.346457014977</v>
      </c>
    </row>
    <row r="944" spans="2:39" ht="15.5">
      <c r="B944" s="326"/>
      <c r="C944" s="352"/>
      <c r="D944" s="352"/>
      <c r="E944" s="336"/>
      <c r="F944" s="336"/>
      <c r="G944" s="336"/>
      <c r="H944" s="336"/>
      <c r="I944" s="336"/>
      <c r="J944" s="336"/>
      <c r="K944" s="336"/>
      <c r="L944" s="336"/>
      <c r="M944" s="336"/>
      <c r="N944" s="336"/>
      <c r="O944" s="302"/>
      <c r="P944" s="336"/>
      <c r="Q944" s="336"/>
      <c r="R944" s="336"/>
      <c r="S944" s="352"/>
      <c r="T944" s="347"/>
      <c r="U944" s="352"/>
      <c r="V944" s="352"/>
      <c r="W944" s="336"/>
      <c r="X944" s="336"/>
      <c r="Y944" s="354"/>
      <c r="Z944" s="354"/>
      <c r="AA944" s="354"/>
      <c r="AB944" s="354"/>
      <c r="AC944" s="354"/>
      <c r="AD944" s="354"/>
      <c r="AE944" s="354"/>
      <c r="AF944" s="354"/>
      <c r="AG944" s="354"/>
      <c r="AH944" s="354"/>
      <c r="AI944" s="354"/>
      <c r="AJ944" s="354"/>
      <c r="AK944" s="354"/>
      <c r="AL944" s="354"/>
      <c r="AM944" s="339"/>
    </row>
    <row r="945" spans="1:39" ht="15.5">
      <c r="B945" s="442" t="s">
        <v>338</v>
      </c>
      <c r="C945" s="366"/>
      <c r="D945" s="386"/>
      <c r="E945" s="386"/>
      <c r="F945" s="386"/>
      <c r="G945" s="386"/>
      <c r="H945" s="386"/>
      <c r="I945" s="386"/>
      <c r="J945" s="386"/>
      <c r="K945" s="386"/>
      <c r="L945" s="386"/>
      <c r="M945" s="386"/>
      <c r="N945" s="386"/>
      <c r="O945" s="385"/>
      <c r="P945" s="386"/>
      <c r="Q945" s="386"/>
      <c r="R945" s="386"/>
      <c r="S945" s="366"/>
      <c r="T945" s="387"/>
      <c r="U945" s="387"/>
      <c r="V945" s="386"/>
      <c r="W945" s="386"/>
      <c r="X945" s="387"/>
      <c r="Y945" s="328">
        <f>SUMPRODUCT(E771:E926,Y771:Y926)</f>
        <v>630</v>
      </c>
      <c r="Z945" s="328">
        <f>SUMPRODUCT(E771:E926,Z771:Z926)</f>
        <v>27101.58231361811</v>
      </c>
      <c r="AA945" s="328">
        <f t="shared" ref="AA945:AL945" si="304">IF(AA769="kw",SUMPRODUCT($N$771:$N$926,$P$771:$P$926,AA771:AA926),SUMPRODUCT($E$771:$E$926,AA771:AA926))</f>
        <v>0</v>
      </c>
      <c r="AB945" s="328">
        <f t="shared" si="304"/>
        <v>0</v>
      </c>
      <c r="AC945" s="328">
        <f t="shared" si="304"/>
        <v>0</v>
      </c>
      <c r="AD945" s="328">
        <f t="shared" si="304"/>
        <v>0</v>
      </c>
      <c r="AE945" s="328">
        <f t="shared" si="304"/>
        <v>13392</v>
      </c>
      <c r="AF945" s="328">
        <f t="shared" si="304"/>
        <v>0</v>
      </c>
      <c r="AG945" s="328">
        <f t="shared" si="304"/>
        <v>0</v>
      </c>
      <c r="AH945" s="328">
        <f t="shared" si="304"/>
        <v>0</v>
      </c>
      <c r="AI945" s="328">
        <f t="shared" si="304"/>
        <v>0</v>
      </c>
      <c r="AJ945" s="328">
        <f t="shared" si="304"/>
        <v>0</v>
      </c>
      <c r="AK945" s="328">
        <f t="shared" si="304"/>
        <v>0</v>
      </c>
      <c r="AL945" s="328">
        <f t="shared" si="304"/>
        <v>0</v>
      </c>
      <c r="AM945" s="388"/>
    </row>
    <row r="946" spans="1:39" ht="18.75" customHeight="1">
      <c r="B946" s="370" t="s">
        <v>585</v>
      </c>
      <c r="C946" s="389"/>
      <c r="D946" s="390"/>
      <c r="E946" s="390"/>
      <c r="F946" s="390"/>
      <c r="G946" s="390"/>
      <c r="H946" s="390"/>
      <c r="I946" s="390"/>
      <c r="J946" s="390"/>
      <c r="K946" s="390"/>
      <c r="L946" s="390"/>
      <c r="M946" s="390"/>
      <c r="N946" s="390"/>
      <c r="O946" s="390"/>
      <c r="P946" s="390"/>
      <c r="Q946" s="390"/>
      <c r="R946" s="390"/>
      <c r="S946" s="373"/>
      <c r="T946" s="374"/>
      <c r="U946" s="390"/>
      <c r="V946" s="390"/>
      <c r="W946" s="390"/>
      <c r="X946" s="390"/>
      <c r="Y946" s="411"/>
      <c r="Z946" s="411"/>
      <c r="AA946" s="411"/>
      <c r="AB946" s="411"/>
      <c r="AC946" s="411"/>
      <c r="AD946" s="411"/>
      <c r="AE946" s="411"/>
      <c r="AF946" s="411"/>
      <c r="AG946" s="411"/>
      <c r="AH946" s="411"/>
      <c r="AI946" s="411"/>
      <c r="AJ946" s="411"/>
      <c r="AK946" s="411"/>
      <c r="AL946" s="411"/>
      <c r="AM946" s="391"/>
    </row>
    <row r="947" spans="1:39" collapsed="1"/>
    <row r="949" spans="1:39" ht="15.5">
      <c r="B949" s="282" t="s">
        <v>339</v>
      </c>
      <c r="C949" s="283"/>
      <c r="D949" s="590" t="s">
        <v>524</v>
      </c>
      <c r="E949" s="255"/>
      <c r="F949" s="590"/>
      <c r="G949" s="255"/>
      <c r="H949" s="255"/>
      <c r="I949" s="255"/>
      <c r="J949" s="255"/>
      <c r="K949" s="255"/>
      <c r="L949" s="255"/>
      <c r="M949" s="255"/>
      <c r="N949" s="255"/>
      <c r="O949" s="283"/>
      <c r="P949" s="255"/>
      <c r="Q949" s="255"/>
      <c r="R949" s="255"/>
      <c r="S949" s="255"/>
      <c r="T949" s="255"/>
      <c r="U949" s="255"/>
      <c r="V949" s="255"/>
      <c r="W949" s="255"/>
      <c r="X949" s="255"/>
      <c r="Y949" s="272"/>
      <c r="Z949" s="269"/>
      <c r="AA949" s="269"/>
      <c r="AB949" s="269"/>
      <c r="AC949" s="269"/>
      <c r="AD949" s="269"/>
      <c r="AE949" s="269"/>
      <c r="AF949" s="269"/>
      <c r="AG949" s="269"/>
      <c r="AH949" s="269"/>
      <c r="AI949" s="269"/>
      <c r="AJ949" s="269"/>
      <c r="AK949" s="269"/>
      <c r="AL949" s="269"/>
    </row>
    <row r="950" spans="1:39" ht="39.75" customHeight="1">
      <c r="B950" s="939" t="s">
        <v>209</v>
      </c>
      <c r="C950" s="941" t="s">
        <v>33</v>
      </c>
      <c r="D950" s="286" t="s">
        <v>420</v>
      </c>
      <c r="E950" s="943" t="s">
        <v>207</v>
      </c>
      <c r="F950" s="944"/>
      <c r="G950" s="944"/>
      <c r="H950" s="944"/>
      <c r="I950" s="944"/>
      <c r="J950" s="944"/>
      <c r="K950" s="944"/>
      <c r="L950" s="944"/>
      <c r="M950" s="945"/>
      <c r="N950" s="949" t="s">
        <v>211</v>
      </c>
      <c r="O950" s="286" t="s">
        <v>421</v>
      </c>
      <c r="P950" s="943" t="s">
        <v>210</v>
      </c>
      <c r="Q950" s="944"/>
      <c r="R950" s="944"/>
      <c r="S950" s="944"/>
      <c r="T950" s="944"/>
      <c r="U950" s="944"/>
      <c r="V950" s="944"/>
      <c r="W950" s="944"/>
      <c r="X950" s="945"/>
      <c r="Y950" s="946" t="s">
        <v>241</v>
      </c>
      <c r="Z950" s="947"/>
      <c r="AA950" s="947"/>
      <c r="AB950" s="947"/>
      <c r="AC950" s="947"/>
      <c r="AD950" s="947"/>
      <c r="AE950" s="947"/>
      <c r="AF950" s="947"/>
      <c r="AG950" s="947"/>
      <c r="AH950" s="947"/>
      <c r="AI950" s="947"/>
      <c r="AJ950" s="947"/>
      <c r="AK950" s="947"/>
      <c r="AL950" s="947"/>
      <c r="AM950" s="948"/>
    </row>
    <row r="951" spans="1:39" ht="65.25" customHeight="1">
      <c r="B951" s="940"/>
      <c r="C951" s="942"/>
      <c r="D951" s="287">
        <v>2020</v>
      </c>
      <c r="E951" s="287">
        <v>2021</v>
      </c>
      <c r="F951" s="287">
        <v>2022</v>
      </c>
      <c r="G951" s="287">
        <v>2023</v>
      </c>
      <c r="H951" s="287">
        <v>2024</v>
      </c>
      <c r="I951" s="287">
        <v>2025</v>
      </c>
      <c r="J951" s="287">
        <v>2026</v>
      </c>
      <c r="K951" s="287">
        <v>2027</v>
      </c>
      <c r="L951" s="287">
        <v>2028</v>
      </c>
      <c r="M951" s="287">
        <v>2029</v>
      </c>
      <c r="N951" s="950"/>
      <c r="O951" s="287">
        <v>2020</v>
      </c>
      <c r="P951" s="287">
        <v>2021</v>
      </c>
      <c r="Q951" s="287">
        <v>2022</v>
      </c>
      <c r="R951" s="287">
        <v>2023</v>
      </c>
      <c r="S951" s="287">
        <v>2024</v>
      </c>
      <c r="T951" s="287">
        <v>2025</v>
      </c>
      <c r="U951" s="287">
        <v>2026</v>
      </c>
      <c r="V951" s="287">
        <v>2027</v>
      </c>
      <c r="W951" s="287">
        <v>2028</v>
      </c>
      <c r="X951" s="287">
        <v>2029</v>
      </c>
      <c r="Y951" s="287" t="str">
        <f>'1.  LRAMVA Summary'!D50</f>
        <v>Residential</v>
      </c>
      <c r="Z951" s="287" t="str">
        <f>'1.  LRAMVA Summary'!E50</f>
        <v>GS&lt;50 kW</v>
      </c>
      <c r="AA951" s="287" t="str">
        <f>'1.  LRAMVA Summary'!F50</f>
        <v>GS 50-999 kW</v>
      </c>
      <c r="AB951" s="287" t="str">
        <f>'1.  LRAMVA Summary'!G50</f>
        <v>GS 1000-4999kW</v>
      </c>
      <c r="AC951" s="287" t="str">
        <f>'1.  LRAMVA Summary'!H50</f>
        <v>Unmetered Scattered Load</v>
      </c>
      <c r="AD951" s="287" t="str">
        <f>'1.  LRAMVA Summary'!I50</f>
        <v>Sentinel Lights</v>
      </c>
      <c r="AE951" s="287" t="str">
        <f>'1.  LRAMVA Summary'!J50</f>
        <v>Street Lighting</v>
      </c>
      <c r="AF951" s="287" t="str">
        <f>'1.  LRAMVA Summary'!K50</f>
        <v/>
      </c>
      <c r="AG951" s="287" t="str">
        <f>'1.  LRAMVA Summary'!L50</f>
        <v/>
      </c>
      <c r="AH951" s="287" t="str">
        <f>'1.  LRAMVA Summary'!M50</f>
        <v/>
      </c>
      <c r="AI951" s="287" t="str">
        <f>'1.  LRAMVA Summary'!N50</f>
        <v/>
      </c>
      <c r="AJ951" s="287" t="str">
        <f>'1.  LRAMVA Summary'!O50</f>
        <v/>
      </c>
      <c r="AK951" s="287" t="str">
        <f>'1.  LRAMVA Summary'!P50</f>
        <v/>
      </c>
      <c r="AL951" s="287" t="str">
        <f>'1.  LRAMVA Summary'!Q50</f>
        <v/>
      </c>
      <c r="AM951" s="289" t="str">
        <f>'1.  LRAMVA Summary'!R50</f>
        <v>Total</v>
      </c>
    </row>
    <row r="952" spans="1:39" ht="15" customHeight="1">
      <c r="A952" s="534"/>
      <c r="B952" s="520" t="s">
        <v>502</v>
      </c>
      <c r="C952" s="291"/>
      <c r="D952" s="291"/>
      <c r="E952" s="291"/>
      <c r="F952" s="291"/>
      <c r="G952" s="291"/>
      <c r="H952" s="291"/>
      <c r="I952" s="291"/>
      <c r="J952" s="291"/>
      <c r="K952" s="291"/>
      <c r="L952" s="291"/>
      <c r="M952" s="291"/>
      <c r="N952" s="292"/>
      <c r="O952" s="291"/>
      <c r="P952" s="291"/>
      <c r="Q952" s="291"/>
      <c r="R952" s="291"/>
      <c r="S952" s="291"/>
      <c r="T952" s="291"/>
      <c r="U952" s="291"/>
      <c r="V952" s="291"/>
      <c r="W952" s="291"/>
      <c r="X952" s="291"/>
      <c r="Y952" s="293" t="str">
        <f>'1.  LRAMVA Summary'!D51</f>
        <v>kWh</v>
      </c>
      <c r="Z952" s="293" t="str">
        <f>'1.  LRAMVA Summary'!E51</f>
        <v>kWh</v>
      </c>
      <c r="AA952" s="293" t="str">
        <f>'1.  LRAMVA Summary'!F51</f>
        <v>kW</v>
      </c>
      <c r="AB952" s="293" t="str">
        <f>'1.  LRAMVA Summary'!G51</f>
        <v>kW</v>
      </c>
      <c r="AC952" s="293" t="str">
        <f>'1.  LRAMVA Summary'!H51</f>
        <v>kWh</v>
      </c>
      <c r="AD952" s="293" t="str">
        <f>'1.  LRAMVA Summary'!I51</f>
        <v>kW</v>
      </c>
      <c r="AE952" s="293" t="str">
        <f>'1.  LRAMVA Summary'!J51</f>
        <v>kW</v>
      </c>
      <c r="AF952" s="293">
        <f>'1.  LRAMVA Summary'!K51</f>
        <v>0</v>
      </c>
      <c r="AG952" s="293">
        <f>'1.  LRAMVA Summary'!L51</f>
        <v>0</v>
      </c>
      <c r="AH952" s="293">
        <f>'1.  LRAMVA Summary'!M51</f>
        <v>0</v>
      </c>
      <c r="AI952" s="293">
        <f>'1.  LRAMVA Summary'!N51</f>
        <v>0</v>
      </c>
      <c r="AJ952" s="293">
        <f>'1.  LRAMVA Summary'!O51</f>
        <v>0</v>
      </c>
      <c r="AK952" s="293">
        <f>'1.  LRAMVA Summary'!P51</f>
        <v>0</v>
      </c>
      <c r="AL952" s="293">
        <f>'1.  LRAMVA Summary'!Q51</f>
        <v>0</v>
      </c>
      <c r="AM952" s="294"/>
    </row>
    <row r="953" spans="1:39" ht="15" customHeight="1" outlineLevel="1">
      <c r="A953" s="534"/>
      <c r="B953" s="506" t="s">
        <v>495</v>
      </c>
      <c r="C953" s="291"/>
      <c r="D953" s="291"/>
      <c r="E953" s="291"/>
      <c r="F953" s="291"/>
      <c r="G953" s="291"/>
      <c r="H953" s="291"/>
      <c r="I953" s="291"/>
      <c r="J953" s="291"/>
      <c r="K953" s="291"/>
      <c r="L953" s="291"/>
      <c r="M953" s="291"/>
      <c r="N953" s="292"/>
      <c r="O953" s="291"/>
      <c r="P953" s="291"/>
      <c r="Q953" s="291"/>
      <c r="R953" s="291"/>
      <c r="S953" s="291"/>
      <c r="T953" s="291"/>
      <c r="U953" s="291"/>
      <c r="V953" s="291"/>
      <c r="W953" s="291"/>
      <c r="X953" s="291"/>
      <c r="Y953" s="293"/>
      <c r="Z953" s="293"/>
      <c r="AA953" s="293"/>
      <c r="AB953" s="293"/>
      <c r="AC953" s="293"/>
      <c r="AD953" s="293"/>
      <c r="AE953" s="293"/>
      <c r="AF953" s="293"/>
      <c r="AG953" s="293"/>
      <c r="AH953" s="293"/>
      <c r="AI953" s="293"/>
      <c r="AJ953" s="293"/>
      <c r="AK953" s="293"/>
      <c r="AL953" s="293"/>
      <c r="AM953" s="294"/>
    </row>
    <row r="954" spans="1:39" ht="15" customHeight="1" outlineLevel="1">
      <c r="A954" s="534">
        <v>1</v>
      </c>
      <c r="B954" s="430" t="s">
        <v>95</v>
      </c>
      <c r="C954" s="293" t="s">
        <v>25</v>
      </c>
      <c r="D954" s="297"/>
      <c r="E954" s="297"/>
      <c r="F954" s="297"/>
      <c r="G954" s="297"/>
      <c r="H954" s="297"/>
      <c r="I954" s="297"/>
      <c r="J954" s="297"/>
      <c r="K954" s="297"/>
      <c r="L954" s="297"/>
      <c r="M954" s="297"/>
      <c r="N954" s="293"/>
      <c r="O954" s="297"/>
      <c r="P954" s="297"/>
      <c r="Q954" s="297"/>
      <c r="R954" s="297"/>
      <c r="S954" s="297"/>
      <c r="T954" s="297"/>
      <c r="U954" s="297"/>
      <c r="V954" s="297"/>
      <c r="W954" s="297"/>
      <c r="X954" s="297"/>
      <c r="Y954" s="417"/>
      <c r="Z954" s="417"/>
      <c r="AA954" s="417"/>
      <c r="AB954" s="417"/>
      <c r="AC954" s="417"/>
      <c r="AD954" s="417"/>
      <c r="AE954" s="417"/>
      <c r="AF954" s="412"/>
      <c r="AG954" s="412"/>
      <c r="AH954" s="412"/>
      <c r="AI954" s="412"/>
      <c r="AJ954" s="412"/>
      <c r="AK954" s="412"/>
      <c r="AL954" s="412"/>
      <c r="AM954" s="298">
        <f>SUM(Y954:AL954)</f>
        <v>0</v>
      </c>
    </row>
    <row r="955" spans="1:39" ht="15" customHeight="1" outlineLevel="1">
      <c r="A955" s="534"/>
      <c r="B955" s="296" t="s">
        <v>344</v>
      </c>
      <c r="C955" s="293" t="s">
        <v>164</v>
      </c>
      <c r="D955" s="297"/>
      <c r="E955" s="297"/>
      <c r="F955" s="297"/>
      <c r="G955" s="297"/>
      <c r="H955" s="297"/>
      <c r="I955" s="297"/>
      <c r="J955" s="297"/>
      <c r="K955" s="297"/>
      <c r="L955" s="297"/>
      <c r="M955" s="297"/>
      <c r="N955" s="470"/>
      <c r="O955" s="297"/>
      <c r="P955" s="297"/>
      <c r="Q955" s="297"/>
      <c r="R955" s="297"/>
      <c r="S955" s="297"/>
      <c r="T955" s="297"/>
      <c r="U955" s="297"/>
      <c r="V955" s="297"/>
      <c r="W955" s="297"/>
      <c r="X955" s="297"/>
      <c r="Y955" s="413">
        <f t="shared" ref="Y955:AL955" si="305">Y954</f>
        <v>0</v>
      </c>
      <c r="Z955" s="413">
        <f t="shared" si="305"/>
        <v>0</v>
      </c>
      <c r="AA955" s="413">
        <f t="shared" si="305"/>
        <v>0</v>
      </c>
      <c r="AB955" s="413">
        <f t="shared" si="305"/>
        <v>0</v>
      </c>
      <c r="AC955" s="413">
        <f t="shared" si="305"/>
        <v>0</v>
      </c>
      <c r="AD955" s="413">
        <f t="shared" si="305"/>
        <v>0</v>
      </c>
      <c r="AE955" s="413">
        <f t="shared" si="305"/>
        <v>0</v>
      </c>
      <c r="AF955" s="413">
        <f t="shared" si="305"/>
        <v>0</v>
      </c>
      <c r="AG955" s="413">
        <f t="shared" si="305"/>
        <v>0</v>
      </c>
      <c r="AH955" s="413">
        <f t="shared" si="305"/>
        <v>0</v>
      </c>
      <c r="AI955" s="413">
        <f t="shared" si="305"/>
        <v>0</v>
      </c>
      <c r="AJ955" s="413">
        <f t="shared" si="305"/>
        <v>0</v>
      </c>
      <c r="AK955" s="413">
        <f t="shared" si="305"/>
        <v>0</v>
      </c>
      <c r="AL955" s="413">
        <f t="shared" si="305"/>
        <v>0</v>
      </c>
      <c r="AM955" s="299"/>
    </row>
    <row r="956" spans="1:39" ht="15" customHeight="1" outlineLevel="1">
      <c r="A956" s="534"/>
      <c r="B956" s="300"/>
      <c r="C956" s="301"/>
      <c r="D956" s="301"/>
      <c r="E956" s="301"/>
      <c r="F956" s="301"/>
      <c r="G956" s="301"/>
      <c r="H956" s="301"/>
      <c r="I956" s="301"/>
      <c r="J956" s="301"/>
      <c r="K956" s="301"/>
      <c r="L956" s="301"/>
      <c r="M956" s="301"/>
      <c r="N956" s="302"/>
      <c r="O956" s="301"/>
      <c r="P956" s="301"/>
      <c r="Q956" s="301"/>
      <c r="R956" s="301"/>
      <c r="S956" s="301"/>
      <c r="T956" s="301"/>
      <c r="U956" s="301"/>
      <c r="V956" s="301"/>
      <c r="W956" s="301"/>
      <c r="X956" s="301"/>
      <c r="Y956" s="414"/>
      <c r="Z956" s="415"/>
      <c r="AA956" s="415"/>
      <c r="AB956" s="415"/>
      <c r="AC956" s="415"/>
      <c r="AD956" s="415"/>
      <c r="AE956" s="415"/>
      <c r="AF956" s="415"/>
      <c r="AG956" s="415"/>
      <c r="AH956" s="415"/>
      <c r="AI956" s="415"/>
      <c r="AJ956" s="415"/>
      <c r="AK956" s="415"/>
      <c r="AL956" s="415"/>
      <c r="AM956" s="304"/>
    </row>
    <row r="957" spans="1:39" ht="15" customHeight="1" outlineLevel="1">
      <c r="A957" s="534">
        <v>2</v>
      </c>
      <c r="B957" s="430" t="s">
        <v>96</v>
      </c>
      <c r="C957" s="293" t="s">
        <v>25</v>
      </c>
      <c r="D957" s="297"/>
      <c r="E957" s="297"/>
      <c r="F957" s="297"/>
      <c r="G957" s="297"/>
      <c r="H957" s="297"/>
      <c r="I957" s="297"/>
      <c r="J957" s="297"/>
      <c r="K957" s="297"/>
      <c r="L957" s="297"/>
      <c r="M957" s="297"/>
      <c r="N957" s="293"/>
      <c r="O957" s="297"/>
      <c r="P957" s="297"/>
      <c r="Q957" s="297"/>
      <c r="R957" s="297"/>
      <c r="S957" s="297"/>
      <c r="T957" s="297"/>
      <c r="U957" s="297"/>
      <c r="V957" s="297"/>
      <c r="W957" s="297"/>
      <c r="X957" s="297"/>
      <c r="Y957" s="417"/>
      <c r="Z957" s="417"/>
      <c r="AA957" s="417"/>
      <c r="AB957" s="417"/>
      <c r="AC957" s="417"/>
      <c r="AD957" s="417"/>
      <c r="AE957" s="417"/>
      <c r="AF957" s="412"/>
      <c r="AG957" s="412"/>
      <c r="AH957" s="412"/>
      <c r="AI957" s="412"/>
      <c r="AJ957" s="412"/>
      <c r="AK957" s="412"/>
      <c r="AL957" s="412"/>
      <c r="AM957" s="298">
        <f>SUM(Y957:AL957)</f>
        <v>0</v>
      </c>
    </row>
    <row r="958" spans="1:39" ht="15" customHeight="1" outlineLevel="1">
      <c r="A958" s="534"/>
      <c r="B958" s="296" t="s">
        <v>344</v>
      </c>
      <c r="C958" s="293" t="s">
        <v>164</v>
      </c>
      <c r="D958" s="297"/>
      <c r="E958" s="297"/>
      <c r="F958" s="297"/>
      <c r="G958" s="297"/>
      <c r="H958" s="297"/>
      <c r="I958" s="297"/>
      <c r="J958" s="297"/>
      <c r="K958" s="297"/>
      <c r="L958" s="297"/>
      <c r="M958" s="297"/>
      <c r="N958" s="470"/>
      <c r="O958" s="297"/>
      <c r="P958" s="297"/>
      <c r="Q958" s="297"/>
      <c r="R958" s="297"/>
      <c r="S958" s="297"/>
      <c r="T958" s="297"/>
      <c r="U958" s="297"/>
      <c r="V958" s="297"/>
      <c r="W958" s="297"/>
      <c r="X958" s="297"/>
      <c r="Y958" s="413">
        <f t="shared" ref="Y958:AL958" si="306">Y957</f>
        <v>0</v>
      </c>
      <c r="Z958" s="413">
        <f t="shared" si="306"/>
        <v>0</v>
      </c>
      <c r="AA958" s="413">
        <f t="shared" si="306"/>
        <v>0</v>
      </c>
      <c r="AB958" s="413">
        <f t="shared" si="306"/>
        <v>0</v>
      </c>
      <c r="AC958" s="413">
        <f t="shared" si="306"/>
        <v>0</v>
      </c>
      <c r="AD958" s="413">
        <f t="shared" si="306"/>
        <v>0</v>
      </c>
      <c r="AE958" s="413">
        <f t="shared" si="306"/>
        <v>0</v>
      </c>
      <c r="AF958" s="413">
        <f t="shared" si="306"/>
        <v>0</v>
      </c>
      <c r="AG958" s="413">
        <f t="shared" si="306"/>
        <v>0</v>
      </c>
      <c r="AH958" s="413">
        <f t="shared" si="306"/>
        <v>0</v>
      </c>
      <c r="AI958" s="413">
        <f t="shared" si="306"/>
        <v>0</v>
      </c>
      <c r="AJ958" s="413">
        <f t="shared" si="306"/>
        <v>0</v>
      </c>
      <c r="AK958" s="413">
        <f t="shared" si="306"/>
        <v>0</v>
      </c>
      <c r="AL958" s="413">
        <f t="shared" si="306"/>
        <v>0</v>
      </c>
      <c r="AM958" s="299"/>
    </row>
    <row r="959" spans="1:39" ht="15" customHeight="1" outlineLevel="1">
      <c r="A959" s="534"/>
      <c r="B959" s="300"/>
      <c r="C959" s="301"/>
      <c r="D959" s="306"/>
      <c r="E959" s="306"/>
      <c r="F959" s="306"/>
      <c r="G959" s="306"/>
      <c r="H959" s="306"/>
      <c r="I959" s="306"/>
      <c r="J959" s="306"/>
      <c r="K959" s="306"/>
      <c r="L959" s="306"/>
      <c r="M959" s="306"/>
      <c r="N959" s="302"/>
      <c r="O959" s="306"/>
      <c r="P959" s="306"/>
      <c r="Q959" s="306"/>
      <c r="R959" s="306"/>
      <c r="S959" s="306"/>
      <c r="T959" s="306"/>
      <c r="U959" s="306"/>
      <c r="V959" s="306"/>
      <c r="W959" s="306"/>
      <c r="X959" s="306"/>
      <c r="Y959" s="414"/>
      <c r="Z959" s="415"/>
      <c r="AA959" s="415"/>
      <c r="AB959" s="415"/>
      <c r="AC959" s="415"/>
      <c r="AD959" s="415"/>
      <c r="AE959" s="415"/>
      <c r="AF959" s="415"/>
      <c r="AG959" s="415"/>
      <c r="AH959" s="415"/>
      <c r="AI959" s="415"/>
      <c r="AJ959" s="415"/>
      <c r="AK959" s="415"/>
      <c r="AL959" s="415"/>
      <c r="AM959" s="304"/>
    </row>
    <row r="960" spans="1:39" ht="15" customHeight="1" outlineLevel="1">
      <c r="A960" s="534">
        <v>3</v>
      </c>
      <c r="B960" s="430" t="s">
        <v>97</v>
      </c>
      <c r="C960" s="293" t="s">
        <v>25</v>
      </c>
      <c r="D960" s="297"/>
      <c r="E960" s="297"/>
      <c r="F960" s="297"/>
      <c r="G960" s="297"/>
      <c r="H960" s="297"/>
      <c r="I960" s="297"/>
      <c r="J960" s="297"/>
      <c r="K960" s="297"/>
      <c r="L960" s="297"/>
      <c r="M960" s="297"/>
      <c r="N960" s="293"/>
      <c r="O960" s="297"/>
      <c r="P960" s="297"/>
      <c r="Q960" s="297"/>
      <c r="R960" s="297"/>
      <c r="S960" s="297"/>
      <c r="T960" s="297"/>
      <c r="U960" s="297"/>
      <c r="V960" s="297"/>
      <c r="W960" s="297"/>
      <c r="X960" s="297"/>
      <c r="Y960" s="417"/>
      <c r="Z960" s="417"/>
      <c r="AA960" s="417"/>
      <c r="AB960" s="417"/>
      <c r="AC960" s="417"/>
      <c r="AD960" s="417"/>
      <c r="AE960" s="417"/>
      <c r="AF960" s="412"/>
      <c r="AG960" s="412"/>
      <c r="AH960" s="412"/>
      <c r="AI960" s="412"/>
      <c r="AJ960" s="412"/>
      <c r="AK960" s="412"/>
      <c r="AL960" s="412"/>
      <c r="AM960" s="298">
        <f>SUM(Y960:AL960)</f>
        <v>0</v>
      </c>
    </row>
    <row r="961" spans="1:39" ht="15" customHeight="1" outlineLevel="1">
      <c r="A961" s="534"/>
      <c r="B961" s="296" t="s">
        <v>344</v>
      </c>
      <c r="C961" s="293" t="s">
        <v>164</v>
      </c>
      <c r="D961" s="297"/>
      <c r="E961" s="297"/>
      <c r="F961" s="297"/>
      <c r="G961" s="297"/>
      <c r="H961" s="297"/>
      <c r="I961" s="297"/>
      <c r="J961" s="297"/>
      <c r="K961" s="297"/>
      <c r="L961" s="297"/>
      <c r="M961" s="297"/>
      <c r="N961" s="470"/>
      <c r="O961" s="297"/>
      <c r="P961" s="297"/>
      <c r="Q961" s="297"/>
      <c r="R961" s="297"/>
      <c r="S961" s="297"/>
      <c r="T961" s="297"/>
      <c r="U961" s="297"/>
      <c r="V961" s="297"/>
      <c r="W961" s="297"/>
      <c r="X961" s="297"/>
      <c r="Y961" s="413">
        <f t="shared" ref="Y961:AL961" si="307">Y960</f>
        <v>0</v>
      </c>
      <c r="Z961" s="413">
        <f t="shared" si="307"/>
        <v>0</v>
      </c>
      <c r="AA961" s="413">
        <f t="shared" si="307"/>
        <v>0</v>
      </c>
      <c r="AB961" s="413">
        <f t="shared" si="307"/>
        <v>0</v>
      </c>
      <c r="AC961" s="413">
        <f t="shared" si="307"/>
        <v>0</v>
      </c>
      <c r="AD961" s="413">
        <f t="shared" si="307"/>
        <v>0</v>
      </c>
      <c r="AE961" s="413">
        <f t="shared" si="307"/>
        <v>0</v>
      </c>
      <c r="AF961" s="413">
        <f t="shared" si="307"/>
        <v>0</v>
      </c>
      <c r="AG961" s="413">
        <f t="shared" si="307"/>
        <v>0</v>
      </c>
      <c r="AH961" s="413">
        <f t="shared" si="307"/>
        <v>0</v>
      </c>
      <c r="AI961" s="413">
        <f t="shared" si="307"/>
        <v>0</v>
      </c>
      <c r="AJ961" s="413">
        <f t="shared" si="307"/>
        <v>0</v>
      </c>
      <c r="AK961" s="413">
        <f t="shared" si="307"/>
        <v>0</v>
      </c>
      <c r="AL961" s="413">
        <f t="shared" si="307"/>
        <v>0</v>
      </c>
      <c r="AM961" s="299"/>
    </row>
    <row r="962" spans="1:39" ht="15" customHeight="1" outlineLevel="1">
      <c r="A962" s="534"/>
      <c r="B962" s="296"/>
      <c r="C962" s="307"/>
      <c r="D962" s="293"/>
      <c r="E962" s="293"/>
      <c r="F962" s="293"/>
      <c r="G962" s="293"/>
      <c r="H962" s="293"/>
      <c r="I962" s="293"/>
      <c r="J962" s="293"/>
      <c r="K962" s="293"/>
      <c r="L962" s="293"/>
      <c r="M962" s="293"/>
      <c r="N962" s="293"/>
      <c r="O962" s="293"/>
      <c r="P962" s="293"/>
      <c r="Q962" s="293"/>
      <c r="R962" s="293"/>
      <c r="S962" s="293"/>
      <c r="T962" s="293"/>
      <c r="U962" s="293"/>
      <c r="V962" s="293"/>
      <c r="W962" s="293"/>
      <c r="X962" s="293"/>
      <c r="Y962" s="414"/>
      <c r="Z962" s="414"/>
      <c r="AA962" s="414"/>
      <c r="AB962" s="414"/>
      <c r="AC962" s="414"/>
      <c r="AD962" s="414"/>
      <c r="AE962" s="414"/>
      <c r="AF962" s="414"/>
      <c r="AG962" s="414"/>
      <c r="AH962" s="414"/>
      <c r="AI962" s="414"/>
      <c r="AJ962" s="414"/>
      <c r="AK962" s="414"/>
      <c r="AL962" s="414"/>
      <c r="AM962" s="308"/>
    </row>
    <row r="963" spans="1:39" ht="15" customHeight="1" outlineLevel="1">
      <c r="A963" s="534">
        <v>4</v>
      </c>
      <c r="B963" s="430" t="s">
        <v>98</v>
      </c>
      <c r="C963" s="293" t="s">
        <v>25</v>
      </c>
      <c r="D963" s="297"/>
      <c r="E963" s="297"/>
      <c r="F963" s="297"/>
      <c r="G963" s="297"/>
      <c r="H963" s="297"/>
      <c r="I963" s="297"/>
      <c r="J963" s="297"/>
      <c r="K963" s="297"/>
      <c r="L963" s="297"/>
      <c r="M963" s="297"/>
      <c r="N963" s="293"/>
      <c r="O963" s="297"/>
      <c r="P963" s="297"/>
      <c r="Q963" s="297"/>
      <c r="R963" s="297"/>
      <c r="S963" s="297"/>
      <c r="T963" s="297"/>
      <c r="U963" s="297"/>
      <c r="V963" s="297"/>
      <c r="W963" s="297"/>
      <c r="X963" s="297"/>
      <c r="Y963" s="417"/>
      <c r="Z963" s="417"/>
      <c r="AA963" s="417"/>
      <c r="AB963" s="417"/>
      <c r="AC963" s="417"/>
      <c r="AD963" s="417"/>
      <c r="AE963" s="417"/>
      <c r="AF963" s="412"/>
      <c r="AG963" s="412"/>
      <c r="AH963" s="412"/>
      <c r="AI963" s="412"/>
      <c r="AJ963" s="412"/>
      <c r="AK963" s="412"/>
      <c r="AL963" s="412"/>
      <c r="AM963" s="298">
        <f>SUM(Y963:AL963)</f>
        <v>0</v>
      </c>
    </row>
    <row r="964" spans="1:39" ht="15" customHeight="1" outlineLevel="1">
      <c r="A964" s="534"/>
      <c r="B964" s="296" t="s">
        <v>344</v>
      </c>
      <c r="C964" s="293" t="s">
        <v>164</v>
      </c>
      <c r="D964" s="297"/>
      <c r="E964" s="297"/>
      <c r="F964" s="297"/>
      <c r="G964" s="297"/>
      <c r="H964" s="297"/>
      <c r="I964" s="297"/>
      <c r="J964" s="297"/>
      <c r="K964" s="297"/>
      <c r="L964" s="297"/>
      <c r="M964" s="297"/>
      <c r="N964" s="470"/>
      <c r="O964" s="297"/>
      <c r="P964" s="297"/>
      <c r="Q964" s="297"/>
      <c r="R964" s="297"/>
      <c r="S964" s="297"/>
      <c r="T964" s="297"/>
      <c r="U964" s="297"/>
      <c r="V964" s="297"/>
      <c r="W964" s="297"/>
      <c r="X964" s="297"/>
      <c r="Y964" s="413">
        <f t="shared" ref="Y964:AL964" si="308">Y963</f>
        <v>0</v>
      </c>
      <c r="Z964" s="413">
        <f t="shared" si="308"/>
        <v>0</v>
      </c>
      <c r="AA964" s="413">
        <f t="shared" si="308"/>
        <v>0</v>
      </c>
      <c r="AB964" s="413">
        <f t="shared" si="308"/>
        <v>0</v>
      </c>
      <c r="AC964" s="413">
        <f t="shared" si="308"/>
        <v>0</v>
      </c>
      <c r="AD964" s="413">
        <f t="shared" si="308"/>
        <v>0</v>
      </c>
      <c r="AE964" s="413">
        <f t="shared" si="308"/>
        <v>0</v>
      </c>
      <c r="AF964" s="413">
        <f t="shared" si="308"/>
        <v>0</v>
      </c>
      <c r="AG964" s="413">
        <f t="shared" si="308"/>
        <v>0</v>
      </c>
      <c r="AH964" s="413">
        <f t="shared" si="308"/>
        <v>0</v>
      </c>
      <c r="AI964" s="413">
        <f t="shared" si="308"/>
        <v>0</v>
      </c>
      <c r="AJ964" s="413">
        <f t="shared" si="308"/>
        <v>0</v>
      </c>
      <c r="AK964" s="413">
        <f t="shared" si="308"/>
        <v>0</v>
      </c>
      <c r="AL964" s="413">
        <f t="shared" si="308"/>
        <v>0</v>
      </c>
      <c r="AM964" s="299"/>
    </row>
    <row r="965" spans="1:39" ht="15" customHeight="1" outlineLevel="1">
      <c r="A965" s="534"/>
      <c r="B965" s="296"/>
      <c r="C965" s="307"/>
      <c r="D965" s="306"/>
      <c r="E965" s="306"/>
      <c r="F965" s="306"/>
      <c r="G965" s="306"/>
      <c r="H965" s="306"/>
      <c r="I965" s="306"/>
      <c r="J965" s="306"/>
      <c r="K965" s="306"/>
      <c r="L965" s="306"/>
      <c r="M965" s="306"/>
      <c r="N965" s="293"/>
      <c r="O965" s="306"/>
      <c r="P965" s="306"/>
      <c r="Q965" s="306"/>
      <c r="R965" s="306"/>
      <c r="S965" s="306"/>
      <c r="T965" s="306"/>
      <c r="U965" s="306"/>
      <c r="V965" s="306"/>
      <c r="W965" s="306"/>
      <c r="X965" s="306"/>
      <c r="Y965" s="414"/>
      <c r="Z965" s="414"/>
      <c r="AA965" s="414"/>
      <c r="AB965" s="414"/>
      <c r="AC965" s="414"/>
      <c r="AD965" s="414"/>
      <c r="AE965" s="414"/>
      <c r="AF965" s="414"/>
      <c r="AG965" s="414"/>
      <c r="AH965" s="414"/>
      <c r="AI965" s="414"/>
      <c r="AJ965" s="414"/>
      <c r="AK965" s="414"/>
      <c r="AL965" s="414"/>
      <c r="AM965" s="308"/>
    </row>
    <row r="966" spans="1:39" ht="15" customHeight="1" outlineLevel="1">
      <c r="A966" s="534">
        <v>5</v>
      </c>
      <c r="B966" s="430" t="s">
        <v>99</v>
      </c>
      <c r="C966" s="293" t="s">
        <v>25</v>
      </c>
      <c r="D966" s="297"/>
      <c r="E966" s="297"/>
      <c r="F966" s="297"/>
      <c r="G966" s="297"/>
      <c r="H966" s="297"/>
      <c r="I966" s="297"/>
      <c r="J966" s="297"/>
      <c r="K966" s="297"/>
      <c r="L966" s="297"/>
      <c r="M966" s="297"/>
      <c r="N966" s="293"/>
      <c r="O966" s="297"/>
      <c r="P966" s="297"/>
      <c r="Q966" s="297"/>
      <c r="R966" s="297"/>
      <c r="S966" s="297"/>
      <c r="T966" s="297"/>
      <c r="U966" s="297"/>
      <c r="V966" s="297"/>
      <c r="W966" s="297"/>
      <c r="X966" s="297"/>
      <c r="Y966" s="417"/>
      <c r="Z966" s="417"/>
      <c r="AA966" s="417"/>
      <c r="AB966" s="417"/>
      <c r="AC966" s="417"/>
      <c r="AD966" s="417"/>
      <c r="AE966" s="417"/>
      <c r="AF966" s="412"/>
      <c r="AG966" s="412"/>
      <c r="AH966" s="412"/>
      <c r="AI966" s="412"/>
      <c r="AJ966" s="412"/>
      <c r="AK966" s="412"/>
      <c r="AL966" s="412"/>
      <c r="AM966" s="298">
        <f>SUM(Y966:AL966)</f>
        <v>0</v>
      </c>
    </row>
    <row r="967" spans="1:39" ht="15" customHeight="1" outlineLevel="1">
      <c r="A967" s="534"/>
      <c r="B967" s="296" t="s">
        <v>344</v>
      </c>
      <c r="C967" s="293" t="s">
        <v>164</v>
      </c>
      <c r="D967" s="297"/>
      <c r="E967" s="297"/>
      <c r="F967" s="297"/>
      <c r="G967" s="297"/>
      <c r="H967" s="297"/>
      <c r="I967" s="297"/>
      <c r="J967" s="297"/>
      <c r="K967" s="297"/>
      <c r="L967" s="297"/>
      <c r="M967" s="297"/>
      <c r="N967" s="470"/>
      <c r="O967" s="297"/>
      <c r="P967" s="297"/>
      <c r="Q967" s="297"/>
      <c r="R967" s="297"/>
      <c r="S967" s="297"/>
      <c r="T967" s="297"/>
      <c r="U967" s="297"/>
      <c r="V967" s="297"/>
      <c r="W967" s="297"/>
      <c r="X967" s="297"/>
      <c r="Y967" s="413">
        <f t="shared" ref="Y967:AL967" si="309">Y966</f>
        <v>0</v>
      </c>
      <c r="Z967" s="413">
        <f t="shared" si="309"/>
        <v>0</v>
      </c>
      <c r="AA967" s="413">
        <f t="shared" si="309"/>
        <v>0</v>
      </c>
      <c r="AB967" s="413">
        <f t="shared" si="309"/>
        <v>0</v>
      </c>
      <c r="AC967" s="413">
        <f t="shared" si="309"/>
        <v>0</v>
      </c>
      <c r="AD967" s="413">
        <f t="shared" si="309"/>
        <v>0</v>
      </c>
      <c r="AE967" s="413">
        <f t="shared" si="309"/>
        <v>0</v>
      </c>
      <c r="AF967" s="413">
        <f t="shared" si="309"/>
        <v>0</v>
      </c>
      <c r="AG967" s="413">
        <f t="shared" si="309"/>
        <v>0</v>
      </c>
      <c r="AH967" s="413">
        <f t="shared" si="309"/>
        <v>0</v>
      </c>
      <c r="AI967" s="413">
        <f t="shared" si="309"/>
        <v>0</v>
      </c>
      <c r="AJ967" s="413">
        <f t="shared" si="309"/>
        <v>0</v>
      </c>
      <c r="AK967" s="413">
        <f t="shared" si="309"/>
        <v>0</v>
      </c>
      <c r="AL967" s="413">
        <f t="shared" si="309"/>
        <v>0</v>
      </c>
      <c r="AM967" s="299"/>
    </row>
    <row r="968" spans="1:39" ht="15" customHeight="1" outlineLevel="1">
      <c r="A968" s="534"/>
      <c r="B968" s="296"/>
      <c r="C968" s="293"/>
      <c r="D968" s="293"/>
      <c r="E968" s="293"/>
      <c r="F968" s="293"/>
      <c r="G968" s="293"/>
      <c r="H968" s="293"/>
      <c r="I968" s="293"/>
      <c r="J968" s="293"/>
      <c r="K968" s="293"/>
      <c r="L968" s="293"/>
      <c r="M968" s="293"/>
      <c r="N968" s="293"/>
      <c r="O968" s="293"/>
      <c r="P968" s="293"/>
      <c r="Q968" s="293"/>
      <c r="R968" s="293"/>
      <c r="S968" s="293"/>
      <c r="T968" s="293"/>
      <c r="U968" s="293"/>
      <c r="V968" s="293"/>
      <c r="W968" s="293"/>
      <c r="X968" s="293"/>
      <c r="Y968" s="424"/>
      <c r="Z968" s="425"/>
      <c r="AA968" s="425"/>
      <c r="AB968" s="425"/>
      <c r="AC968" s="425"/>
      <c r="AD968" s="425"/>
      <c r="AE968" s="425"/>
      <c r="AF968" s="425"/>
      <c r="AG968" s="425"/>
      <c r="AH968" s="425"/>
      <c r="AI968" s="425"/>
      <c r="AJ968" s="425"/>
      <c r="AK968" s="425"/>
      <c r="AL968" s="425"/>
      <c r="AM968" s="299"/>
    </row>
    <row r="969" spans="1:39" ht="15.5" outlineLevel="1">
      <c r="A969" s="534"/>
      <c r="B969" s="321" t="s">
        <v>496</v>
      </c>
      <c r="C969" s="291"/>
      <c r="D969" s="291"/>
      <c r="E969" s="291"/>
      <c r="F969" s="291"/>
      <c r="G969" s="291"/>
      <c r="H969" s="291"/>
      <c r="I969" s="291"/>
      <c r="J969" s="291"/>
      <c r="K969" s="291"/>
      <c r="L969" s="291"/>
      <c r="M969" s="291"/>
      <c r="N969" s="292"/>
      <c r="O969" s="291"/>
      <c r="P969" s="291"/>
      <c r="Q969" s="291"/>
      <c r="R969" s="291"/>
      <c r="S969" s="291"/>
      <c r="T969" s="291"/>
      <c r="U969" s="291"/>
      <c r="V969" s="291"/>
      <c r="W969" s="291"/>
      <c r="X969" s="291"/>
      <c r="Y969" s="416"/>
      <c r="Z969" s="416"/>
      <c r="AA969" s="416"/>
      <c r="AB969" s="416"/>
      <c r="AC969" s="416"/>
      <c r="AD969" s="416"/>
      <c r="AE969" s="416"/>
      <c r="AF969" s="416"/>
      <c r="AG969" s="416"/>
      <c r="AH969" s="416"/>
      <c r="AI969" s="416"/>
      <c r="AJ969" s="416"/>
      <c r="AK969" s="416"/>
      <c r="AL969" s="416"/>
      <c r="AM969" s="294"/>
    </row>
    <row r="970" spans="1:39" ht="15" customHeight="1" outlineLevel="1">
      <c r="A970" s="534">
        <v>6</v>
      </c>
      <c r="B970" s="430" t="s">
        <v>100</v>
      </c>
      <c r="C970" s="293" t="s">
        <v>25</v>
      </c>
      <c r="D970" s="297"/>
      <c r="E970" s="297"/>
      <c r="F970" s="297"/>
      <c r="G970" s="297"/>
      <c r="H970" s="297"/>
      <c r="I970" s="297"/>
      <c r="J970" s="297"/>
      <c r="K970" s="297"/>
      <c r="L970" s="297"/>
      <c r="M970" s="297"/>
      <c r="N970" s="297">
        <v>12</v>
      </c>
      <c r="O970" s="297"/>
      <c r="P970" s="297"/>
      <c r="Q970" s="297"/>
      <c r="R970" s="297"/>
      <c r="S970" s="297"/>
      <c r="T970" s="297"/>
      <c r="U970" s="297"/>
      <c r="V970" s="297"/>
      <c r="W970" s="297"/>
      <c r="X970" s="297"/>
      <c r="Y970" s="417"/>
      <c r="Z970" s="417"/>
      <c r="AA970" s="417"/>
      <c r="AB970" s="417"/>
      <c r="AC970" s="417"/>
      <c r="AD970" s="417"/>
      <c r="AE970" s="417"/>
      <c r="AF970" s="417"/>
      <c r="AG970" s="417"/>
      <c r="AH970" s="417"/>
      <c r="AI970" s="417"/>
      <c r="AJ970" s="417"/>
      <c r="AK970" s="417"/>
      <c r="AL970" s="417"/>
      <c r="AM970" s="298">
        <f>SUM(Y970:AL970)</f>
        <v>0</v>
      </c>
    </row>
    <row r="971" spans="1:39" ht="15" customHeight="1" outlineLevel="1">
      <c r="A971" s="534"/>
      <c r="B971" s="296" t="s">
        <v>344</v>
      </c>
      <c r="C971" s="293" t="s">
        <v>164</v>
      </c>
      <c r="D971" s="297"/>
      <c r="E971" s="297"/>
      <c r="F971" s="297"/>
      <c r="G971" s="297"/>
      <c r="H971" s="297"/>
      <c r="I971" s="297"/>
      <c r="J971" s="297"/>
      <c r="K971" s="297"/>
      <c r="L971" s="297"/>
      <c r="M971" s="297"/>
      <c r="N971" s="297">
        <f>N970</f>
        <v>12</v>
      </c>
      <c r="O971" s="297"/>
      <c r="P971" s="297"/>
      <c r="Q971" s="297"/>
      <c r="R971" s="297"/>
      <c r="S971" s="297"/>
      <c r="T971" s="297"/>
      <c r="U971" s="297"/>
      <c r="V971" s="297"/>
      <c r="W971" s="297"/>
      <c r="X971" s="297"/>
      <c r="Y971" s="413">
        <f t="shared" ref="Y971:AL971" si="310">Y970</f>
        <v>0</v>
      </c>
      <c r="Z971" s="413">
        <f t="shared" si="310"/>
        <v>0</v>
      </c>
      <c r="AA971" s="413">
        <f t="shared" si="310"/>
        <v>0</v>
      </c>
      <c r="AB971" s="413">
        <f t="shared" si="310"/>
        <v>0</v>
      </c>
      <c r="AC971" s="413">
        <f t="shared" si="310"/>
        <v>0</v>
      </c>
      <c r="AD971" s="413">
        <f t="shared" si="310"/>
        <v>0</v>
      </c>
      <c r="AE971" s="413">
        <f t="shared" si="310"/>
        <v>0</v>
      </c>
      <c r="AF971" s="413">
        <f t="shared" si="310"/>
        <v>0</v>
      </c>
      <c r="AG971" s="413">
        <f t="shared" si="310"/>
        <v>0</v>
      </c>
      <c r="AH971" s="413">
        <f t="shared" si="310"/>
        <v>0</v>
      </c>
      <c r="AI971" s="413">
        <f t="shared" si="310"/>
        <v>0</v>
      </c>
      <c r="AJ971" s="413">
        <f t="shared" si="310"/>
        <v>0</v>
      </c>
      <c r="AK971" s="413">
        <f t="shared" si="310"/>
        <v>0</v>
      </c>
      <c r="AL971" s="413">
        <f t="shared" si="310"/>
        <v>0</v>
      </c>
      <c r="AM971" s="313"/>
    </row>
    <row r="972" spans="1:39" ht="15" customHeight="1" outlineLevel="1">
      <c r="A972" s="534"/>
      <c r="B972" s="312"/>
      <c r="C972" s="314"/>
      <c r="D972" s="293"/>
      <c r="E972" s="293"/>
      <c r="F972" s="293"/>
      <c r="G972" s="293"/>
      <c r="H972" s="293"/>
      <c r="I972" s="293"/>
      <c r="J972" s="293"/>
      <c r="K972" s="293"/>
      <c r="L972" s="293"/>
      <c r="M972" s="293"/>
      <c r="N972" s="293"/>
      <c r="O972" s="293"/>
      <c r="P972" s="293"/>
      <c r="Q972" s="293"/>
      <c r="R972" s="293"/>
      <c r="S972" s="293"/>
      <c r="T972" s="293"/>
      <c r="U972" s="293"/>
      <c r="V972" s="293"/>
      <c r="W972" s="293"/>
      <c r="X972" s="293"/>
      <c r="Y972" s="418"/>
      <c r="Z972" s="418"/>
      <c r="AA972" s="418"/>
      <c r="AB972" s="418"/>
      <c r="AC972" s="418"/>
      <c r="AD972" s="418"/>
      <c r="AE972" s="418"/>
      <c r="AF972" s="418"/>
      <c r="AG972" s="418"/>
      <c r="AH972" s="418"/>
      <c r="AI972" s="418"/>
      <c r="AJ972" s="418"/>
      <c r="AK972" s="418"/>
      <c r="AL972" s="418"/>
      <c r="AM972" s="315"/>
    </row>
    <row r="973" spans="1:39" ht="15" customHeight="1" outlineLevel="1">
      <c r="A973" s="534">
        <v>7</v>
      </c>
      <c r="B973" s="430" t="s">
        <v>101</v>
      </c>
      <c r="C973" s="293" t="s">
        <v>25</v>
      </c>
      <c r="D973" s="297"/>
      <c r="E973" s="297"/>
      <c r="F973" s="297"/>
      <c r="G973" s="297"/>
      <c r="H973" s="297"/>
      <c r="I973" s="297"/>
      <c r="J973" s="297"/>
      <c r="K973" s="297"/>
      <c r="L973" s="297"/>
      <c r="M973" s="297"/>
      <c r="N973" s="297">
        <v>12</v>
      </c>
      <c r="O973" s="297"/>
      <c r="P973" s="297"/>
      <c r="Q973" s="297"/>
      <c r="R973" s="297"/>
      <c r="S973" s="297"/>
      <c r="T973" s="297"/>
      <c r="U973" s="297"/>
      <c r="V973" s="297"/>
      <c r="W973" s="297"/>
      <c r="X973" s="297"/>
      <c r="Y973" s="417"/>
      <c r="Z973" s="417"/>
      <c r="AA973" s="417"/>
      <c r="AB973" s="417"/>
      <c r="AC973" s="417"/>
      <c r="AD973" s="417"/>
      <c r="AE973" s="417"/>
      <c r="AF973" s="417"/>
      <c r="AG973" s="417"/>
      <c r="AH973" s="417"/>
      <c r="AI973" s="417"/>
      <c r="AJ973" s="417"/>
      <c r="AK973" s="417"/>
      <c r="AL973" s="417"/>
      <c r="AM973" s="298">
        <f>SUM(Y973:AL973)</f>
        <v>0</v>
      </c>
    </row>
    <row r="974" spans="1:39" ht="15" customHeight="1" outlineLevel="1">
      <c r="A974" s="534"/>
      <c r="B974" s="296" t="s">
        <v>344</v>
      </c>
      <c r="C974" s="293" t="s">
        <v>164</v>
      </c>
      <c r="D974" s="297"/>
      <c r="E974" s="297"/>
      <c r="F974" s="297"/>
      <c r="G974" s="297"/>
      <c r="H974" s="297"/>
      <c r="I974" s="297"/>
      <c r="J974" s="297"/>
      <c r="K974" s="297"/>
      <c r="L974" s="297"/>
      <c r="M974" s="297"/>
      <c r="N974" s="297">
        <f>N973</f>
        <v>12</v>
      </c>
      <c r="O974" s="297"/>
      <c r="P974" s="297"/>
      <c r="Q974" s="297"/>
      <c r="R974" s="297"/>
      <c r="S974" s="297"/>
      <c r="T974" s="297"/>
      <c r="U974" s="297"/>
      <c r="V974" s="297"/>
      <c r="W974" s="297"/>
      <c r="X974" s="297"/>
      <c r="Y974" s="413">
        <f t="shared" ref="Y974:AL974" si="311">Y973</f>
        <v>0</v>
      </c>
      <c r="Z974" s="413">
        <f t="shared" si="311"/>
        <v>0</v>
      </c>
      <c r="AA974" s="413">
        <f t="shared" si="311"/>
        <v>0</v>
      </c>
      <c r="AB974" s="413">
        <f t="shared" si="311"/>
        <v>0</v>
      </c>
      <c r="AC974" s="413">
        <f t="shared" si="311"/>
        <v>0</v>
      </c>
      <c r="AD974" s="413">
        <f t="shared" si="311"/>
        <v>0</v>
      </c>
      <c r="AE974" s="413">
        <f t="shared" si="311"/>
        <v>0</v>
      </c>
      <c r="AF974" s="413">
        <f t="shared" si="311"/>
        <v>0</v>
      </c>
      <c r="AG974" s="413">
        <f t="shared" si="311"/>
        <v>0</v>
      </c>
      <c r="AH974" s="413">
        <f t="shared" si="311"/>
        <v>0</v>
      </c>
      <c r="AI974" s="413">
        <f t="shared" si="311"/>
        <v>0</v>
      </c>
      <c r="AJ974" s="413">
        <f t="shared" si="311"/>
        <v>0</v>
      </c>
      <c r="AK974" s="413">
        <f t="shared" si="311"/>
        <v>0</v>
      </c>
      <c r="AL974" s="413">
        <f t="shared" si="311"/>
        <v>0</v>
      </c>
      <c r="AM974" s="313"/>
    </row>
    <row r="975" spans="1:39" ht="15" customHeight="1" outlineLevel="1">
      <c r="A975" s="534"/>
      <c r="B975" s="316"/>
      <c r="C975" s="314"/>
      <c r="D975" s="293"/>
      <c r="E975" s="293"/>
      <c r="F975" s="293"/>
      <c r="G975" s="293"/>
      <c r="H975" s="293"/>
      <c r="I975" s="293"/>
      <c r="J975" s="293"/>
      <c r="K975" s="293"/>
      <c r="L975" s="293"/>
      <c r="M975" s="293"/>
      <c r="N975" s="293"/>
      <c r="O975" s="293"/>
      <c r="P975" s="293"/>
      <c r="Q975" s="293"/>
      <c r="R975" s="293"/>
      <c r="S975" s="293"/>
      <c r="T975" s="293"/>
      <c r="U975" s="293"/>
      <c r="V975" s="293"/>
      <c r="W975" s="293"/>
      <c r="X975" s="293"/>
      <c r="Y975" s="418"/>
      <c r="Z975" s="419"/>
      <c r="AA975" s="418"/>
      <c r="AB975" s="418"/>
      <c r="AC975" s="418"/>
      <c r="AD975" s="418"/>
      <c r="AE975" s="418"/>
      <c r="AF975" s="418"/>
      <c r="AG975" s="418"/>
      <c r="AH975" s="418"/>
      <c r="AI975" s="418"/>
      <c r="AJ975" s="418"/>
      <c r="AK975" s="418"/>
      <c r="AL975" s="418"/>
      <c r="AM975" s="315"/>
    </row>
    <row r="976" spans="1:39" ht="15" customHeight="1" outlineLevel="1">
      <c r="A976" s="534">
        <v>8</v>
      </c>
      <c r="B976" s="430" t="s">
        <v>102</v>
      </c>
      <c r="C976" s="293" t="s">
        <v>25</v>
      </c>
      <c r="D976" s="297"/>
      <c r="E976" s="297"/>
      <c r="F976" s="297"/>
      <c r="G976" s="297"/>
      <c r="H976" s="297"/>
      <c r="I976" s="297"/>
      <c r="J976" s="297"/>
      <c r="K976" s="297"/>
      <c r="L976" s="297"/>
      <c r="M976" s="297"/>
      <c r="N976" s="297">
        <v>12</v>
      </c>
      <c r="O976" s="297"/>
      <c r="P976" s="297"/>
      <c r="Q976" s="297"/>
      <c r="R976" s="297"/>
      <c r="S976" s="297"/>
      <c r="T976" s="297"/>
      <c r="U976" s="297"/>
      <c r="V976" s="297"/>
      <c r="W976" s="297"/>
      <c r="X976" s="297"/>
      <c r="Y976" s="417"/>
      <c r="Z976" s="417"/>
      <c r="AA976" s="417"/>
      <c r="AB976" s="417"/>
      <c r="AC976" s="417"/>
      <c r="AD976" s="417"/>
      <c r="AE976" s="417"/>
      <c r="AF976" s="417"/>
      <c r="AG976" s="417"/>
      <c r="AH976" s="417"/>
      <c r="AI976" s="417"/>
      <c r="AJ976" s="417"/>
      <c r="AK976" s="417"/>
      <c r="AL976" s="417"/>
      <c r="AM976" s="298">
        <f>SUM(Y976:AL976)</f>
        <v>0</v>
      </c>
    </row>
    <row r="977" spans="1:39" ht="15" customHeight="1" outlineLevel="1">
      <c r="A977" s="534"/>
      <c r="B977" s="296" t="s">
        <v>344</v>
      </c>
      <c r="C977" s="293" t="s">
        <v>164</v>
      </c>
      <c r="D977" s="297"/>
      <c r="E977" s="297"/>
      <c r="F977" s="297"/>
      <c r="G977" s="297"/>
      <c r="H977" s="297"/>
      <c r="I977" s="297"/>
      <c r="J977" s="297"/>
      <c r="K977" s="297"/>
      <c r="L977" s="297"/>
      <c r="M977" s="297"/>
      <c r="N977" s="297">
        <f>N976</f>
        <v>12</v>
      </c>
      <c r="O977" s="297"/>
      <c r="P977" s="297"/>
      <c r="Q977" s="297"/>
      <c r="R977" s="297"/>
      <c r="S977" s="297"/>
      <c r="T977" s="297"/>
      <c r="U977" s="297"/>
      <c r="V977" s="297"/>
      <c r="W977" s="297"/>
      <c r="X977" s="297"/>
      <c r="Y977" s="413">
        <f t="shared" ref="Y977:AL977" si="312">Y976</f>
        <v>0</v>
      </c>
      <c r="Z977" s="413">
        <f t="shared" si="312"/>
        <v>0</v>
      </c>
      <c r="AA977" s="413">
        <f t="shared" si="312"/>
        <v>0</v>
      </c>
      <c r="AB977" s="413">
        <f t="shared" si="312"/>
        <v>0</v>
      </c>
      <c r="AC977" s="413">
        <f t="shared" si="312"/>
        <v>0</v>
      </c>
      <c r="AD977" s="413">
        <f t="shared" si="312"/>
        <v>0</v>
      </c>
      <c r="AE977" s="413">
        <f t="shared" si="312"/>
        <v>0</v>
      </c>
      <c r="AF977" s="413">
        <f t="shared" si="312"/>
        <v>0</v>
      </c>
      <c r="AG977" s="413">
        <f t="shared" si="312"/>
        <v>0</v>
      </c>
      <c r="AH977" s="413">
        <f t="shared" si="312"/>
        <v>0</v>
      </c>
      <c r="AI977" s="413">
        <f t="shared" si="312"/>
        <v>0</v>
      </c>
      <c r="AJ977" s="413">
        <f t="shared" si="312"/>
        <v>0</v>
      </c>
      <c r="AK977" s="413">
        <f t="shared" si="312"/>
        <v>0</v>
      </c>
      <c r="AL977" s="413">
        <f t="shared" si="312"/>
        <v>0</v>
      </c>
      <c r="AM977" s="313"/>
    </row>
    <row r="978" spans="1:39" ht="15" customHeight="1" outlineLevel="1">
      <c r="A978" s="534"/>
      <c r="B978" s="316"/>
      <c r="C978" s="314"/>
      <c r="D978" s="318"/>
      <c r="E978" s="318"/>
      <c r="F978" s="318"/>
      <c r="G978" s="318"/>
      <c r="H978" s="318"/>
      <c r="I978" s="318"/>
      <c r="J978" s="318"/>
      <c r="K978" s="318"/>
      <c r="L978" s="318"/>
      <c r="M978" s="318"/>
      <c r="N978" s="293"/>
      <c r="O978" s="318"/>
      <c r="P978" s="318"/>
      <c r="Q978" s="318"/>
      <c r="R978" s="318"/>
      <c r="S978" s="318"/>
      <c r="T978" s="318"/>
      <c r="U978" s="318"/>
      <c r="V978" s="318"/>
      <c r="W978" s="318"/>
      <c r="X978" s="318"/>
      <c r="Y978" s="418"/>
      <c r="Z978" s="419"/>
      <c r="AA978" s="418"/>
      <c r="AB978" s="418"/>
      <c r="AC978" s="418"/>
      <c r="AD978" s="418"/>
      <c r="AE978" s="418"/>
      <c r="AF978" s="418"/>
      <c r="AG978" s="418"/>
      <c r="AH978" s="418"/>
      <c r="AI978" s="418"/>
      <c r="AJ978" s="418"/>
      <c r="AK978" s="418"/>
      <c r="AL978" s="418"/>
      <c r="AM978" s="315"/>
    </row>
    <row r="979" spans="1:39" ht="15" customHeight="1" outlineLevel="1">
      <c r="A979" s="534">
        <v>9</v>
      </c>
      <c r="B979" s="430" t="s">
        <v>103</v>
      </c>
      <c r="C979" s="293" t="s">
        <v>25</v>
      </c>
      <c r="D979" s="297"/>
      <c r="E979" s="297"/>
      <c r="F979" s="297"/>
      <c r="G979" s="297"/>
      <c r="H979" s="297"/>
      <c r="I979" s="297"/>
      <c r="J979" s="297"/>
      <c r="K979" s="297"/>
      <c r="L979" s="297"/>
      <c r="M979" s="297"/>
      <c r="N979" s="297">
        <v>12</v>
      </c>
      <c r="O979" s="297"/>
      <c r="P979" s="297"/>
      <c r="Q979" s="297"/>
      <c r="R979" s="297"/>
      <c r="S979" s="297"/>
      <c r="T979" s="297"/>
      <c r="U979" s="297"/>
      <c r="V979" s="297"/>
      <c r="W979" s="297"/>
      <c r="X979" s="297"/>
      <c r="Y979" s="417"/>
      <c r="Z979" s="417"/>
      <c r="AA979" s="417"/>
      <c r="AB979" s="417"/>
      <c r="AC979" s="417"/>
      <c r="AD979" s="417"/>
      <c r="AE979" s="417"/>
      <c r="AF979" s="417"/>
      <c r="AG979" s="417"/>
      <c r="AH979" s="417"/>
      <c r="AI979" s="417"/>
      <c r="AJ979" s="417"/>
      <c r="AK979" s="417"/>
      <c r="AL979" s="417"/>
      <c r="AM979" s="298">
        <f>SUM(Y979:AL979)</f>
        <v>0</v>
      </c>
    </row>
    <row r="980" spans="1:39" ht="15" customHeight="1" outlineLevel="1">
      <c r="A980" s="534"/>
      <c r="B980" s="296" t="s">
        <v>344</v>
      </c>
      <c r="C980" s="293" t="s">
        <v>164</v>
      </c>
      <c r="D980" s="297"/>
      <c r="E980" s="297"/>
      <c r="F980" s="297"/>
      <c r="G980" s="297"/>
      <c r="H980" s="297"/>
      <c r="I980" s="297"/>
      <c r="J980" s="297"/>
      <c r="K980" s="297"/>
      <c r="L980" s="297"/>
      <c r="M980" s="297"/>
      <c r="N980" s="297">
        <f>N979</f>
        <v>12</v>
      </c>
      <c r="O980" s="297"/>
      <c r="P980" s="297"/>
      <c r="Q980" s="297"/>
      <c r="R980" s="297"/>
      <c r="S980" s="297"/>
      <c r="T980" s="297"/>
      <c r="U980" s="297"/>
      <c r="V980" s="297"/>
      <c r="W980" s="297"/>
      <c r="X980" s="297"/>
      <c r="Y980" s="413">
        <f t="shared" ref="Y980:AL980" si="313">Y979</f>
        <v>0</v>
      </c>
      <c r="Z980" s="413">
        <f t="shared" si="313"/>
        <v>0</v>
      </c>
      <c r="AA980" s="413">
        <f t="shared" si="313"/>
        <v>0</v>
      </c>
      <c r="AB980" s="413">
        <f t="shared" si="313"/>
        <v>0</v>
      </c>
      <c r="AC980" s="413">
        <f t="shared" si="313"/>
        <v>0</v>
      </c>
      <c r="AD980" s="413">
        <f t="shared" si="313"/>
        <v>0</v>
      </c>
      <c r="AE980" s="413">
        <f t="shared" si="313"/>
        <v>0</v>
      </c>
      <c r="AF980" s="413">
        <f t="shared" si="313"/>
        <v>0</v>
      </c>
      <c r="AG980" s="413">
        <f t="shared" si="313"/>
        <v>0</v>
      </c>
      <c r="AH980" s="413">
        <f t="shared" si="313"/>
        <v>0</v>
      </c>
      <c r="AI980" s="413">
        <f t="shared" si="313"/>
        <v>0</v>
      </c>
      <c r="AJ980" s="413">
        <f t="shared" si="313"/>
        <v>0</v>
      </c>
      <c r="AK980" s="413">
        <f t="shared" si="313"/>
        <v>0</v>
      </c>
      <c r="AL980" s="413">
        <f t="shared" si="313"/>
        <v>0</v>
      </c>
      <c r="AM980" s="313"/>
    </row>
    <row r="981" spans="1:39" ht="15" customHeight="1" outlineLevel="1">
      <c r="A981" s="534"/>
      <c r="B981" s="316"/>
      <c r="C981" s="314"/>
      <c r="D981" s="318"/>
      <c r="E981" s="318"/>
      <c r="F981" s="318"/>
      <c r="G981" s="318"/>
      <c r="H981" s="318"/>
      <c r="I981" s="318"/>
      <c r="J981" s="318"/>
      <c r="K981" s="318"/>
      <c r="L981" s="318"/>
      <c r="M981" s="318"/>
      <c r="N981" s="293"/>
      <c r="O981" s="318"/>
      <c r="P981" s="318"/>
      <c r="Q981" s="318"/>
      <c r="R981" s="318"/>
      <c r="S981" s="318"/>
      <c r="T981" s="318"/>
      <c r="U981" s="318"/>
      <c r="V981" s="318"/>
      <c r="W981" s="318"/>
      <c r="X981" s="318"/>
      <c r="Y981" s="418"/>
      <c r="Z981" s="418"/>
      <c r="AA981" s="418"/>
      <c r="AB981" s="418"/>
      <c r="AC981" s="418"/>
      <c r="AD981" s="418"/>
      <c r="AE981" s="418"/>
      <c r="AF981" s="418"/>
      <c r="AG981" s="418"/>
      <c r="AH981" s="418"/>
      <c r="AI981" s="418"/>
      <c r="AJ981" s="418"/>
      <c r="AK981" s="418"/>
      <c r="AL981" s="418"/>
      <c r="AM981" s="315"/>
    </row>
    <row r="982" spans="1:39" ht="15" customHeight="1" outlineLevel="1">
      <c r="A982" s="534">
        <v>10</v>
      </c>
      <c r="B982" s="430" t="s">
        <v>104</v>
      </c>
      <c r="C982" s="293" t="s">
        <v>25</v>
      </c>
      <c r="D982" s="297"/>
      <c r="E982" s="297"/>
      <c r="F982" s="297"/>
      <c r="G982" s="297"/>
      <c r="H982" s="297"/>
      <c r="I982" s="297"/>
      <c r="J982" s="297"/>
      <c r="K982" s="297"/>
      <c r="L982" s="297"/>
      <c r="M982" s="297"/>
      <c r="N982" s="297">
        <v>3</v>
      </c>
      <c r="O982" s="297"/>
      <c r="P982" s="297"/>
      <c r="Q982" s="297"/>
      <c r="R982" s="297"/>
      <c r="S982" s="297"/>
      <c r="T982" s="297"/>
      <c r="U982" s="297"/>
      <c r="V982" s="297"/>
      <c r="W982" s="297"/>
      <c r="X982" s="297"/>
      <c r="Y982" s="417"/>
      <c r="Z982" s="417"/>
      <c r="AA982" s="417"/>
      <c r="AB982" s="417"/>
      <c r="AC982" s="417"/>
      <c r="AD982" s="417"/>
      <c r="AE982" s="417"/>
      <c r="AF982" s="417"/>
      <c r="AG982" s="417"/>
      <c r="AH982" s="417"/>
      <c r="AI982" s="417"/>
      <c r="AJ982" s="417"/>
      <c r="AK982" s="417"/>
      <c r="AL982" s="417"/>
      <c r="AM982" s="298">
        <f>SUM(Y982:AL982)</f>
        <v>0</v>
      </c>
    </row>
    <row r="983" spans="1:39" ht="15" customHeight="1" outlineLevel="1">
      <c r="A983" s="534"/>
      <c r="B983" s="296" t="s">
        <v>344</v>
      </c>
      <c r="C983" s="293" t="s">
        <v>164</v>
      </c>
      <c r="D983" s="297"/>
      <c r="E983" s="297"/>
      <c r="F983" s="297"/>
      <c r="G983" s="297"/>
      <c r="H983" s="297"/>
      <c r="I983" s="297"/>
      <c r="J983" s="297"/>
      <c r="K983" s="297"/>
      <c r="L983" s="297"/>
      <c r="M983" s="297"/>
      <c r="N983" s="297">
        <f>N982</f>
        <v>3</v>
      </c>
      <c r="O983" s="297"/>
      <c r="P983" s="297"/>
      <c r="Q983" s="297"/>
      <c r="R983" s="297"/>
      <c r="S983" s="297"/>
      <c r="T983" s="297"/>
      <c r="U983" s="297"/>
      <c r="V983" s="297"/>
      <c r="W983" s="297"/>
      <c r="X983" s="297"/>
      <c r="Y983" s="413">
        <f t="shared" ref="Y983:AL983" si="314">Y982</f>
        <v>0</v>
      </c>
      <c r="Z983" s="413">
        <f t="shared" si="314"/>
        <v>0</v>
      </c>
      <c r="AA983" s="413">
        <f t="shared" si="314"/>
        <v>0</v>
      </c>
      <c r="AB983" s="413">
        <f t="shared" si="314"/>
        <v>0</v>
      </c>
      <c r="AC983" s="413">
        <f t="shared" si="314"/>
        <v>0</v>
      </c>
      <c r="AD983" s="413">
        <f t="shared" si="314"/>
        <v>0</v>
      </c>
      <c r="AE983" s="413">
        <f t="shared" si="314"/>
        <v>0</v>
      </c>
      <c r="AF983" s="413">
        <f t="shared" si="314"/>
        <v>0</v>
      </c>
      <c r="AG983" s="413">
        <f t="shared" si="314"/>
        <v>0</v>
      </c>
      <c r="AH983" s="413">
        <f t="shared" si="314"/>
        <v>0</v>
      </c>
      <c r="AI983" s="413">
        <f t="shared" si="314"/>
        <v>0</v>
      </c>
      <c r="AJ983" s="413">
        <f t="shared" si="314"/>
        <v>0</v>
      </c>
      <c r="AK983" s="413">
        <f t="shared" si="314"/>
        <v>0</v>
      </c>
      <c r="AL983" s="413">
        <f t="shared" si="314"/>
        <v>0</v>
      </c>
      <c r="AM983" s="313"/>
    </row>
    <row r="984" spans="1:39" ht="15" customHeight="1" outlineLevel="1">
      <c r="A984" s="534"/>
      <c r="B984" s="316"/>
      <c r="C984" s="314"/>
      <c r="D984" s="318"/>
      <c r="E984" s="318"/>
      <c r="F984" s="318"/>
      <c r="G984" s="318"/>
      <c r="H984" s="318"/>
      <c r="I984" s="318"/>
      <c r="J984" s="318"/>
      <c r="K984" s="318"/>
      <c r="L984" s="318"/>
      <c r="M984" s="318"/>
      <c r="N984" s="293"/>
      <c r="O984" s="318"/>
      <c r="P984" s="318"/>
      <c r="Q984" s="318"/>
      <c r="R984" s="318"/>
      <c r="S984" s="318"/>
      <c r="T984" s="318"/>
      <c r="U984" s="318"/>
      <c r="V984" s="318"/>
      <c r="W984" s="318"/>
      <c r="X984" s="318"/>
      <c r="Y984" s="418"/>
      <c r="Z984" s="419"/>
      <c r="AA984" s="418"/>
      <c r="AB984" s="418"/>
      <c r="AC984" s="418"/>
      <c r="AD984" s="418"/>
      <c r="AE984" s="418"/>
      <c r="AF984" s="418"/>
      <c r="AG984" s="418"/>
      <c r="AH984" s="418"/>
      <c r="AI984" s="418"/>
      <c r="AJ984" s="418"/>
      <c r="AK984" s="418"/>
      <c r="AL984" s="418"/>
      <c r="AM984" s="315"/>
    </row>
    <row r="985" spans="1:39" ht="15" customHeight="1" outlineLevel="1">
      <c r="A985" s="534"/>
      <c r="B985" s="290" t="s">
        <v>10</v>
      </c>
      <c r="C985" s="291"/>
      <c r="D985" s="291"/>
      <c r="E985" s="291"/>
      <c r="F985" s="291"/>
      <c r="G985" s="291"/>
      <c r="H985" s="291"/>
      <c r="I985" s="291"/>
      <c r="J985" s="291"/>
      <c r="K985" s="291"/>
      <c r="L985" s="291"/>
      <c r="M985" s="291"/>
      <c r="N985" s="292"/>
      <c r="O985" s="291"/>
      <c r="P985" s="291"/>
      <c r="Q985" s="291"/>
      <c r="R985" s="291"/>
      <c r="S985" s="291"/>
      <c r="T985" s="291"/>
      <c r="U985" s="291"/>
      <c r="V985" s="291"/>
      <c r="W985" s="291"/>
      <c r="X985" s="291"/>
      <c r="Y985" s="416"/>
      <c r="Z985" s="416"/>
      <c r="AA985" s="416"/>
      <c r="AB985" s="416"/>
      <c r="AC985" s="416"/>
      <c r="AD985" s="416"/>
      <c r="AE985" s="416"/>
      <c r="AF985" s="416"/>
      <c r="AG985" s="416"/>
      <c r="AH985" s="416"/>
      <c r="AI985" s="416"/>
      <c r="AJ985" s="416"/>
      <c r="AK985" s="416"/>
      <c r="AL985" s="416"/>
      <c r="AM985" s="294"/>
    </row>
    <row r="986" spans="1:39" ht="15" customHeight="1" outlineLevel="1">
      <c r="A986" s="534">
        <v>11</v>
      </c>
      <c r="B986" s="430" t="s">
        <v>105</v>
      </c>
      <c r="C986" s="293" t="s">
        <v>25</v>
      </c>
      <c r="D986" s="297"/>
      <c r="E986" s="297"/>
      <c r="F986" s="297"/>
      <c r="G986" s="297"/>
      <c r="H986" s="297"/>
      <c r="I986" s="297"/>
      <c r="J986" s="297"/>
      <c r="K986" s="297"/>
      <c r="L986" s="297"/>
      <c r="M986" s="297"/>
      <c r="N986" s="297">
        <v>12</v>
      </c>
      <c r="O986" s="297"/>
      <c r="P986" s="297"/>
      <c r="Q986" s="297"/>
      <c r="R986" s="297"/>
      <c r="S986" s="297"/>
      <c r="T986" s="297"/>
      <c r="U986" s="297"/>
      <c r="V986" s="297"/>
      <c r="W986" s="297"/>
      <c r="X986" s="297"/>
      <c r="Y986" s="428"/>
      <c r="Z986" s="417"/>
      <c r="AA986" s="417"/>
      <c r="AB986" s="417"/>
      <c r="AC986" s="417"/>
      <c r="AD986" s="417"/>
      <c r="AE986" s="417"/>
      <c r="AF986" s="417"/>
      <c r="AG986" s="417"/>
      <c r="AH986" s="417"/>
      <c r="AI986" s="417"/>
      <c r="AJ986" s="417"/>
      <c r="AK986" s="417"/>
      <c r="AL986" s="417"/>
      <c r="AM986" s="298">
        <f>SUM(Y986:AL986)</f>
        <v>0</v>
      </c>
    </row>
    <row r="987" spans="1:39" ht="15" customHeight="1" outlineLevel="1">
      <c r="A987" s="534"/>
      <c r="B987" s="296" t="s">
        <v>344</v>
      </c>
      <c r="C987" s="293" t="s">
        <v>164</v>
      </c>
      <c r="D987" s="297"/>
      <c r="E987" s="297"/>
      <c r="F987" s="297"/>
      <c r="G987" s="297"/>
      <c r="H987" s="297"/>
      <c r="I987" s="297"/>
      <c r="J987" s="297"/>
      <c r="K987" s="297"/>
      <c r="L987" s="297"/>
      <c r="M987" s="297"/>
      <c r="N987" s="297">
        <f>N986</f>
        <v>12</v>
      </c>
      <c r="O987" s="297"/>
      <c r="P987" s="297"/>
      <c r="Q987" s="297"/>
      <c r="R987" s="297"/>
      <c r="S987" s="297"/>
      <c r="T987" s="297"/>
      <c r="U987" s="297"/>
      <c r="V987" s="297"/>
      <c r="W987" s="297"/>
      <c r="X987" s="297"/>
      <c r="Y987" s="413">
        <f t="shared" ref="Y987:AL987" si="315">Y986</f>
        <v>0</v>
      </c>
      <c r="Z987" s="413">
        <f t="shared" si="315"/>
        <v>0</v>
      </c>
      <c r="AA987" s="413">
        <f t="shared" si="315"/>
        <v>0</v>
      </c>
      <c r="AB987" s="413">
        <f t="shared" si="315"/>
        <v>0</v>
      </c>
      <c r="AC987" s="413">
        <f t="shared" si="315"/>
        <v>0</v>
      </c>
      <c r="AD987" s="413">
        <f t="shared" si="315"/>
        <v>0</v>
      </c>
      <c r="AE987" s="413">
        <f t="shared" si="315"/>
        <v>0</v>
      </c>
      <c r="AF987" s="413">
        <f t="shared" si="315"/>
        <v>0</v>
      </c>
      <c r="AG987" s="413">
        <f t="shared" si="315"/>
        <v>0</v>
      </c>
      <c r="AH987" s="413">
        <f t="shared" si="315"/>
        <v>0</v>
      </c>
      <c r="AI987" s="413">
        <f t="shared" si="315"/>
        <v>0</v>
      </c>
      <c r="AJ987" s="413">
        <f t="shared" si="315"/>
        <v>0</v>
      </c>
      <c r="AK987" s="413">
        <f t="shared" si="315"/>
        <v>0</v>
      </c>
      <c r="AL987" s="413">
        <f t="shared" si="315"/>
        <v>0</v>
      </c>
      <c r="AM987" s="299"/>
    </row>
    <row r="988" spans="1:39" ht="15" customHeight="1" outlineLevel="1">
      <c r="A988" s="534"/>
      <c r="B988" s="317"/>
      <c r="C988" s="307"/>
      <c r="D988" s="293"/>
      <c r="E988" s="293"/>
      <c r="F988" s="293"/>
      <c r="G988" s="293"/>
      <c r="H988" s="293"/>
      <c r="I988" s="293"/>
      <c r="J988" s="293"/>
      <c r="K988" s="293"/>
      <c r="L988" s="293"/>
      <c r="M988" s="293"/>
      <c r="N988" s="293"/>
      <c r="O988" s="293"/>
      <c r="P988" s="293"/>
      <c r="Q988" s="293"/>
      <c r="R988" s="293"/>
      <c r="S988" s="293"/>
      <c r="T988" s="293"/>
      <c r="U988" s="293"/>
      <c r="V988" s="293"/>
      <c r="W988" s="293"/>
      <c r="X988" s="293"/>
      <c r="Y988" s="414"/>
      <c r="Z988" s="423"/>
      <c r="AA988" s="423"/>
      <c r="AB988" s="423"/>
      <c r="AC988" s="423"/>
      <c r="AD988" s="423"/>
      <c r="AE988" s="423"/>
      <c r="AF988" s="423"/>
      <c r="AG988" s="423"/>
      <c r="AH988" s="423"/>
      <c r="AI988" s="423"/>
      <c r="AJ988" s="423"/>
      <c r="AK988" s="423"/>
      <c r="AL988" s="423"/>
      <c r="AM988" s="308"/>
    </row>
    <row r="989" spans="1:39" ht="28.5" customHeight="1" outlineLevel="1">
      <c r="A989" s="534">
        <v>12</v>
      </c>
      <c r="B989" s="430" t="s">
        <v>106</v>
      </c>
      <c r="C989" s="293" t="s">
        <v>25</v>
      </c>
      <c r="D989" s="297"/>
      <c r="E989" s="297"/>
      <c r="F989" s="297"/>
      <c r="G989" s="297"/>
      <c r="H989" s="297"/>
      <c r="I989" s="297"/>
      <c r="J989" s="297"/>
      <c r="K989" s="297"/>
      <c r="L989" s="297"/>
      <c r="M989" s="297"/>
      <c r="N989" s="297">
        <v>12</v>
      </c>
      <c r="O989" s="297"/>
      <c r="P989" s="297"/>
      <c r="Q989" s="297"/>
      <c r="R989" s="297"/>
      <c r="S989" s="297"/>
      <c r="T989" s="297"/>
      <c r="U989" s="297"/>
      <c r="V989" s="297"/>
      <c r="W989" s="297"/>
      <c r="X989" s="297"/>
      <c r="Y989" s="412"/>
      <c r="Z989" s="417"/>
      <c r="AA989" s="417"/>
      <c r="AB989" s="417"/>
      <c r="AC989" s="417"/>
      <c r="AD989" s="417"/>
      <c r="AE989" s="417"/>
      <c r="AF989" s="417"/>
      <c r="AG989" s="417"/>
      <c r="AH989" s="417"/>
      <c r="AI989" s="417"/>
      <c r="AJ989" s="417"/>
      <c r="AK989" s="417"/>
      <c r="AL989" s="417"/>
      <c r="AM989" s="298">
        <f>SUM(Y989:AL989)</f>
        <v>0</v>
      </c>
    </row>
    <row r="990" spans="1:39" ht="15" customHeight="1" outlineLevel="1">
      <c r="A990" s="534"/>
      <c r="B990" s="296" t="s">
        <v>344</v>
      </c>
      <c r="C990" s="293" t="s">
        <v>164</v>
      </c>
      <c r="D990" s="297"/>
      <c r="E990" s="297"/>
      <c r="F990" s="297"/>
      <c r="G990" s="297"/>
      <c r="H990" s="297"/>
      <c r="I990" s="297"/>
      <c r="J990" s="297"/>
      <c r="K990" s="297"/>
      <c r="L990" s="297"/>
      <c r="M990" s="297"/>
      <c r="N990" s="297">
        <f>N989</f>
        <v>12</v>
      </c>
      <c r="O990" s="297"/>
      <c r="P990" s="297"/>
      <c r="Q990" s="297"/>
      <c r="R990" s="297"/>
      <c r="S990" s="297"/>
      <c r="T990" s="297"/>
      <c r="U990" s="297"/>
      <c r="V990" s="297"/>
      <c r="W990" s="297"/>
      <c r="X990" s="297"/>
      <c r="Y990" s="413">
        <f t="shared" ref="Y990:AL990" si="316">Y989</f>
        <v>0</v>
      </c>
      <c r="Z990" s="413">
        <f t="shared" si="316"/>
        <v>0</v>
      </c>
      <c r="AA990" s="413">
        <f t="shared" si="316"/>
        <v>0</v>
      </c>
      <c r="AB990" s="413">
        <f t="shared" si="316"/>
        <v>0</v>
      </c>
      <c r="AC990" s="413">
        <f t="shared" si="316"/>
        <v>0</v>
      </c>
      <c r="AD990" s="413">
        <f t="shared" si="316"/>
        <v>0</v>
      </c>
      <c r="AE990" s="413">
        <f t="shared" si="316"/>
        <v>0</v>
      </c>
      <c r="AF990" s="413">
        <f t="shared" si="316"/>
        <v>0</v>
      </c>
      <c r="AG990" s="413">
        <f t="shared" si="316"/>
        <v>0</v>
      </c>
      <c r="AH990" s="413">
        <f t="shared" si="316"/>
        <v>0</v>
      </c>
      <c r="AI990" s="413">
        <f t="shared" si="316"/>
        <v>0</v>
      </c>
      <c r="AJ990" s="413">
        <f t="shared" si="316"/>
        <v>0</v>
      </c>
      <c r="AK990" s="413">
        <f t="shared" si="316"/>
        <v>0</v>
      </c>
      <c r="AL990" s="413">
        <f t="shared" si="316"/>
        <v>0</v>
      </c>
      <c r="AM990" s="299"/>
    </row>
    <row r="991" spans="1:39" ht="15" customHeight="1" outlineLevel="1">
      <c r="A991" s="534"/>
      <c r="B991" s="317"/>
      <c r="C991" s="307"/>
      <c r="D991" s="293"/>
      <c r="E991" s="293"/>
      <c r="F991" s="293"/>
      <c r="G991" s="293"/>
      <c r="H991" s="293"/>
      <c r="I991" s="293"/>
      <c r="J991" s="293"/>
      <c r="K991" s="293"/>
      <c r="L991" s="293"/>
      <c r="M991" s="293"/>
      <c r="N991" s="293"/>
      <c r="O991" s="293"/>
      <c r="P991" s="293"/>
      <c r="Q991" s="293"/>
      <c r="R991" s="293"/>
      <c r="S991" s="293"/>
      <c r="T991" s="293"/>
      <c r="U991" s="293"/>
      <c r="V991" s="293"/>
      <c r="W991" s="293"/>
      <c r="X991" s="293"/>
      <c r="Y991" s="424"/>
      <c r="Z991" s="424"/>
      <c r="AA991" s="414"/>
      <c r="AB991" s="414"/>
      <c r="AC991" s="414"/>
      <c r="AD991" s="414"/>
      <c r="AE991" s="414"/>
      <c r="AF991" s="414"/>
      <c r="AG991" s="414"/>
      <c r="AH991" s="414"/>
      <c r="AI991" s="414"/>
      <c r="AJ991" s="414"/>
      <c r="AK991" s="414"/>
      <c r="AL991" s="414"/>
      <c r="AM991" s="308"/>
    </row>
    <row r="992" spans="1:39" ht="15" customHeight="1" outlineLevel="1">
      <c r="A992" s="534">
        <v>13</v>
      </c>
      <c r="B992" s="430" t="s">
        <v>107</v>
      </c>
      <c r="C992" s="293" t="s">
        <v>25</v>
      </c>
      <c r="D992" s="297"/>
      <c r="E992" s="297"/>
      <c r="F992" s="297"/>
      <c r="G992" s="297"/>
      <c r="H992" s="297"/>
      <c r="I992" s="297"/>
      <c r="J992" s="297"/>
      <c r="K992" s="297"/>
      <c r="L992" s="297"/>
      <c r="M992" s="297"/>
      <c r="N992" s="297">
        <v>12</v>
      </c>
      <c r="O992" s="297"/>
      <c r="P992" s="297"/>
      <c r="Q992" s="297"/>
      <c r="R992" s="297"/>
      <c r="S992" s="297"/>
      <c r="T992" s="297"/>
      <c r="U992" s="297"/>
      <c r="V992" s="297"/>
      <c r="W992" s="297"/>
      <c r="X992" s="297"/>
      <c r="Y992" s="412"/>
      <c r="Z992" s="417"/>
      <c r="AA992" s="417"/>
      <c r="AB992" s="417"/>
      <c r="AC992" s="417"/>
      <c r="AD992" s="417"/>
      <c r="AE992" s="417"/>
      <c r="AF992" s="417"/>
      <c r="AG992" s="417"/>
      <c r="AH992" s="417"/>
      <c r="AI992" s="417"/>
      <c r="AJ992" s="417"/>
      <c r="AK992" s="417"/>
      <c r="AL992" s="417"/>
      <c r="AM992" s="298">
        <f>SUM(Y992:AL992)</f>
        <v>0</v>
      </c>
    </row>
    <row r="993" spans="1:40" ht="15" customHeight="1" outlineLevel="1">
      <c r="A993" s="534"/>
      <c r="B993" s="296" t="s">
        <v>344</v>
      </c>
      <c r="C993" s="293" t="s">
        <v>164</v>
      </c>
      <c r="D993" s="297"/>
      <c r="E993" s="297"/>
      <c r="F993" s="297"/>
      <c r="G993" s="297"/>
      <c r="H993" s="297"/>
      <c r="I993" s="297"/>
      <c r="J993" s="297"/>
      <c r="K993" s="297"/>
      <c r="L993" s="297"/>
      <c r="M993" s="297"/>
      <c r="N993" s="297">
        <f>N992</f>
        <v>12</v>
      </c>
      <c r="O993" s="297"/>
      <c r="P993" s="297"/>
      <c r="Q993" s="297"/>
      <c r="R993" s="297"/>
      <c r="S993" s="297"/>
      <c r="T993" s="297"/>
      <c r="U993" s="297"/>
      <c r="V993" s="297"/>
      <c r="W993" s="297"/>
      <c r="X993" s="297"/>
      <c r="Y993" s="413">
        <f t="shared" ref="Y993:AL993" si="317">Y992</f>
        <v>0</v>
      </c>
      <c r="Z993" s="413">
        <f t="shared" si="317"/>
        <v>0</v>
      </c>
      <c r="AA993" s="413">
        <f t="shared" si="317"/>
        <v>0</v>
      </c>
      <c r="AB993" s="413">
        <f t="shared" si="317"/>
        <v>0</v>
      </c>
      <c r="AC993" s="413">
        <f t="shared" si="317"/>
        <v>0</v>
      </c>
      <c r="AD993" s="413">
        <f t="shared" si="317"/>
        <v>0</v>
      </c>
      <c r="AE993" s="413">
        <f t="shared" si="317"/>
        <v>0</v>
      </c>
      <c r="AF993" s="413">
        <f t="shared" si="317"/>
        <v>0</v>
      </c>
      <c r="AG993" s="413">
        <f t="shared" si="317"/>
        <v>0</v>
      </c>
      <c r="AH993" s="413">
        <f t="shared" si="317"/>
        <v>0</v>
      </c>
      <c r="AI993" s="413">
        <f t="shared" si="317"/>
        <v>0</v>
      </c>
      <c r="AJ993" s="413">
        <f t="shared" si="317"/>
        <v>0</v>
      </c>
      <c r="AK993" s="413">
        <f t="shared" si="317"/>
        <v>0</v>
      </c>
      <c r="AL993" s="413">
        <f t="shared" si="317"/>
        <v>0</v>
      </c>
      <c r="AM993" s="308"/>
    </row>
    <row r="994" spans="1:40" ht="15" customHeight="1" outlineLevel="1">
      <c r="A994" s="534"/>
      <c r="B994" s="317"/>
      <c r="C994" s="307"/>
      <c r="D994" s="293"/>
      <c r="E994" s="293"/>
      <c r="F994" s="293"/>
      <c r="G994" s="293"/>
      <c r="H994" s="293"/>
      <c r="I994" s="293"/>
      <c r="J994" s="293"/>
      <c r="K994" s="293"/>
      <c r="L994" s="293"/>
      <c r="M994" s="293"/>
      <c r="N994" s="293"/>
      <c r="O994" s="293"/>
      <c r="P994" s="293"/>
      <c r="Q994" s="293"/>
      <c r="R994" s="293"/>
      <c r="S994" s="293"/>
      <c r="T994" s="293"/>
      <c r="U994" s="293"/>
      <c r="V994" s="293"/>
      <c r="W994" s="293"/>
      <c r="X994" s="293"/>
      <c r="Y994" s="414"/>
      <c r="Z994" s="414"/>
      <c r="AA994" s="414"/>
      <c r="AB994" s="414"/>
      <c r="AC994" s="414"/>
      <c r="AD994" s="414"/>
      <c r="AE994" s="414"/>
      <c r="AF994" s="414"/>
      <c r="AG994" s="414"/>
      <c r="AH994" s="414"/>
      <c r="AI994" s="414"/>
      <c r="AJ994" s="414"/>
      <c r="AK994" s="414"/>
      <c r="AL994" s="414"/>
      <c r="AM994" s="308"/>
    </row>
    <row r="995" spans="1:40" ht="15" customHeight="1" outlineLevel="1">
      <c r="A995" s="534"/>
      <c r="B995" s="290" t="s">
        <v>108</v>
      </c>
      <c r="C995" s="291"/>
      <c r="D995" s="292"/>
      <c r="E995" s="292"/>
      <c r="F995" s="292"/>
      <c r="G995" s="292"/>
      <c r="H995" s="292"/>
      <c r="I995" s="292"/>
      <c r="J995" s="292"/>
      <c r="K995" s="292"/>
      <c r="L995" s="292"/>
      <c r="M995" s="292"/>
      <c r="N995" s="292"/>
      <c r="O995" s="292"/>
      <c r="P995" s="291"/>
      <c r="Q995" s="291"/>
      <c r="R995" s="291"/>
      <c r="S995" s="291"/>
      <c r="T995" s="291"/>
      <c r="U995" s="291"/>
      <c r="V995" s="291"/>
      <c r="W995" s="291"/>
      <c r="X995" s="291"/>
      <c r="Y995" s="416"/>
      <c r="Z995" s="416"/>
      <c r="AA995" s="416"/>
      <c r="AB995" s="416"/>
      <c r="AC995" s="416"/>
      <c r="AD995" s="416"/>
      <c r="AE995" s="416"/>
      <c r="AF995" s="416"/>
      <c r="AG995" s="416"/>
      <c r="AH995" s="416"/>
      <c r="AI995" s="416"/>
      <c r="AJ995" s="416"/>
      <c r="AK995" s="416"/>
      <c r="AL995" s="416"/>
      <c r="AM995" s="294"/>
    </row>
    <row r="996" spans="1:40" ht="15" customHeight="1" outlineLevel="1">
      <c r="A996" s="534">
        <v>14</v>
      </c>
      <c r="B996" s="317" t="s">
        <v>109</v>
      </c>
      <c r="C996" s="293" t="s">
        <v>25</v>
      </c>
      <c r="D996" s="297"/>
      <c r="E996" s="297"/>
      <c r="F996" s="297"/>
      <c r="G996" s="297"/>
      <c r="H996" s="297"/>
      <c r="I996" s="297"/>
      <c r="J996" s="297"/>
      <c r="K996" s="297"/>
      <c r="L996" s="297"/>
      <c r="M996" s="297"/>
      <c r="N996" s="297">
        <v>12</v>
      </c>
      <c r="O996" s="297"/>
      <c r="P996" s="297"/>
      <c r="Q996" s="297"/>
      <c r="R996" s="297"/>
      <c r="S996" s="297"/>
      <c r="T996" s="297"/>
      <c r="U996" s="297"/>
      <c r="V996" s="297"/>
      <c r="W996" s="297"/>
      <c r="X996" s="297"/>
      <c r="Y996" s="412"/>
      <c r="Z996" s="412"/>
      <c r="AA996" s="412"/>
      <c r="AB996" s="412"/>
      <c r="AC996" s="412"/>
      <c r="AD996" s="412"/>
      <c r="AE996" s="412"/>
      <c r="AF996" s="412"/>
      <c r="AG996" s="412"/>
      <c r="AH996" s="412"/>
      <c r="AI996" s="412"/>
      <c r="AJ996" s="412"/>
      <c r="AK996" s="412"/>
      <c r="AL996" s="412"/>
      <c r="AM996" s="298">
        <f>SUM(Y996:AL996)</f>
        <v>0</v>
      </c>
    </row>
    <row r="997" spans="1:40" ht="15" customHeight="1" outlineLevel="1">
      <c r="A997" s="534"/>
      <c r="B997" s="296" t="s">
        <v>344</v>
      </c>
      <c r="C997" s="293" t="s">
        <v>164</v>
      </c>
      <c r="D997" s="297"/>
      <c r="E997" s="297"/>
      <c r="F997" s="297"/>
      <c r="G997" s="297"/>
      <c r="H997" s="297"/>
      <c r="I997" s="297"/>
      <c r="J997" s="297"/>
      <c r="K997" s="297"/>
      <c r="L997" s="297"/>
      <c r="M997" s="297"/>
      <c r="N997" s="297">
        <f>N996</f>
        <v>12</v>
      </c>
      <c r="O997" s="297"/>
      <c r="P997" s="297"/>
      <c r="Q997" s="297"/>
      <c r="R997" s="297"/>
      <c r="S997" s="297"/>
      <c r="T997" s="297"/>
      <c r="U997" s="297"/>
      <c r="V997" s="297"/>
      <c r="W997" s="297"/>
      <c r="X997" s="297"/>
      <c r="Y997" s="413">
        <f t="shared" ref="Y997:AL997" si="318">Y996</f>
        <v>0</v>
      </c>
      <c r="Z997" s="413">
        <f t="shared" si="318"/>
        <v>0</v>
      </c>
      <c r="AA997" s="413">
        <f t="shared" si="318"/>
        <v>0</v>
      </c>
      <c r="AB997" s="413">
        <f t="shared" si="318"/>
        <v>0</v>
      </c>
      <c r="AC997" s="413">
        <f t="shared" si="318"/>
        <v>0</v>
      </c>
      <c r="AD997" s="413">
        <f t="shared" si="318"/>
        <v>0</v>
      </c>
      <c r="AE997" s="413">
        <f t="shared" si="318"/>
        <v>0</v>
      </c>
      <c r="AF997" s="413">
        <f t="shared" si="318"/>
        <v>0</v>
      </c>
      <c r="AG997" s="413">
        <f t="shared" si="318"/>
        <v>0</v>
      </c>
      <c r="AH997" s="413">
        <f t="shared" si="318"/>
        <v>0</v>
      </c>
      <c r="AI997" s="413">
        <f t="shared" si="318"/>
        <v>0</v>
      </c>
      <c r="AJ997" s="413">
        <f t="shared" si="318"/>
        <v>0</v>
      </c>
      <c r="AK997" s="413">
        <f t="shared" si="318"/>
        <v>0</v>
      </c>
      <c r="AL997" s="413">
        <f t="shared" si="318"/>
        <v>0</v>
      </c>
      <c r="AM997" s="299"/>
    </row>
    <row r="998" spans="1:40" ht="15" customHeight="1" outlineLevel="1">
      <c r="A998" s="534"/>
      <c r="B998" s="317"/>
      <c r="C998" s="307"/>
      <c r="D998" s="293"/>
      <c r="E998" s="293"/>
      <c r="F998" s="293"/>
      <c r="G998" s="293"/>
      <c r="H998" s="293"/>
      <c r="I998" s="293"/>
      <c r="J998" s="293"/>
      <c r="K998" s="293"/>
      <c r="L998" s="293"/>
      <c r="M998" s="293"/>
      <c r="N998" s="470"/>
      <c r="O998" s="293"/>
      <c r="P998" s="293"/>
      <c r="Q998" s="293"/>
      <c r="R998" s="293"/>
      <c r="S998" s="293"/>
      <c r="T998" s="293"/>
      <c r="U998" s="293"/>
      <c r="V998" s="293"/>
      <c r="W998" s="293"/>
      <c r="X998" s="293"/>
      <c r="Y998" s="414"/>
      <c r="Z998" s="414"/>
      <c r="AA998" s="414"/>
      <c r="AB998" s="414"/>
      <c r="AC998" s="414"/>
      <c r="AD998" s="414"/>
      <c r="AE998" s="414"/>
      <c r="AF998" s="414"/>
      <c r="AG998" s="414"/>
      <c r="AH998" s="414"/>
      <c r="AI998" s="414"/>
      <c r="AJ998" s="414"/>
      <c r="AK998" s="414"/>
      <c r="AL998" s="414"/>
      <c r="AM998" s="303"/>
      <c r="AN998" s="630"/>
    </row>
    <row r="999" spans="1:40" s="311" customFormat="1" ht="15.5" outlineLevel="1">
      <c r="A999" s="534"/>
      <c r="B999" s="290" t="s">
        <v>488</v>
      </c>
      <c r="C999" s="293"/>
      <c r="D999" s="293"/>
      <c r="E999" s="293"/>
      <c r="F999" s="293"/>
      <c r="G999" s="293"/>
      <c r="H999" s="293"/>
      <c r="I999" s="293"/>
      <c r="J999" s="293"/>
      <c r="K999" s="293"/>
      <c r="L999" s="293"/>
      <c r="M999" s="293"/>
      <c r="N999" s="293"/>
      <c r="O999" s="293"/>
      <c r="P999" s="293"/>
      <c r="Q999" s="293"/>
      <c r="R999" s="293"/>
      <c r="S999" s="293"/>
      <c r="T999" s="293"/>
      <c r="U999" s="293"/>
      <c r="V999" s="293"/>
      <c r="W999" s="293"/>
      <c r="X999" s="293"/>
      <c r="Y999" s="414"/>
      <c r="Z999" s="414"/>
      <c r="AA999" s="414"/>
      <c r="AB999" s="414"/>
      <c r="AC999" s="414"/>
      <c r="AD999" s="414"/>
      <c r="AE999" s="418"/>
      <c r="AF999" s="418"/>
      <c r="AG999" s="418"/>
      <c r="AH999" s="418"/>
      <c r="AI999" s="418"/>
      <c r="AJ999" s="418"/>
      <c r="AK999" s="418"/>
      <c r="AL999" s="418"/>
      <c r="AM999" s="519"/>
      <c r="AN999" s="631"/>
    </row>
    <row r="1000" spans="1:40" ht="15.5" outlineLevel="1">
      <c r="A1000" s="534">
        <v>15</v>
      </c>
      <c r="B1000" s="296" t="s">
        <v>493</v>
      </c>
      <c r="C1000" s="293" t="s">
        <v>25</v>
      </c>
      <c r="D1000" s="297"/>
      <c r="E1000" s="297"/>
      <c r="F1000" s="297"/>
      <c r="G1000" s="297"/>
      <c r="H1000" s="297"/>
      <c r="I1000" s="297"/>
      <c r="J1000" s="297"/>
      <c r="K1000" s="297"/>
      <c r="L1000" s="297"/>
      <c r="M1000" s="297"/>
      <c r="N1000" s="297">
        <v>0</v>
      </c>
      <c r="O1000" s="297"/>
      <c r="P1000" s="297"/>
      <c r="Q1000" s="297"/>
      <c r="R1000" s="297"/>
      <c r="S1000" s="297"/>
      <c r="T1000" s="297"/>
      <c r="U1000" s="297"/>
      <c r="V1000" s="297"/>
      <c r="W1000" s="297"/>
      <c r="X1000" s="297"/>
      <c r="Y1000" s="412"/>
      <c r="Z1000" s="412"/>
      <c r="AA1000" s="412"/>
      <c r="AB1000" s="412"/>
      <c r="AC1000" s="412"/>
      <c r="AD1000" s="412"/>
      <c r="AE1000" s="412"/>
      <c r="AF1000" s="412"/>
      <c r="AG1000" s="412"/>
      <c r="AH1000" s="412"/>
      <c r="AI1000" s="412"/>
      <c r="AJ1000" s="412"/>
      <c r="AK1000" s="412"/>
      <c r="AL1000" s="412"/>
      <c r="AM1000" s="632">
        <f>SUM(Y1000:AL1000)</f>
        <v>0</v>
      </c>
      <c r="AN1000" s="630"/>
    </row>
    <row r="1001" spans="1:40" ht="15.5" outlineLevel="1">
      <c r="A1001" s="534"/>
      <c r="B1001" s="296" t="s">
        <v>340</v>
      </c>
      <c r="C1001" s="293" t="s">
        <v>164</v>
      </c>
      <c r="D1001" s="297"/>
      <c r="E1001" s="297"/>
      <c r="F1001" s="297"/>
      <c r="G1001" s="297"/>
      <c r="H1001" s="297"/>
      <c r="I1001" s="297"/>
      <c r="J1001" s="297"/>
      <c r="K1001" s="297"/>
      <c r="L1001" s="297"/>
      <c r="M1001" s="297"/>
      <c r="N1001" s="297">
        <f>N1000</f>
        <v>0</v>
      </c>
      <c r="O1001" s="297"/>
      <c r="P1001" s="297"/>
      <c r="Q1001" s="297"/>
      <c r="R1001" s="297"/>
      <c r="S1001" s="297"/>
      <c r="T1001" s="297"/>
      <c r="U1001" s="297"/>
      <c r="V1001" s="297"/>
      <c r="W1001" s="297"/>
      <c r="X1001" s="297"/>
      <c r="Y1001" s="413">
        <f>Y1000</f>
        <v>0</v>
      </c>
      <c r="Z1001" s="413">
        <f>Z1000</f>
        <v>0</v>
      </c>
      <c r="AA1001" s="413">
        <f t="shared" ref="AA1001:AL1001" si="319">AA1000</f>
        <v>0</v>
      </c>
      <c r="AB1001" s="413">
        <f t="shared" si="319"/>
        <v>0</v>
      </c>
      <c r="AC1001" s="413">
        <f t="shared" si="319"/>
        <v>0</v>
      </c>
      <c r="AD1001" s="413">
        <f>AD1000</f>
        <v>0</v>
      </c>
      <c r="AE1001" s="413">
        <f t="shared" si="319"/>
        <v>0</v>
      </c>
      <c r="AF1001" s="413">
        <f t="shared" si="319"/>
        <v>0</v>
      </c>
      <c r="AG1001" s="413">
        <f t="shared" si="319"/>
        <v>0</v>
      </c>
      <c r="AH1001" s="413">
        <f t="shared" si="319"/>
        <v>0</v>
      </c>
      <c r="AI1001" s="413">
        <f t="shared" si="319"/>
        <v>0</v>
      </c>
      <c r="AJ1001" s="413">
        <f t="shared" si="319"/>
        <v>0</v>
      </c>
      <c r="AK1001" s="413">
        <f t="shared" si="319"/>
        <v>0</v>
      </c>
      <c r="AL1001" s="413">
        <f t="shared" si="319"/>
        <v>0</v>
      </c>
      <c r="AM1001" s="299"/>
    </row>
    <row r="1002" spans="1:40" ht="15.5" outlineLevel="1">
      <c r="A1002" s="534"/>
      <c r="B1002" s="317"/>
      <c r="C1002" s="307"/>
      <c r="D1002" s="293"/>
      <c r="E1002" s="293"/>
      <c r="F1002" s="293"/>
      <c r="G1002" s="293"/>
      <c r="H1002" s="293"/>
      <c r="I1002" s="293"/>
      <c r="J1002" s="293"/>
      <c r="K1002" s="293"/>
      <c r="L1002" s="293"/>
      <c r="M1002" s="293"/>
      <c r="N1002" s="293"/>
      <c r="O1002" s="293"/>
      <c r="P1002" s="293"/>
      <c r="Q1002" s="293"/>
      <c r="R1002" s="293"/>
      <c r="S1002" s="293"/>
      <c r="T1002" s="293"/>
      <c r="U1002" s="293"/>
      <c r="V1002" s="293"/>
      <c r="W1002" s="293"/>
      <c r="X1002" s="293"/>
      <c r="Y1002" s="414"/>
      <c r="Z1002" s="414"/>
      <c r="AA1002" s="414"/>
      <c r="AB1002" s="414"/>
      <c r="AC1002" s="414"/>
      <c r="AD1002" s="414"/>
      <c r="AE1002" s="414"/>
      <c r="AF1002" s="414"/>
      <c r="AG1002" s="414"/>
      <c r="AH1002" s="414"/>
      <c r="AI1002" s="414"/>
      <c r="AJ1002" s="414"/>
      <c r="AK1002" s="414"/>
      <c r="AL1002" s="414"/>
      <c r="AM1002" s="308"/>
    </row>
    <row r="1003" spans="1:40" s="285" customFormat="1" ht="15.5" outlineLevel="1">
      <c r="A1003" s="534">
        <v>16</v>
      </c>
      <c r="B1003" s="326" t="s">
        <v>489</v>
      </c>
      <c r="C1003" s="293" t="s">
        <v>25</v>
      </c>
      <c r="D1003" s="297"/>
      <c r="E1003" s="297"/>
      <c r="F1003" s="297"/>
      <c r="G1003" s="297"/>
      <c r="H1003" s="297"/>
      <c r="I1003" s="297"/>
      <c r="J1003" s="297"/>
      <c r="K1003" s="297"/>
      <c r="L1003" s="297"/>
      <c r="M1003" s="297"/>
      <c r="N1003" s="297">
        <v>0</v>
      </c>
      <c r="O1003" s="297"/>
      <c r="P1003" s="297"/>
      <c r="Q1003" s="297"/>
      <c r="R1003" s="297"/>
      <c r="S1003" s="297"/>
      <c r="T1003" s="297"/>
      <c r="U1003" s="297"/>
      <c r="V1003" s="297"/>
      <c r="W1003" s="297"/>
      <c r="X1003" s="297"/>
      <c r="Y1003" s="412"/>
      <c r="Z1003" s="412"/>
      <c r="AA1003" s="412"/>
      <c r="AB1003" s="412"/>
      <c r="AC1003" s="412"/>
      <c r="AD1003" s="412"/>
      <c r="AE1003" s="412"/>
      <c r="AF1003" s="412"/>
      <c r="AG1003" s="412"/>
      <c r="AH1003" s="412"/>
      <c r="AI1003" s="412"/>
      <c r="AJ1003" s="412"/>
      <c r="AK1003" s="412"/>
      <c r="AL1003" s="412"/>
      <c r="AM1003" s="298">
        <f>SUM(Y1003:AL1003)</f>
        <v>0</v>
      </c>
    </row>
    <row r="1004" spans="1:40" s="285" customFormat="1" ht="15.5" outlineLevel="1">
      <c r="A1004" s="534"/>
      <c r="B1004" s="296" t="s">
        <v>340</v>
      </c>
      <c r="C1004" s="293" t="s">
        <v>164</v>
      </c>
      <c r="D1004" s="297"/>
      <c r="E1004" s="297"/>
      <c r="F1004" s="297"/>
      <c r="G1004" s="297"/>
      <c r="H1004" s="297"/>
      <c r="I1004" s="297"/>
      <c r="J1004" s="297"/>
      <c r="K1004" s="297"/>
      <c r="L1004" s="297"/>
      <c r="M1004" s="297"/>
      <c r="N1004" s="297">
        <f>N1003</f>
        <v>0</v>
      </c>
      <c r="O1004" s="297"/>
      <c r="P1004" s="297"/>
      <c r="Q1004" s="297"/>
      <c r="R1004" s="297"/>
      <c r="S1004" s="297"/>
      <c r="T1004" s="297"/>
      <c r="U1004" s="297"/>
      <c r="V1004" s="297"/>
      <c r="W1004" s="297"/>
      <c r="X1004" s="297"/>
      <c r="Y1004" s="413">
        <f>Y1003</f>
        <v>0</v>
      </c>
      <c r="Z1004" s="413">
        <f t="shared" ref="Z1004:AK1004" si="320">Z1003</f>
        <v>0</v>
      </c>
      <c r="AA1004" s="413">
        <f t="shared" si="320"/>
        <v>0</v>
      </c>
      <c r="AB1004" s="413">
        <f t="shared" si="320"/>
        <v>0</v>
      </c>
      <c r="AC1004" s="413">
        <f t="shared" si="320"/>
        <v>0</v>
      </c>
      <c r="AD1004" s="413">
        <f t="shared" si="320"/>
        <v>0</v>
      </c>
      <c r="AE1004" s="413">
        <f t="shared" si="320"/>
        <v>0</v>
      </c>
      <c r="AF1004" s="413">
        <f t="shared" si="320"/>
        <v>0</v>
      </c>
      <c r="AG1004" s="413">
        <f t="shared" si="320"/>
        <v>0</v>
      </c>
      <c r="AH1004" s="413">
        <f t="shared" si="320"/>
        <v>0</v>
      </c>
      <c r="AI1004" s="413">
        <f t="shared" si="320"/>
        <v>0</v>
      </c>
      <c r="AJ1004" s="413">
        <f t="shared" si="320"/>
        <v>0</v>
      </c>
      <c r="AK1004" s="413">
        <f t="shared" si="320"/>
        <v>0</v>
      </c>
      <c r="AL1004" s="413">
        <f>AL1003</f>
        <v>0</v>
      </c>
      <c r="AM1004" s="299"/>
    </row>
    <row r="1005" spans="1:40" s="285" customFormat="1" ht="15.5" outlineLevel="1">
      <c r="A1005" s="534"/>
      <c r="B1005" s="326"/>
      <c r="C1005" s="293"/>
      <c r="D1005" s="293"/>
      <c r="E1005" s="293"/>
      <c r="F1005" s="293"/>
      <c r="G1005" s="293"/>
      <c r="H1005" s="293"/>
      <c r="I1005" s="293"/>
      <c r="J1005" s="293"/>
      <c r="K1005" s="293"/>
      <c r="L1005" s="293"/>
      <c r="M1005" s="293"/>
      <c r="N1005" s="293"/>
      <c r="O1005" s="293"/>
      <c r="P1005" s="293"/>
      <c r="Q1005" s="293"/>
      <c r="R1005" s="293"/>
      <c r="S1005" s="293"/>
      <c r="T1005" s="293"/>
      <c r="U1005" s="293"/>
      <c r="V1005" s="293"/>
      <c r="W1005" s="293"/>
      <c r="X1005" s="293"/>
      <c r="Y1005" s="414"/>
      <c r="Z1005" s="414"/>
      <c r="AA1005" s="414"/>
      <c r="AB1005" s="414"/>
      <c r="AC1005" s="414"/>
      <c r="AD1005" s="414"/>
      <c r="AE1005" s="418"/>
      <c r="AF1005" s="418"/>
      <c r="AG1005" s="418"/>
      <c r="AH1005" s="418"/>
      <c r="AI1005" s="418"/>
      <c r="AJ1005" s="418"/>
      <c r="AK1005" s="418"/>
      <c r="AL1005" s="418"/>
      <c r="AM1005" s="315"/>
    </row>
    <row r="1006" spans="1:40" ht="15.5" outlineLevel="1">
      <c r="A1006" s="534"/>
      <c r="B1006" s="521" t="s">
        <v>494</v>
      </c>
      <c r="C1006" s="322"/>
      <c r="D1006" s="292"/>
      <c r="E1006" s="291"/>
      <c r="F1006" s="291"/>
      <c r="G1006" s="291"/>
      <c r="H1006" s="291"/>
      <c r="I1006" s="291"/>
      <c r="J1006" s="291"/>
      <c r="K1006" s="291"/>
      <c r="L1006" s="291"/>
      <c r="M1006" s="291"/>
      <c r="N1006" s="292"/>
      <c r="O1006" s="291"/>
      <c r="P1006" s="291"/>
      <c r="Q1006" s="291"/>
      <c r="R1006" s="291"/>
      <c r="S1006" s="291"/>
      <c r="T1006" s="291"/>
      <c r="U1006" s="291"/>
      <c r="V1006" s="291"/>
      <c r="W1006" s="291"/>
      <c r="X1006" s="291"/>
      <c r="Y1006" s="416"/>
      <c r="Z1006" s="416"/>
      <c r="AA1006" s="416"/>
      <c r="AB1006" s="416"/>
      <c r="AC1006" s="416"/>
      <c r="AD1006" s="416"/>
      <c r="AE1006" s="416"/>
      <c r="AF1006" s="416"/>
      <c r="AG1006" s="416"/>
      <c r="AH1006" s="416"/>
      <c r="AI1006" s="416"/>
      <c r="AJ1006" s="416"/>
      <c r="AK1006" s="416"/>
      <c r="AL1006" s="416"/>
      <c r="AM1006" s="294"/>
    </row>
    <row r="1007" spans="1:40" ht="15.5" outlineLevel="1">
      <c r="A1007" s="534">
        <v>17</v>
      </c>
      <c r="B1007" s="430" t="s">
        <v>113</v>
      </c>
      <c r="C1007" s="293" t="s">
        <v>25</v>
      </c>
      <c r="D1007" s="297"/>
      <c r="E1007" s="297"/>
      <c r="F1007" s="297"/>
      <c r="G1007" s="297"/>
      <c r="H1007" s="297"/>
      <c r="I1007" s="297"/>
      <c r="J1007" s="297"/>
      <c r="K1007" s="297"/>
      <c r="L1007" s="297"/>
      <c r="M1007" s="297"/>
      <c r="N1007" s="297">
        <v>0</v>
      </c>
      <c r="O1007" s="297"/>
      <c r="P1007" s="297"/>
      <c r="Q1007" s="297"/>
      <c r="R1007" s="297"/>
      <c r="S1007" s="297"/>
      <c r="T1007" s="297"/>
      <c r="U1007" s="297"/>
      <c r="V1007" s="297"/>
      <c r="W1007" s="297"/>
      <c r="X1007" s="297"/>
      <c r="Y1007" s="428"/>
      <c r="Z1007" s="412"/>
      <c r="AA1007" s="412"/>
      <c r="AB1007" s="412"/>
      <c r="AC1007" s="412"/>
      <c r="AD1007" s="412"/>
      <c r="AE1007" s="412"/>
      <c r="AF1007" s="417"/>
      <c r="AG1007" s="417"/>
      <c r="AH1007" s="417"/>
      <c r="AI1007" s="417"/>
      <c r="AJ1007" s="417"/>
      <c r="AK1007" s="417"/>
      <c r="AL1007" s="417"/>
      <c r="AM1007" s="298">
        <f>SUM(Y1007:AL1007)</f>
        <v>0</v>
      </c>
    </row>
    <row r="1008" spans="1:40" ht="15.5" outlineLevel="1">
      <c r="A1008" s="534"/>
      <c r="B1008" s="296" t="s">
        <v>340</v>
      </c>
      <c r="C1008" s="293" t="s">
        <v>164</v>
      </c>
      <c r="D1008" s="297"/>
      <c r="E1008" s="297"/>
      <c r="F1008" s="297"/>
      <c r="G1008" s="297"/>
      <c r="H1008" s="297"/>
      <c r="I1008" s="297"/>
      <c r="J1008" s="297"/>
      <c r="K1008" s="297"/>
      <c r="L1008" s="297"/>
      <c r="M1008" s="297"/>
      <c r="N1008" s="297">
        <f>N1007</f>
        <v>0</v>
      </c>
      <c r="O1008" s="297"/>
      <c r="P1008" s="297"/>
      <c r="Q1008" s="297"/>
      <c r="R1008" s="297"/>
      <c r="S1008" s="297"/>
      <c r="T1008" s="297"/>
      <c r="U1008" s="297"/>
      <c r="V1008" s="297"/>
      <c r="W1008" s="297"/>
      <c r="X1008" s="297"/>
      <c r="Y1008" s="413">
        <f>Y1007</f>
        <v>0</v>
      </c>
      <c r="Z1008" s="413">
        <f t="shared" ref="Z1008:AL1008" si="321">Z1007</f>
        <v>0</v>
      </c>
      <c r="AA1008" s="413">
        <f t="shared" si="321"/>
        <v>0</v>
      </c>
      <c r="AB1008" s="413">
        <f t="shared" si="321"/>
        <v>0</v>
      </c>
      <c r="AC1008" s="413">
        <f t="shared" si="321"/>
        <v>0</v>
      </c>
      <c r="AD1008" s="413">
        <f t="shared" si="321"/>
        <v>0</v>
      </c>
      <c r="AE1008" s="413">
        <f t="shared" si="321"/>
        <v>0</v>
      </c>
      <c r="AF1008" s="413">
        <f t="shared" si="321"/>
        <v>0</v>
      </c>
      <c r="AG1008" s="413">
        <f t="shared" si="321"/>
        <v>0</v>
      </c>
      <c r="AH1008" s="413">
        <f t="shared" si="321"/>
        <v>0</v>
      </c>
      <c r="AI1008" s="413">
        <f t="shared" si="321"/>
        <v>0</v>
      </c>
      <c r="AJ1008" s="413">
        <f t="shared" si="321"/>
        <v>0</v>
      </c>
      <c r="AK1008" s="413">
        <f t="shared" si="321"/>
        <v>0</v>
      </c>
      <c r="AL1008" s="413">
        <f t="shared" si="321"/>
        <v>0</v>
      </c>
      <c r="AM1008" s="308"/>
    </row>
    <row r="1009" spans="1:39" ht="15.5" outlineLevel="1">
      <c r="A1009" s="534"/>
      <c r="B1009" s="296"/>
      <c r="C1009" s="293"/>
      <c r="D1009" s="293"/>
      <c r="E1009" s="293"/>
      <c r="F1009" s="293"/>
      <c r="G1009" s="293"/>
      <c r="H1009" s="293"/>
      <c r="I1009" s="293"/>
      <c r="J1009" s="293"/>
      <c r="K1009" s="293"/>
      <c r="L1009" s="293"/>
      <c r="M1009" s="293"/>
      <c r="N1009" s="293"/>
      <c r="O1009" s="293"/>
      <c r="P1009" s="293"/>
      <c r="Q1009" s="293"/>
      <c r="R1009" s="293"/>
      <c r="S1009" s="293"/>
      <c r="T1009" s="293"/>
      <c r="U1009" s="293"/>
      <c r="V1009" s="293"/>
      <c r="W1009" s="293"/>
      <c r="X1009" s="293"/>
      <c r="Y1009" s="424"/>
      <c r="Z1009" s="427"/>
      <c r="AA1009" s="427"/>
      <c r="AB1009" s="427"/>
      <c r="AC1009" s="427"/>
      <c r="AD1009" s="427"/>
      <c r="AE1009" s="427"/>
      <c r="AF1009" s="427"/>
      <c r="AG1009" s="427"/>
      <c r="AH1009" s="427"/>
      <c r="AI1009" s="427"/>
      <c r="AJ1009" s="427"/>
      <c r="AK1009" s="427"/>
      <c r="AL1009" s="427"/>
      <c r="AM1009" s="308"/>
    </row>
    <row r="1010" spans="1:39" ht="15.5" outlineLevel="1">
      <c r="A1010" s="534">
        <v>18</v>
      </c>
      <c r="B1010" s="430" t="s">
        <v>110</v>
      </c>
      <c r="C1010" s="293" t="s">
        <v>25</v>
      </c>
      <c r="D1010" s="297"/>
      <c r="E1010" s="297"/>
      <c r="F1010" s="297"/>
      <c r="G1010" s="297"/>
      <c r="H1010" s="297"/>
      <c r="I1010" s="297"/>
      <c r="J1010" s="297"/>
      <c r="K1010" s="297"/>
      <c r="L1010" s="297"/>
      <c r="M1010" s="297"/>
      <c r="N1010" s="297">
        <v>0</v>
      </c>
      <c r="O1010" s="297"/>
      <c r="P1010" s="297"/>
      <c r="Q1010" s="297"/>
      <c r="R1010" s="297"/>
      <c r="S1010" s="297"/>
      <c r="T1010" s="297"/>
      <c r="U1010" s="297"/>
      <c r="V1010" s="297"/>
      <c r="W1010" s="297"/>
      <c r="X1010" s="297"/>
      <c r="Y1010" s="428"/>
      <c r="Z1010" s="412"/>
      <c r="AA1010" s="412"/>
      <c r="AB1010" s="412"/>
      <c r="AC1010" s="412"/>
      <c r="AD1010" s="412"/>
      <c r="AE1010" s="412"/>
      <c r="AF1010" s="417"/>
      <c r="AG1010" s="417"/>
      <c r="AH1010" s="417"/>
      <c r="AI1010" s="417"/>
      <c r="AJ1010" s="417"/>
      <c r="AK1010" s="417"/>
      <c r="AL1010" s="417"/>
      <c r="AM1010" s="298">
        <f>SUM(Y1010:AL1010)</f>
        <v>0</v>
      </c>
    </row>
    <row r="1011" spans="1:39" ht="15.5" outlineLevel="1">
      <c r="A1011" s="534"/>
      <c r="B1011" s="296" t="s">
        <v>340</v>
      </c>
      <c r="C1011" s="293" t="s">
        <v>164</v>
      </c>
      <c r="D1011" s="297"/>
      <c r="E1011" s="297"/>
      <c r="F1011" s="297"/>
      <c r="G1011" s="297"/>
      <c r="H1011" s="297"/>
      <c r="I1011" s="297"/>
      <c r="J1011" s="297"/>
      <c r="K1011" s="297"/>
      <c r="L1011" s="297"/>
      <c r="M1011" s="297"/>
      <c r="N1011" s="297">
        <f>N1010</f>
        <v>0</v>
      </c>
      <c r="O1011" s="297"/>
      <c r="P1011" s="297"/>
      <c r="Q1011" s="297"/>
      <c r="R1011" s="297"/>
      <c r="S1011" s="297"/>
      <c r="T1011" s="297"/>
      <c r="U1011" s="297"/>
      <c r="V1011" s="297"/>
      <c r="W1011" s="297"/>
      <c r="X1011" s="297"/>
      <c r="Y1011" s="413">
        <f>Y1010</f>
        <v>0</v>
      </c>
      <c r="Z1011" s="413">
        <f t="shared" ref="Z1011:AL1011" si="322">Z1010</f>
        <v>0</v>
      </c>
      <c r="AA1011" s="413">
        <f t="shared" si="322"/>
        <v>0</v>
      </c>
      <c r="AB1011" s="413">
        <f t="shared" si="322"/>
        <v>0</v>
      </c>
      <c r="AC1011" s="413">
        <f t="shared" si="322"/>
        <v>0</v>
      </c>
      <c r="AD1011" s="413">
        <f t="shared" si="322"/>
        <v>0</v>
      </c>
      <c r="AE1011" s="413">
        <f t="shared" si="322"/>
        <v>0</v>
      </c>
      <c r="AF1011" s="413">
        <f t="shared" si="322"/>
        <v>0</v>
      </c>
      <c r="AG1011" s="413">
        <f t="shared" si="322"/>
        <v>0</v>
      </c>
      <c r="AH1011" s="413">
        <f t="shared" si="322"/>
        <v>0</v>
      </c>
      <c r="AI1011" s="413">
        <f t="shared" si="322"/>
        <v>0</v>
      </c>
      <c r="AJ1011" s="413">
        <f t="shared" si="322"/>
        <v>0</v>
      </c>
      <c r="AK1011" s="413">
        <f t="shared" si="322"/>
        <v>0</v>
      </c>
      <c r="AL1011" s="413">
        <f t="shared" si="322"/>
        <v>0</v>
      </c>
      <c r="AM1011" s="308"/>
    </row>
    <row r="1012" spans="1:39" ht="15.5" outlineLevel="1">
      <c r="A1012" s="534"/>
      <c r="B1012" s="324"/>
      <c r="C1012" s="293"/>
      <c r="D1012" s="293"/>
      <c r="E1012" s="293"/>
      <c r="F1012" s="293"/>
      <c r="G1012" s="293"/>
      <c r="H1012" s="293"/>
      <c r="I1012" s="293"/>
      <c r="J1012" s="293"/>
      <c r="K1012" s="293"/>
      <c r="L1012" s="293"/>
      <c r="M1012" s="293"/>
      <c r="N1012" s="293"/>
      <c r="O1012" s="293"/>
      <c r="P1012" s="293"/>
      <c r="Q1012" s="293"/>
      <c r="R1012" s="293"/>
      <c r="S1012" s="293"/>
      <c r="T1012" s="293"/>
      <c r="U1012" s="293"/>
      <c r="V1012" s="293"/>
      <c r="W1012" s="293"/>
      <c r="X1012" s="293"/>
      <c r="Y1012" s="425"/>
      <c r="Z1012" s="426"/>
      <c r="AA1012" s="426"/>
      <c r="AB1012" s="426"/>
      <c r="AC1012" s="426"/>
      <c r="AD1012" s="426"/>
      <c r="AE1012" s="426"/>
      <c r="AF1012" s="426"/>
      <c r="AG1012" s="426"/>
      <c r="AH1012" s="426"/>
      <c r="AI1012" s="426"/>
      <c r="AJ1012" s="426"/>
      <c r="AK1012" s="426"/>
      <c r="AL1012" s="426"/>
      <c r="AM1012" s="299"/>
    </row>
    <row r="1013" spans="1:39" ht="15.5" outlineLevel="1">
      <c r="A1013" s="534">
        <v>19</v>
      </c>
      <c r="B1013" s="430" t="s">
        <v>112</v>
      </c>
      <c r="C1013" s="293" t="s">
        <v>25</v>
      </c>
      <c r="D1013" s="297"/>
      <c r="E1013" s="297"/>
      <c r="F1013" s="297"/>
      <c r="G1013" s="297"/>
      <c r="H1013" s="297"/>
      <c r="I1013" s="297"/>
      <c r="J1013" s="297"/>
      <c r="K1013" s="297"/>
      <c r="L1013" s="297"/>
      <c r="M1013" s="297"/>
      <c r="N1013" s="297">
        <v>0</v>
      </c>
      <c r="O1013" s="297"/>
      <c r="P1013" s="297"/>
      <c r="Q1013" s="297"/>
      <c r="R1013" s="297"/>
      <c r="S1013" s="297"/>
      <c r="T1013" s="297"/>
      <c r="U1013" s="297"/>
      <c r="V1013" s="297"/>
      <c r="W1013" s="297"/>
      <c r="X1013" s="297"/>
      <c r="Y1013" s="428"/>
      <c r="Z1013" s="412"/>
      <c r="AA1013" s="412"/>
      <c r="AB1013" s="412"/>
      <c r="AC1013" s="412"/>
      <c r="AD1013" s="412"/>
      <c r="AE1013" s="412"/>
      <c r="AF1013" s="417"/>
      <c r="AG1013" s="417"/>
      <c r="AH1013" s="417"/>
      <c r="AI1013" s="417"/>
      <c r="AJ1013" s="417"/>
      <c r="AK1013" s="417"/>
      <c r="AL1013" s="417"/>
      <c r="AM1013" s="298">
        <f>SUM(Y1013:AL1013)</f>
        <v>0</v>
      </c>
    </row>
    <row r="1014" spans="1:39" ht="15.5" outlineLevel="1">
      <c r="A1014" s="534"/>
      <c r="B1014" s="296" t="s">
        <v>340</v>
      </c>
      <c r="C1014" s="293" t="s">
        <v>164</v>
      </c>
      <c r="D1014" s="297"/>
      <c r="E1014" s="297"/>
      <c r="F1014" s="297"/>
      <c r="G1014" s="297"/>
      <c r="H1014" s="297"/>
      <c r="I1014" s="297"/>
      <c r="J1014" s="297"/>
      <c r="K1014" s="297"/>
      <c r="L1014" s="297"/>
      <c r="M1014" s="297"/>
      <c r="N1014" s="297">
        <f>N1013</f>
        <v>0</v>
      </c>
      <c r="O1014" s="297"/>
      <c r="P1014" s="297"/>
      <c r="Q1014" s="297"/>
      <c r="R1014" s="297"/>
      <c r="S1014" s="297"/>
      <c r="T1014" s="297"/>
      <c r="U1014" s="297"/>
      <c r="V1014" s="297"/>
      <c r="W1014" s="297"/>
      <c r="X1014" s="297"/>
      <c r="Y1014" s="413">
        <f>Y1013</f>
        <v>0</v>
      </c>
      <c r="Z1014" s="413">
        <f t="shared" ref="Z1014:AL1014" si="323">Z1013</f>
        <v>0</v>
      </c>
      <c r="AA1014" s="413">
        <f t="shared" si="323"/>
        <v>0</v>
      </c>
      <c r="AB1014" s="413">
        <f t="shared" si="323"/>
        <v>0</v>
      </c>
      <c r="AC1014" s="413">
        <f t="shared" si="323"/>
        <v>0</v>
      </c>
      <c r="AD1014" s="413">
        <f t="shared" si="323"/>
        <v>0</v>
      </c>
      <c r="AE1014" s="413">
        <f t="shared" si="323"/>
        <v>0</v>
      </c>
      <c r="AF1014" s="413">
        <f t="shared" si="323"/>
        <v>0</v>
      </c>
      <c r="AG1014" s="413">
        <f t="shared" si="323"/>
        <v>0</v>
      </c>
      <c r="AH1014" s="413">
        <f t="shared" si="323"/>
        <v>0</v>
      </c>
      <c r="AI1014" s="413">
        <f t="shared" si="323"/>
        <v>0</v>
      </c>
      <c r="AJ1014" s="413">
        <f t="shared" si="323"/>
        <v>0</v>
      </c>
      <c r="AK1014" s="413">
        <f t="shared" si="323"/>
        <v>0</v>
      </c>
      <c r="AL1014" s="413">
        <f t="shared" si="323"/>
        <v>0</v>
      </c>
      <c r="AM1014" s="299"/>
    </row>
    <row r="1015" spans="1:39" ht="15.5" outlineLevel="1">
      <c r="A1015" s="534"/>
      <c r="B1015" s="324"/>
      <c r="C1015" s="293"/>
      <c r="D1015" s="293"/>
      <c r="E1015" s="293"/>
      <c r="F1015" s="293"/>
      <c r="G1015" s="293"/>
      <c r="H1015" s="293"/>
      <c r="I1015" s="293"/>
      <c r="J1015" s="293"/>
      <c r="K1015" s="293"/>
      <c r="L1015" s="293"/>
      <c r="M1015" s="293"/>
      <c r="N1015" s="293"/>
      <c r="O1015" s="293"/>
      <c r="P1015" s="293"/>
      <c r="Q1015" s="293"/>
      <c r="R1015" s="293"/>
      <c r="S1015" s="293"/>
      <c r="T1015" s="293"/>
      <c r="U1015" s="293"/>
      <c r="V1015" s="293"/>
      <c r="W1015" s="293"/>
      <c r="X1015" s="293"/>
      <c r="Y1015" s="414"/>
      <c r="Z1015" s="414"/>
      <c r="AA1015" s="414"/>
      <c r="AB1015" s="414"/>
      <c r="AC1015" s="414"/>
      <c r="AD1015" s="414"/>
      <c r="AE1015" s="414"/>
      <c r="AF1015" s="414"/>
      <c r="AG1015" s="414"/>
      <c r="AH1015" s="414"/>
      <c r="AI1015" s="414"/>
      <c r="AJ1015" s="414"/>
      <c r="AK1015" s="414"/>
      <c r="AL1015" s="414"/>
      <c r="AM1015" s="308"/>
    </row>
    <row r="1016" spans="1:39" ht="15.5" outlineLevel="1">
      <c r="A1016" s="534">
        <v>20</v>
      </c>
      <c r="B1016" s="430" t="s">
        <v>111</v>
      </c>
      <c r="C1016" s="293" t="s">
        <v>25</v>
      </c>
      <c r="D1016" s="297"/>
      <c r="E1016" s="297"/>
      <c r="F1016" s="297"/>
      <c r="G1016" s="297"/>
      <c r="H1016" s="297"/>
      <c r="I1016" s="297"/>
      <c r="J1016" s="297"/>
      <c r="K1016" s="297"/>
      <c r="L1016" s="297"/>
      <c r="M1016" s="297"/>
      <c r="N1016" s="297">
        <v>0</v>
      </c>
      <c r="O1016" s="297"/>
      <c r="P1016" s="297"/>
      <c r="Q1016" s="297"/>
      <c r="R1016" s="297"/>
      <c r="S1016" s="297"/>
      <c r="T1016" s="297"/>
      <c r="U1016" s="297"/>
      <c r="V1016" s="297"/>
      <c r="W1016" s="297"/>
      <c r="X1016" s="297"/>
      <c r="Y1016" s="428"/>
      <c r="Z1016" s="412"/>
      <c r="AA1016" s="412"/>
      <c r="AB1016" s="412"/>
      <c r="AC1016" s="412"/>
      <c r="AD1016" s="412"/>
      <c r="AE1016" s="412"/>
      <c r="AF1016" s="417"/>
      <c r="AG1016" s="417"/>
      <c r="AH1016" s="417"/>
      <c r="AI1016" s="417"/>
      <c r="AJ1016" s="417"/>
      <c r="AK1016" s="417"/>
      <c r="AL1016" s="417"/>
      <c r="AM1016" s="298">
        <f>SUM(Y1016:AL1016)</f>
        <v>0</v>
      </c>
    </row>
    <row r="1017" spans="1:39" ht="15.5" outlineLevel="1">
      <c r="A1017" s="534"/>
      <c r="B1017" s="296" t="s">
        <v>340</v>
      </c>
      <c r="C1017" s="293" t="s">
        <v>164</v>
      </c>
      <c r="D1017" s="297"/>
      <c r="E1017" s="297"/>
      <c r="F1017" s="297"/>
      <c r="G1017" s="297"/>
      <c r="H1017" s="297"/>
      <c r="I1017" s="297"/>
      <c r="J1017" s="297"/>
      <c r="K1017" s="297"/>
      <c r="L1017" s="297"/>
      <c r="M1017" s="297"/>
      <c r="N1017" s="297">
        <f>N1016</f>
        <v>0</v>
      </c>
      <c r="O1017" s="297"/>
      <c r="P1017" s="297"/>
      <c r="Q1017" s="297"/>
      <c r="R1017" s="297"/>
      <c r="S1017" s="297"/>
      <c r="T1017" s="297"/>
      <c r="U1017" s="297"/>
      <c r="V1017" s="297"/>
      <c r="W1017" s="297"/>
      <c r="X1017" s="297"/>
      <c r="Y1017" s="413">
        <f t="shared" ref="Y1017:AL1017" si="324">Y1016</f>
        <v>0</v>
      </c>
      <c r="Z1017" s="413">
        <f t="shared" si="324"/>
        <v>0</v>
      </c>
      <c r="AA1017" s="413">
        <f t="shared" si="324"/>
        <v>0</v>
      </c>
      <c r="AB1017" s="413">
        <f t="shared" si="324"/>
        <v>0</v>
      </c>
      <c r="AC1017" s="413">
        <f t="shared" si="324"/>
        <v>0</v>
      </c>
      <c r="AD1017" s="413">
        <f t="shared" si="324"/>
        <v>0</v>
      </c>
      <c r="AE1017" s="413">
        <f t="shared" si="324"/>
        <v>0</v>
      </c>
      <c r="AF1017" s="413">
        <f t="shared" si="324"/>
        <v>0</v>
      </c>
      <c r="AG1017" s="413">
        <f t="shared" si="324"/>
        <v>0</v>
      </c>
      <c r="AH1017" s="413">
        <f t="shared" si="324"/>
        <v>0</v>
      </c>
      <c r="AI1017" s="413">
        <f t="shared" si="324"/>
        <v>0</v>
      </c>
      <c r="AJ1017" s="413">
        <f t="shared" si="324"/>
        <v>0</v>
      </c>
      <c r="AK1017" s="413">
        <f t="shared" si="324"/>
        <v>0</v>
      </c>
      <c r="AL1017" s="413">
        <f t="shared" si="324"/>
        <v>0</v>
      </c>
      <c r="AM1017" s="308"/>
    </row>
    <row r="1018" spans="1:39" ht="15.5" outlineLevel="1">
      <c r="A1018" s="534"/>
      <c r="B1018" s="325"/>
      <c r="C1018" s="302"/>
      <c r="D1018" s="293"/>
      <c r="E1018" s="293"/>
      <c r="F1018" s="293"/>
      <c r="G1018" s="293"/>
      <c r="H1018" s="293"/>
      <c r="I1018" s="293"/>
      <c r="J1018" s="293"/>
      <c r="K1018" s="293"/>
      <c r="L1018" s="293"/>
      <c r="M1018" s="293"/>
      <c r="N1018" s="302"/>
      <c r="O1018" s="293"/>
      <c r="P1018" s="293"/>
      <c r="Q1018" s="293"/>
      <c r="R1018" s="293"/>
      <c r="S1018" s="293"/>
      <c r="T1018" s="293"/>
      <c r="U1018" s="293"/>
      <c r="V1018" s="293"/>
      <c r="W1018" s="293"/>
      <c r="X1018" s="293"/>
      <c r="Y1018" s="414"/>
      <c r="Z1018" s="414"/>
      <c r="AA1018" s="414"/>
      <c r="AB1018" s="414"/>
      <c r="AC1018" s="414"/>
      <c r="AD1018" s="414"/>
      <c r="AE1018" s="414"/>
      <c r="AF1018" s="414"/>
      <c r="AG1018" s="414"/>
      <c r="AH1018" s="414"/>
      <c r="AI1018" s="414"/>
      <c r="AJ1018" s="414"/>
      <c r="AK1018" s="414"/>
      <c r="AL1018" s="414"/>
      <c r="AM1018" s="308"/>
    </row>
    <row r="1019" spans="1:39" ht="15.5" outlineLevel="1">
      <c r="A1019" s="534"/>
      <c r="B1019" s="520" t="s">
        <v>501</v>
      </c>
      <c r="C1019" s="293"/>
      <c r="D1019" s="293"/>
      <c r="E1019" s="293"/>
      <c r="F1019" s="293"/>
      <c r="G1019" s="293"/>
      <c r="H1019" s="293"/>
      <c r="I1019" s="293"/>
      <c r="J1019" s="293"/>
      <c r="K1019" s="293"/>
      <c r="L1019" s="293"/>
      <c r="M1019" s="293"/>
      <c r="N1019" s="293"/>
      <c r="O1019" s="293"/>
      <c r="P1019" s="293"/>
      <c r="Q1019" s="293"/>
      <c r="R1019" s="293"/>
      <c r="S1019" s="293"/>
      <c r="T1019" s="293"/>
      <c r="U1019" s="293"/>
      <c r="V1019" s="293"/>
      <c r="W1019" s="293"/>
      <c r="X1019" s="293"/>
      <c r="Y1019" s="424"/>
      <c r="Z1019" s="427"/>
      <c r="AA1019" s="427"/>
      <c r="AB1019" s="427"/>
      <c r="AC1019" s="427"/>
      <c r="AD1019" s="427"/>
      <c r="AE1019" s="427"/>
      <c r="AF1019" s="427"/>
      <c r="AG1019" s="427"/>
      <c r="AH1019" s="427"/>
      <c r="AI1019" s="427"/>
      <c r="AJ1019" s="427"/>
      <c r="AK1019" s="427"/>
      <c r="AL1019" s="427"/>
      <c r="AM1019" s="308"/>
    </row>
    <row r="1020" spans="1:39" ht="15.5" outlineLevel="1">
      <c r="A1020" s="534"/>
      <c r="B1020" s="506" t="s">
        <v>497</v>
      </c>
      <c r="C1020" s="293"/>
      <c r="D1020" s="293"/>
      <c r="E1020" s="293"/>
      <c r="F1020" s="293"/>
      <c r="G1020" s="293"/>
      <c r="H1020" s="293"/>
      <c r="I1020" s="293"/>
      <c r="J1020" s="293"/>
      <c r="K1020" s="293"/>
      <c r="L1020" s="293"/>
      <c r="M1020" s="293"/>
      <c r="N1020" s="293"/>
      <c r="O1020" s="293"/>
      <c r="P1020" s="293"/>
      <c r="Q1020" s="293"/>
      <c r="R1020" s="293"/>
      <c r="S1020" s="293"/>
      <c r="T1020" s="293"/>
      <c r="U1020" s="293"/>
      <c r="V1020" s="293"/>
      <c r="W1020" s="293"/>
      <c r="X1020" s="293"/>
      <c r="Y1020" s="424"/>
      <c r="Z1020" s="427"/>
      <c r="AA1020" s="427"/>
      <c r="AB1020" s="427"/>
      <c r="AC1020" s="427"/>
      <c r="AD1020" s="427"/>
      <c r="AE1020" s="427"/>
      <c r="AF1020" s="427"/>
      <c r="AG1020" s="427"/>
      <c r="AH1020" s="427"/>
      <c r="AI1020" s="427"/>
      <c r="AJ1020" s="427"/>
      <c r="AK1020" s="427"/>
      <c r="AL1020" s="427"/>
      <c r="AM1020" s="308"/>
    </row>
    <row r="1021" spans="1:39" ht="15" customHeight="1" outlineLevel="1">
      <c r="A1021" s="534">
        <v>21</v>
      </c>
      <c r="B1021" s="430" t="s">
        <v>114</v>
      </c>
      <c r="C1021" s="293" t="s">
        <v>25</v>
      </c>
      <c r="D1021" s="297"/>
      <c r="E1021" s="297"/>
      <c r="F1021" s="297"/>
      <c r="G1021" s="297"/>
      <c r="H1021" s="297"/>
      <c r="I1021" s="297"/>
      <c r="J1021" s="297"/>
      <c r="K1021" s="297"/>
      <c r="L1021" s="297"/>
      <c r="M1021" s="297"/>
      <c r="N1021" s="293"/>
      <c r="O1021" s="297"/>
      <c r="P1021" s="297"/>
      <c r="Q1021" s="297"/>
      <c r="R1021" s="297"/>
      <c r="S1021" s="297"/>
      <c r="T1021" s="297"/>
      <c r="U1021" s="297"/>
      <c r="V1021" s="297"/>
      <c r="W1021" s="297"/>
      <c r="X1021" s="297"/>
      <c r="Y1021" s="412"/>
      <c r="Z1021" s="412"/>
      <c r="AA1021" s="412"/>
      <c r="AB1021" s="412"/>
      <c r="AC1021" s="412"/>
      <c r="AD1021" s="412"/>
      <c r="AE1021" s="412"/>
      <c r="AF1021" s="412"/>
      <c r="AG1021" s="412"/>
      <c r="AH1021" s="412"/>
      <c r="AI1021" s="412"/>
      <c r="AJ1021" s="412"/>
      <c r="AK1021" s="412"/>
      <c r="AL1021" s="412"/>
      <c r="AM1021" s="298">
        <f>SUM(Y1021:AL1021)</f>
        <v>0</v>
      </c>
    </row>
    <row r="1022" spans="1:39" ht="15" customHeight="1" outlineLevel="1">
      <c r="A1022" s="534"/>
      <c r="B1022" s="296" t="s">
        <v>344</v>
      </c>
      <c r="C1022" s="293" t="s">
        <v>164</v>
      </c>
      <c r="D1022" s="297"/>
      <c r="E1022" s="297"/>
      <c r="F1022" s="297"/>
      <c r="G1022" s="297"/>
      <c r="H1022" s="297"/>
      <c r="I1022" s="297"/>
      <c r="J1022" s="297"/>
      <c r="K1022" s="297"/>
      <c r="L1022" s="297"/>
      <c r="M1022" s="297"/>
      <c r="N1022" s="293"/>
      <c r="O1022" s="297"/>
      <c r="P1022" s="297"/>
      <c r="Q1022" s="297"/>
      <c r="R1022" s="297"/>
      <c r="S1022" s="297"/>
      <c r="T1022" s="297"/>
      <c r="U1022" s="297"/>
      <c r="V1022" s="297"/>
      <c r="W1022" s="297"/>
      <c r="X1022" s="297"/>
      <c r="Y1022" s="413">
        <f t="shared" ref="Y1022:AL1022" si="325">Y1021</f>
        <v>0</v>
      </c>
      <c r="Z1022" s="413">
        <f t="shared" si="325"/>
        <v>0</v>
      </c>
      <c r="AA1022" s="413">
        <f t="shared" si="325"/>
        <v>0</v>
      </c>
      <c r="AB1022" s="413">
        <f t="shared" si="325"/>
        <v>0</v>
      </c>
      <c r="AC1022" s="413">
        <f t="shared" si="325"/>
        <v>0</v>
      </c>
      <c r="AD1022" s="413">
        <f t="shared" si="325"/>
        <v>0</v>
      </c>
      <c r="AE1022" s="413">
        <f t="shared" si="325"/>
        <v>0</v>
      </c>
      <c r="AF1022" s="413">
        <f t="shared" si="325"/>
        <v>0</v>
      </c>
      <c r="AG1022" s="413">
        <f t="shared" si="325"/>
        <v>0</v>
      </c>
      <c r="AH1022" s="413">
        <f t="shared" si="325"/>
        <v>0</v>
      </c>
      <c r="AI1022" s="413">
        <f t="shared" si="325"/>
        <v>0</v>
      </c>
      <c r="AJ1022" s="413">
        <f t="shared" si="325"/>
        <v>0</v>
      </c>
      <c r="AK1022" s="413">
        <f t="shared" si="325"/>
        <v>0</v>
      </c>
      <c r="AL1022" s="413">
        <f t="shared" si="325"/>
        <v>0</v>
      </c>
      <c r="AM1022" s="308"/>
    </row>
    <row r="1023" spans="1:39" ht="15" customHeight="1" outlineLevel="1">
      <c r="A1023" s="534"/>
      <c r="B1023" s="296"/>
      <c r="C1023" s="293"/>
      <c r="D1023" s="293"/>
      <c r="E1023" s="293"/>
      <c r="F1023" s="293"/>
      <c r="G1023" s="293"/>
      <c r="H1023" s="293"/>
      <c r="I1023" s="293"/>
      <c r="J1023" s="293"/>
      <c r="K1023" s="293"/>
      <c r="L1023" s="293"/>
      <c r="M1023" s="293"/>
      <c r="N1023" s="293"/>
      <c r="O1023" s="293"/>
      <c r="P1023" s="293"/>
      <c r="Q1023" s="293"/>
      <c r="R1023" s="293"/>
      <c r="S1023" s="293"/>
      <c r="T1023" s="293"/>
      <c r="U1023" s="293"/>
      <c r="V1023" s="293"/>
      <c r="W1023" s="293"/>
      <c r="X1023" s="293"/>
      <c r="Y1023" s="424"/>
      <c r="Z1023" s="427"/>
      <c r="AA1023" s="427"/>
      <c r="AB1023" s="427"/>
      <c r="AC1023" s="427"/>
      <c r="AD1023" s="427"/>
      <c r="AE1023" s="427"/>
      <c r="AF1023" s="427"/>
      <c r="AG1023" s="427"/>
      <c r="AH1023" s="427"/>
      <c r="AI1023" s="427"/>
      <c r="AJ1023" s="427"/>
      <c r="AK1023" s="427"/>
      <c r="AL1023" s="427"/>
      <c r="AM1023" s="308"/>
    </row>
    <row r="1024" spans="1:39" ht="15" customHeight="1" outlineLevel="1">
      <c r="A1024" s="534">
        <v>22</v>
      </c>
      <c r="B1024" s="430" t="s">
        <v>115</v>
      </c>
      <c r="C1024" s="293" t="s">
        <v>25</v>
      </c>
      <c r="D1024" s="297"/>
      <c r="E1024" s="297"/>
      <c r="F1024" s="297"/>
      <c r="G1024" s="297"/>
      <c r="H1024" s="297"/>
      <c r="I1024" s="297"/>
      <c r="J1024" s="297"/>
      <c r="K1024" s="297"/>
      <c r="L1024" s="297"/>
      <c r="M1024" s="297"/>
      <c r="N1024" s="293"/>
      <c r="O1024" s="297"/>
      <c r="P1024" s="297"/>
      <c r="Q1024" s="297"/>
      <c r="R1024" s="297"/>
      <c r="S1024" s="297"/>
      <c r="T1024" s="297"/>
      <c r="U1024" s="297"/>
      <c r="V1024" s="297"/>
      <c r="W1024" s="297"/>
      <c r="X1024" s="297"/>
      <c r="Y1024" s="412"/>
      <c r="Z1024" s="412"/>
      <c r="AA1024" s="412"/>
      <c r="AB1024" s="412"/>
      <c r="AC1024" s="412"/>
      <c r="AD1024" s="412"/>
      <c r="AE1024" s="412"/>
      <c r="AF1024" s="412"/>
      <c r="AG1024" s="412"/>
      <c r="AH1024" s="412"/>
      <c r="AI1024" s="412"/>
      <c r="AJ1024" s="412"/>
      <c r="AK1024" s="412"/>
      <c r="AL1024" s="412"/>
      <c r="AM1024" s="298">
        <f>SUM(Y1024:AL1024)</f>
        <v>0</v>
      </c>
    </row>
    <row r="1025" spans="1:39" ht="15" customHeight="1" outlineLevel="1">
      <c r="A1025" s="534"/>
      <c r="B1025" s="296" t="s">
        <v>344</v>
      </c>
      <c r="C1025" s="293" t="s">
        <v>164</v>
      </c>
      <c r="D1025" s="297"/>
      <c r="E1025" s="297"/>
      <c r="F1025" s="297"/>
      <c r="G1025" s="297"/>
      <c r="H1025" s="297"/>
      <c r="I1025" s="297"/>
      <c r="J1025" s="297"/>
      <c r="K1025" s="297"/>
      <c r="L1025" s="297"/>
      <c r="M1025" s="297"/>
      <c r="N1025" s="293"/>
      <c r="O1025" s="297"/>
      <c r="P1025" s="297"/>
      <c r="Q1025" s="297"/>
      <c r="R1025" s="297"/>
      <c r="S1025" s="297"/>
      <c r="T1025" s="297"/>
      <c r="U1025" s="297"/>
      <c r="V1025" s="297"/>
      <c r="W1025" s="297"/>
      <c r="X1025" s="297"/>
      <c r="Y1025" s="413">
        <f t="shared" ref="Y1025:AL1025" si="326">Y1024</f>
        <v>0</v>
      </c>
      <c r="Z1025" s="413">
        <f t="shared" si="326"/>
        <v>0</v>
      </c>
      <c r="AA1025" s="413">
        <f t="shared" si="326"/>
        <v>0</v>
      </c>
      <c r="AB1025" s="413">
        <f t="shared" si="326"/>
        <v>0</v>
      </c>
      <c r="AC1025" s="413">
        <f t="shared" si="326"/>
        <v>0</v>
      </c>
      <c r="AD1025" s="413">
        <f t="shared" si="326"/>
        <v>0</v>
      </c>
      <c r="AE1025" s="413">
        <f t="shared" si="326"/>
        <v>0</v>
      </c>
      <c r="AF1025" s="413">
        <f t="shared" si="326"/>
        <v>0</v>
      </c>
      <c r="AG1025" s="413">
        <f t="shared" si="326"/>
        <v>0</v>
      </c>
      <c r="AH1025" s="413">
        <f t="shared" si="326"/>
        <v>0</v>
      </c>
      <c r="AI1025" s="413">
        <f t="shared" si="326"/>
        <v>0</v>
      </c>
      <c r="AJ1025" s="413">
        <f t="shared" si="326"/>
        <v>0</v>
      </c>
      <c r="AK1025" s="413">
        <f t="shared" si="326"/>
        <v>0</v>
      </c>
      <c r="AL1025" s="413">
        <f t="shared" si="326"/>
        <v>0</v>
      </c>
      <c r="AM1025" s="308"/>
    </row>
    <row r="1026" spans="1:39" ht="15" customHeight="1" outlineLevel="1">
      <c r="A1026" s="534"/>
      <c r="B1026" s="296"/>
      <c r="C1026" s="293"/>
      <c r="D1026" s="293"/>
      <c r="E1026" s="293"/>
      <c r="F1026" s="293"/>
      <c r="G1026" s="293"/>
      <c r="H1026" s="293"/>
      <c r="I1026" s="293"/>
      <c r="J1026" s="293"/>
      <c r="K1026" s="293"/>
      <c r="L1026" s="293"/>
      <c r="M1026" s="293"/>
      <c r="N1026" s="293"/>
      <c r="O1026" s="293"/>
      <c r="P1026" s="293"/>
      <c r="Q1026" s="293"/>
      <c r="R1026" s="293"/>
      <c r="S1026" s="293"/>
      <c r="T1026" s="293"/>
      <c r="U1026" s="293"/>
      <c r="V1026" s="293"/>
      <c r="W1026" s="293"/>
      <c r="X1026" s="293"/>
      <c r="Y1026" s="424"/>
      <c r="Z1026" s="427"/>
      <c r="AA1026" s="427"/>
      <c r="AB1026" s="427"/>
      <c r="AC1026" s="427"/>
      <c r="AD1026" s="427"/>
      <c r="AE1026" s="427"/>
      <c r="AF1026" s="427"/>
      <c r="AG1026" s="427"/>
      <c r="AH1026" s="427"/>
      <c r="AI1026" s="427"/>
      <c r="AJ1026" s="427"/>
      <c r="AK1026" s="427"/>
      <c r="AL1026" s="427"/>
      <c r="AM1026" s="308"/>
    </row>
    <row r="1027" spans="1:39" ht="15" customHeight="1" outlineLevel="1">
      <c r="A1027" s="534">
        <v>23</v>
      </c>
      <c r="B1027" s="430" t="s">
        <v>116</v>
      </c>
      <c r="C1027" s="293" t="s">
        <v>25</v>
      </c>
      <c r="D1027" s="297"/>
      <c r="E1027" s="297"/>
      <c r="F1027" s="297"/>
      <c r="G1027" s="297"/>
      <c r="H1027" s="297"/>
      <c r="I1027" s="297"/>
      <c r="J1027" s="297"/>
      <c r="K1027" s="297"/>
      <c r="L1027" s="297"/>
      <c r="M1027" s="297"/>
      <c r="N1027" s="293"/>
      <c r="O1027" s="297"/>
      <c r="P1027" s="297"/>
      <c r="Q1027" s="297"/>
      <c r="R1027" s="297"/>
      <c r="S1027" s="297"/>
      <c r="T1027" s="297"/>
      <c r="U1027" s="297"/>
      <c r="V1027" s="297"/>
      <c r="W1027" s="297"/>
      <c r="X1027" s="297"/>
      <c r="Y1027" s="412"/>
      <c r="Z1027" s="412"/>
      <c r="AA1027" s="412"/>
      <c r="AB1027" s="412"/>
      <c r="AC1027" s="412"/>
      <c r="AD1027" s="412"/>
      <c r="AE1027" s="412"/>
      <c r="AF1027" s="412"/>
      <c r="AG1027" s="412"/>
      <c r="AH1027" s="412"/>
      <c r="AI1027" s="412"/>
      <c r="AJ1027" s="412"/>
      <c r="AK1027" s="412"/>
      <c r="AL1027" s="412"/>
      <c r="AM1027" s="298">
        <f>SUM(Y1027:AL1027)</f>
        <v>0</v>
      </c>
    </row>
    <row r="1028" spans="1:39" ht="15" customHeight="1" outlineLevel="1">
      <c r="A1028" s="534"/>
      <c r="B1028" s="296" t="s">
        <v>344</v>
      </c>
      <c r="C1028" s="293" t="s">
        <v>164</v>
      </c>
      <c r="D1028" s="297"/>
      <c r="E1028" s="297"/>
      <c r="F1028" s="297"/>
      <c r="G1028" s="297"/>
      <c r="H1028" s="297"/>
      <c r="I1028" s="297"/>
      <c r="J1028" s="297"/>
      <c r="K1028" s="297"/>
      <c r="L1028" s="297"/>
      <c r="M1028" s="297"/>
      <c r="N1028" s="293"/>
      <c r="O1028" s="297"/>
      <c r="P1028" s="297"/>
      <c r="Q1028" s="297"/>
      <c r="R1028" s="297"/>
      <c r="S1028" s="297"/>
      <c r="T1028" s="297"/>
      <c r="U1028" s="297"/>
      <c r="V1028" s="297"/>
      <c r="W1028" s="297"/>
      <c r="X1028" s="297"/>
      <c r="Y1028" s="413">
        <f t="shared" ref="Y1028:AL1028" si="327">Y1027</f>
        <v>0</v>
      </c>
      <c r="Z1028" s="413">
        <f t="shared" si="327"/>
        <v>0</v>
      </c>
      <c r="AA1028" s="413">
        <f t="shared" si="327"/>
        <v>0</v>
      </c>
      <c r="AB1028" s="413">
        <f t="shared" si="327"/>
        <v>0</v>
      </c>
      <c r="AC1028" s="413">
        <f t="shared" si="327"/>
        <v>0</v>
      </c>
      <c r="AD1028" s="413">
        <f t="shared" si="327"/>
        <v>0</v>
      </c>
      <c r="AE1028" s="413">
        <f t="shared" si="327"/>
        <v>0</v>
      </c>
      <c r="AF1028" s="413">
        <f t="shared" si="327"/>
        <v>0</v>
      </c>
      <c r="AG1028" s="413">
        <f t="shared" si="327"/>
        <v>0</v>
      </c>
      <c r="AH1028" s="413">
        <f t="shared" si="327"/>
        <v>0</v>
      </c>
      <c r="AI1028" s="413">
        <f t="shared" si="327"/>
        <v>0</v>
      </c>
      <c r="AJ1028" s="413">
        <f t="shared" si="327"/>
        <v>0</v>
      </c>
      <c r="AK1028" s="413">
        <f t="shared" si="327"/>
        <v>0</v>
      </c>
      <c r="AL1028" s="413">
        <f t="shared" si="327"/>
        <v>0</v>
      </c>
      <c r="AM1028" s="308"/>
    </row>
    <row r="1029" spans="1:39" ht="15" customHeight="1" outlineLevel="1">
      <c r="A1029" s="534"/>
      <c r="B1029" s="432"/>
      <c r="C1029" s="293"/>
      <c r="D1029" s="293"/>
      <c r="E1029" s="293"/>
      <c r="F1029" s="293"/>
      <c r="G1029" s="293"/>
      <c r="H1029" s="293"/>
      <c r="I1029" s="293"/>
      <c r="J1029" s="293"/>
      <c r="K1029" s="293"/>
      <c r="L1029" s="293"/>
      <c r="M1029" s="293"/>
      <c r="N1029" s="293"/>
      <c r="O1029" s="293"/>
      <c r="P1029" s="293"/>
      <c r="Q1029" s="293"/>
      <c r="R1029" s="293"/>
      <c r="S1029" s="293"/>
      <c r="T1029" s="293"/>
      <c r="U1029" s="293"/>
      <c r="V1029" s="293"/>
      <c r="W1029" s="293"/>
      <c r="X1029" s="293"/>
      <c r="Y1029" s="424"/>
      <c r="Z1029" s="427"/>
      <c r="AA1029" s="427"/>
      <c r="AB1029" s="427"/>
      <c r="AC1029" s="427"/>
      <c r="AD1029" s="427"/>
      <c r="AE1029" s="427"/>
      <c r="AF1029" s="427"/>
      <c r="AG1029" s="427"/>
      <c r="AH1029" s="427"/>
      <c r="AI1029" s="427"/>
      <c r="AJ1029" s="427"/>
      <c r="AK1029" s="427"/>
      <c r="AL1029" s="427"/>
      <c r="AM1029" s="308"/>
    </row>
    <row r="1030" spans="1:39" ht="15" customHeight="1" outlineLevel="1">
      <c r="A1030" s="534">
        <v>24</v>
      </c>
      <c r="B1030" s="430" t="s">
        <v>117</v>
      </c>
      <c r="C1030" s="293" t="s">
        <v>25</v>
      </c>
      <c r="D1030" s="297"/>
      <c r="E1030" s="297"/>
      <c r="F1030" s="297"/>
      <c r="G1030" s="297"/>
      <c r="H1030" s="297"/>
      <c r="I1030" s="297"/>
      <c r="J1030" s="297"/>
      <c r="K1030" s="297"/>
      <c r="L1030" s="297"/>
      <c r="M1030" s="297"/>
      <c r="N1030" s="293"/>
      <c r="O1030" s="297"/>
      <c r="P1030" s="297"/>
      <c r="Q1030" s="297"/>
      <c r="R1030" s="297"/>
      <c r="S1030" s="297"/>
      <c r="T1030" s="297"/>
      <c r="U1030" s="297"/>
      <c r="V1030" s="297"/>
      <c r="W1030" s="297"/>
      <c r="X1030" s="297"/>
      <c r="Y1030" s="412"/>
      <c r="Z1030" s="412"/>
      <c r="AA1030" s="412"/>
      <c r="AB1030" s="412"/>
      <c r="AC1030" s="412"/>
      <c r="AD1030" s="412"/>
      <c r="AE1030" s="412"/>
      <c r="AF1030" s="412"/>
      <c r="AG1030" s="412"/>
      <c r="AH1030" s="412"/>
      <c r="AI1030" s="412"/>
      <c r="AJ1030" s="412"/>
      <c r="AK1030" s="412"/>
      <c r="AL1030" s="412"/>
      <c r="AM1030" s="298">
        <f>SUM(Y1030:AL1030)</f>
        <v>0</v>
      </c>
    </row>
    <row r="1031" spans="1:39" ht="15" customHeight="1" outlineLevel="1">
      <c r="A1031" s="534"/>
      <c r="B1031" s="296" t="s">
        <v>344</v>
      </c>
      <c r="C1031" s="293" t="s">
        <v>164</v>
      </c>
      <c r="D1031" s="297"/>
      <c r="E1031" s="297"/>
      <c r="F1031" s="297"/>
      <c r="G1031" s="297"/>
      <c r="H1031" s="297"/>
      <c r="I1031" s="297"/>
      <c r="J1031" s="297"/>
      <c r="K1031" s="297"/>
      <c r="L1031" s="297"/>
      <c r="M1031" s="297"/>
      <c r="N1031" s="293"/>
      <c r="O1031" s="297"/>
      <c r="P1031" s="297"/>
      <c r="Q1031" s="297"/>
      <c r="R1031" s="297"/>
      <c r="S1031" s="297"/>
      <c r="T1031" s="297"/>
      <c r="U1031" s="297"/>
      <c r="V1031" s="297"/>
      <c r="W1031" s="297"/>
      <c r="X1031" s="297"/>
      <c r="Y1031" s="413">
        <f t="shared" ref="Y1031:AL1031" si="328">Y1030</f>
        <v>0</v>
      </c>
      <c r="Z1031" s="413">
        <f t="shared" si="328"/>
        <v>0</v>
      </c>
      <c r="AA1031" s="413">
        <f t="shared" si="328"/>
        <v>0</v>
      </c>
      <c r="AB1031" s="413">
        <f t="shared" si="328"/>
        <v>0</v>
      </c>
      <c r="AC1031" s="413">
        <f t="shared" si="328"/>
        <v>0</v>
      </c>
      <c r="AD1031" s="413">
        <f t="shared" si="328"/>
        <v>0</v>
      </c>
      <c r="AE1031" s="413">
        <f t="shared" si="328"/>
        <v>0</v>
      </c>
      <c r="AF1031" s="413">
        <f t="shared" si="328"/>
        <v>0</v>
      </c>
      <c r="AG1031" s="413">
        <f t="shared" si="328"/>
        <v>0</v>
      </c>
      <c r="AH1031" s="413">
        <f t="shared" si="328"/>
        <v>0</v>
      </c>
      <c r="AI1031" s="413">
        <f t="shared" si="328"/>
        <v>0</v>
      </c>
      <c r="AJ1031" s="413">
        <f t="shared" si="328"/>
        <v>0</v>
      </c>
      <c r="AK1031" s="413">
        <f t="shared" si="328"/>
        <v>0</v>
      </c>
      <c r="AL1031" s="413">
        <f t="shared" si="328"/>
        <v>0</v>
      </c>
      <c r="AM1031" s="308"/>
    </row>
    <row r="1032" spans="1:39" ht="15" customHeight="1" outlineLevel="1">
      <c r="A1032" s="534"/>
      <c r="B1032" s="296"/>
      <c r="C1032" s="293"/>
      <c r="D1032" s="293"/>
      <c r="E1032" s="293"/>
      <c r="F1032" s="293"/>
      <c r="G1032" s="293"/>
      <c r="H1032" s="293"/>
      <c r="I1032" s="293"/>
      <c r="J1032" s="293"/>
      <c r="K1032" s="293"/>
      <c r="L1032" s="293"/>
      <c r="M1032" s="293"/>
      <c r="N1032" s="293"/>
      <c r="O1032" s="293"/>
      <c r="P1032" s="293"/>
      <c r="Q1032" s="293"/>
      <c r="R1032" s="293"/>
      <c r="S1032" s="293"/>
      <c r="T1032" s="293"/>
      <c r="U1032" s="293"/>
      <c r="V1032" s="293"/>
      <c r="W1032" s="293"/>
      <c r="X1032" s="293"/>
      <c r="Y1032" s="414"/>
      <c r="Z1032" s="427"/>
      <c r="AA1032" s="427"/>
      <c r="AB1032" s="427"/>
      <c r="AC1032" s="427"/>
      <c r="AD1032" s="427"/>
      <c r="AE1032" s="427"/>
      <c r="AF1032" s="427"/>
      <c r="AG1032" s="427"/>
      <c r="AH1032" s="427"/>
      <c r="AI1032" s="427"/>
      <c r="AJ1032" s="427"/>
      <c r="AK1032" s="427"/>
      <c r="AL1032" s="427"/>
      <c r="AM1032" s="308"/>
    </row>
    <row r="1033" spans="1:39" ht="15" customHeight="1" outlineLevel="1">
      <c r="A1033" s="534"/>
      <c r="B1033" s="290" t="s">
        <v>498</v>
      </c>
      <c r="C1033" s="293"/>
      <c r="D1033" s="293"/>
      <c r="E1033" s="293"/>
      <c r="F1033" s="293"/>
      <c r="G1033" s="293"/>
      <c r="H1033" s="293"/>
      <c r="I1033" s="293"/>
      <c r="J1033" s="293"/>
      <c r="K1033" s="293"/>
      <c r="L1033" s="293"/>
      <c r="M1033" s="293"/>
      <c r="N1033" s="293"/>
      <c r="O1033" s="293"/>
      <c r="P1033" s="293"/>
      <c r="Q1033" s="293"/>
      <c r="R1033" s="293"/>
      <c r="S1033" s="293"/>
      <c r="T1033" s="293"/>
      <c r="U1033" s="293"/>
      <c r="V1033" s="293"/>
      <c r="W1033" s="293"/>
      <c r="X1033" s="293"/>
      <c r="Y1033" s="414"/>
      <c r="Z1033" s="427"/>
      <c r="AA1033" s="427"/>
      <c r="AB1033" s="427"/>
      <c r="AC1033" s="427"/>
      <c r="AD1033" s="427"/>
      <c r="AE1033" s="427"/>
      <c r="AF1033" s="427"/>
      <c r="AG1033" s="427"/>
      <c r="AH1033" s="427"/>
      <c r="AI1033" s="427"/>
      <c r="AJ1033" s="427"/>
      <c r="AK1033" s="427"/>
      <c r="AL1033" s="427"/>
      <c r="AM1033" s="308"/>
    </row>
    <row r="1034" spans="1:39" ht="15" customHeight="1" outlineLevel="1">
      <c r="A1034" s="534">
        <v>25</v>
      </c>
      <c r="B1034" s="430" t="s">
        <v>118</v>
      </c>
      <c r="C1034" s="293" t="s">
        <v>25</v>
      </c>
      <c r="D1034" s="297"/>
      <c r="E1034" s="297"/>
      <c r="F1034" s="297"/>
      <c r="G1034" s="297"/>
      <c r="H1034" s="297"/>
      <c r="I1034" s="297"/>
      <c r="J1034" s="297"/>
      <c r="K1034" s="297"/>
      <c r="L1034" s="297"/>
      <c r="M1034" s="297"/>
      <c r="N1034" s="297">
        <v>12</v>
      </c>
      <c r="O1034" s="297"/>
      <c r="P1034" s="297"/>
      <c r="Q1034" s="297"/>
      <c r="R1034" s="297"/>
      <c r="S1034" s="297"/>
      <c r="T1034" s="297"/>
      <c r="U1034" s="297"/>
      <c r="V1034" s="297"/>
      <c r="W1034" s="297"/>
      <c r="X1034" s="297"/>
      <c r="Y1034" s="428"/>
      <c r="Z1034" s="417"/>
      <c r="AA1034" s="417"/>
      <c r="AB1034" s="417"/>
      <c r="AC1034" s="417"/>
      <c r="AD1034" s="417"/>
      <c r="AE1034" s="417"/>
      <c r="AF1034" s="417"/>
      <c r="AG1034" s="417"/>
      <c r="AH1034" s="417"/>
      <c r="AI1034" s="417"/>
      <c r="AJ1034" s="417"/>
      <c r="AK1034" s="417"/>
      <c r="AL1034" s="417"/>
      <c r="AM1034" s="298">
        <f>SUM(Y1034:AL1034)</f>
        <v>0</v>
      </c>
    </row>
    <row r="1035" spans="1:39" ht="15" customHeight="1" outlineLevel="1">
      <c r="A1035" s="534"/>
      <c r="B1035" s="296" t="s">
        <v>344</v>
      </c>
      <c r="C1035" s="293" t="s">
        <v>164</v>
      </c>
      <c r="D1035" s="297"/>
      <c r="E1035" s="297"/>
      <c r="F1035" s="297"/>
      <c r="G1035" s="297"/>
      <c r="H1035" s="297"/>
      <c r="I1035" s="297"/>
      <c r="J1035" s="297"/>
      <c r="K1035" s="297"/>
      <c r="L1035" s="297"/>
      <c r="M1035" s="297"/>
      <c r="N1035" s="297">
        <f>N1034</f>
        <v>12</v>
      </c>
      <c r="O1035" s="297"/>
      <c r="P1035" s="297"/>
      <c r="Q1035" s="297"/>
      <c r="R1035" s="297"/>
      <c r="S1035" s="297"/>
      <c r="T1035" s="297"/>
      <c r="U1035" s="297"/>
      <c r="V1035" s="297"/>
      <c r="W1035" s="297"/>
      <c r="X1035" s="297"/>
      <c r="Y1035" s="413">
        <f t="shared" ref="Y1035:AL1035" si="329">Y1034</f>
        <v>0</v>
      </c>
      <c r="Z1035" s="413">
        <f t="shared" si="329"/>
        <v>0</v>
      </c>
      <c r="AA1035" s="413">
        <f t="shared" si="329"/>
        <v>0</v>
      </c>
      <c r="AB1035" s="413">
        <f t="shared" si="329"/>
        <v>0</v>
      </c>
      <c r="AC1035" s="413">
        <f t="shared" si="329"/>
        <v>0</v>
      </c>
      <c r="AD1035" s="413">
        <f t="shared" si="329"/>
        <v>0</v>
      </c>
      <c r="AE1035" s="413">
        <f t="shared" si="329"/>
        <v>0</v>
      </c>
      <c r="AF1035" s="413">
        <f t="shared" si="329"/>
        <v>0</v>
      </c>
      <c r="AG1035" s="413">
        <f t="shared" si="329"/>
        <v>0</v>
      </c>
      <c r="AH1035" s="413">
        <f t="shared" si="329"/>
        <v>0</v>
      </c>
      <c r="AI1035" s="413">
        <f t="shared" si="329"/>
        <v>0</v>
      </c>
      <c r="AJ1035" s="413">
        <f t="shared" si="329"/>
        <v>0</v>
      </c>
      <c r="AK1035" s="413">
        <f t="shared" si="329"/>
        <v>0</v>
      </c>
      <c r="AL1035" s="413">
        <f t="shared" si="329"/>
        <v>0</v>
      </c>
      <c r="AM1035" s="308"/>
    </row>
    <row r="1036" spans="1:39" ht="15" customHeight="1" outlineLevel="1">
      <c r="A1036" s="534"/>
      <c r="B1036" s="296"/>
      <c r="C1036" s="293"/>
      <c r="D1036" s="293"/>
      <c r="E1036" s="293"/>
      <c r="F1036" s="293"/>
      <c r="G1036" s="293"/>
      <c r="H1036" s="293"/>
      <c r="I1036" s="293"/>
      <c r="J1036" s="293"/>
      <c r="K1036" s="293"/>
      <c r="L1036" s="293"/>
      <c r="M1036" s="293"/>
      <c r="N1036" s="293"/>
      <c r="O1036" s="293"/>
      <c r="P1036" s="293"/>
      <c r="Q1036" s="293"/>
      <c r="R1036" s="293"/>
      <c r="S1036" s="293"/>
      <c r="T1036" s="293"/>
      <c r="U1036" s="293"/>
      <c r="V1036" s="293"/>
      <c r="W1036" s="293"/>
      <c r="X1036" s="293"/>
      <c r="Y1036" s="414"/>
      <c r="Z1036" s="427"/>
      <c r="AA1036" s="427"/>
      <c r="AB1036" s="427"/>
      <c r="AC1036" s="427"/>
      <c r="AD1036" s="427"/>
      <c r="AE1036" s="427"/>
      <c r="AF1036" s="427"/>
      <c r="AG1036" s="427"/>
      <c r="AH1036" s="427"/>
      <c r="AI1036" s="427"/>
      <c r="AJ1036" s="427"/>
      <c r="AK1036" s="427"/>
      <c r="AL1036" s="427"/>
      <c r="AM1036" s="308"/>
    </row>
    <row r="1037" spans="1:39" ht="15" customHeight="1" outlineLevel="1">
      <c r="A1037" s="534">
        <v>26</v>
      </c>
      <c r="B1037" s="430" t="s">
        <v>119</v>
      </c>
      <c r="C1037" s="293" t="s">
        <v>25</v>
      </c>
      <c r="D1037" s="297"/>
      <c r="E1037" s="297"/>
      <c r="F1037" s="297"/>
      <c r="G1037" s="297"/>
      <c r="H1037" s="297"/>
      <c r="I1037" s="297"/>
      <c r="J1037" s="297"/>
      <c r="K1037" s="297"/>
      <c r="L1037" s="297"/>
      <c r="M1037" s="297"/>
      <c r="N1037" s="297">
        <v>12</v>
      </c>
      <c r="O1037" s="297"/>
      <c r="P1037" s="297"/>
      <c r="Q1037" s="297"/>
      <c r="R1037" s="297"/>
      <c r="S1037" s="297"/>
      <c r="T1037" s="297"/>
      <c r="U1037" s="297"/>
      <c r="V1037" s="297"/>
      <c r="W1037" s="297"/>
      <c r="X1037" s="297"/>
      <c r="Y1037" s="428"/>
      <c r="Z1037" s="417"/>
      <c r="AA1037" s="417"/>
      <c r="AB1037" s="417"/>
      <c r="AC1037" s="417"/>
      <c r="AD1037" s="417"/>
      <c r="AE1037" s="417"/>
      <c r="AF1037" s="417"/>
      <c r="AG1037" s="417"/>
      <c r="AH1037" s="417"/>
      <c r="AI1037" s="417"/>
      <c r="AJ1037" s="417"/>
      <c r="AK1037" s="417"/>
      <c r="AL1037" s="417"/>
      <c r="AM1037" s="298">
        <f>SUM(Y1037:AL1037)</f>
        <v>0</v>
      </c>
    </row>
    <row r="1038" spans="1:39" ht="15" customHeight="1" outlineLevel="1">
      <c r="A1038" s="534"/>
      <c r="B1038" s="296" t="s">
        <v>344</v>
      </c>
      <c r="C1038" s="293" t="s">
        <v>164</v>
      </c>
      <c r="D1038" s="297"/>
      <c r="E1038" s="297"/>
      <c r="F1038" s="297"/>
      <c r="G1038" s="297"/>
      <c r="H1038" s="297"/>
      <c r="I1038" s="297"/>
      <c r="J1038" s="297"/>
      <c r="K1038" s="297"/>
      <c r="L1038" s="297"/>
      <c r="M1038" s="297"/>
      <c r="N1038" s="297">
        <f>N1037</f>
        <v>12</v>
      </c>
      <c r="O1038" s="297"/>
      <c r="P1038" s="297"/>
      <c r="Q1038" s="297"/>
      <c r="R1038" s="297"/>
      <c r="S1038" s="297"/>
      <c r="T1038" s="297"/>
      <c r="U1038" s="297"/>
      <c r="V1038" s="297"/>
      <c r="W1038" s="297"/>
      <c r="X1038" s="297"/>
      <c r="Y1038" s="413">
        <f t="shared" ref="Y1038:AL1038" si="330">Y1037</f>
        <v>0</v>
      </c>
      <c r="Z1038" s="413">
        <f t="shared" si="330"/>
        <v>0</v>
      </c>
      <c r="AA1038" s="413">
        <f t="shared" si="330"/>
        <v>0</v>
      </c>
      <c r="AB1038" s="413">
        <f t="shared" si="330"/>
        <v>0</v>
      </c>
      <c r="AC1038" s="413">
        <f t="shared" si="330"/>
        <v>0</v>
      </c>
      <c r="AD1038" s="413">
        <f t="shared" si="330"/>
        <v>0</v>
      </c>
      <c r="AE1038" s="413">
        <f t="shared" si="330"/>
        <v>0</v>
      </c>
      <c r="AF1038" s="413">
        <f t="shared" si="330"/>
        <v>0</v>
      </c>
      <c r="AG1038" s="413">
        <f t="shared" si="330"/>
        <v>0</v>
      </c>
      <c r="AH1038" s="413">
        <f t="shared" si="330"/>
        <v>0</v>
      </c>
      <c r="AI1038" s="413">
        <f t="shared" si="330"/>
        <v>0</v>
      </c>
      <c r="AJ1038" s="413">
        <f t="shared" si="330"/>
        <v>0</v>
      </c>
      <c r="AK1038" s="413">
        <f t="shared" si="330"/>
        <v>0</v>
      </c>
      <c r="AL1038" s="413">
        <f t="shared" si="330"/>
        <v>0</v>
      </c>
      <c r="AM1038" s="308"/>
    </row>
    <row r="1039" spans="1:39" ht="15" customHeight="1" outlineLevel="1">
      <c r="A1039" s="534"/>
      <c r="B1039" s="296"/>
      <c r="C1039" s="293"/>
      <c r="D1039" s="293"/>
      <c r="E1039" s="293"/>
      <c r="F1039" s="293"/>
      <c r="G1039" s="293"/>
      <c r="H1039" s="293"/>
      <c r="I1039" s="293"/>
      <c r="J1039" s="293"/>
      <c r="K1039" s="293"/>
      <c r="L1039" s="293"/>
      <c r="M1039" s="293"/>
      <c r="N1039" s="293"/>
      <c r="O1039" s="293"/>
      <c r="P1039" s="293"/>
      <c r="Q1039" s="293"/>
      <c r="R1039" s="293"/>
      <c r="S1039" s="293"/>
      <c r="T1039" s="293"/>
      <c r="U1039" s="293"/>
      <c r="V1039" s="293"/>
      <c r="W1039" s="293"/>
      <c r="X1039" s="293"/>
      <c r="Y1039" s="414"/>
      <c r="Z1039" s="427"/>
      <c r="AA1039" s="427"/>
      <c r="AB1039" s="427"/>
      <c r="AC1039" s="427"/>
      <c r="AD1039" s="427"/>
      <c r="AE1039" s="427"/>
      <c r="AF1039" s="427"/>
      <c r="AG1039" s="427"/>
      <c r="AH1039" s="427"/>
      <c r="AI1039" s="427"/>
      <c r="AJ1039" s="427"/>
      <c r="AK1039" s="427"/>
      <c r="AL1039" s="427"/>
      <c r="AM1039" s="308"/>
    </row>
    <row r="1040" spans="1:39" ht="15" customHeight="1" outlineLevel="1">
      <c r="A1040" s="534">
        <v>27</v>
      </c>
      <c r="B1040" s="430" t="s">
        <v>120</v>
      </c>
      <c r="C1040" s="293" t="s">
        <v>25</v>
      </c>
      <c r="D1040" s="297"/>
      <c r="E1040" s="297"/>
      <c r="F1040" s="297"/>
      <c r="G1040" s="297"/>
      <c r="H1040" s="297"/>
      <c r="I1040" s="297"/>
      <c r="J1040" s="297"/>
      <c r="K1040" s="297"/>
      <c r="L1040" s="297"/>
      <c r="M1040" s="297"/>
      <c r="N1040" s="297">
        <v>12</v>
      </c>
      <c r="O1040" s="297"/>
      <c r="P1040" s="297"/>
      <c r="Q1040" s="297"/>
      <c r="R1040" s="297"/>
      <c r="S1040" s="297"/>
      <c r="T1040" s="297"/>
      <c r="U1040" s="297"/>
      <c r="V1040" s="297"/>
      <c r="W1040" s="297"/>
      <c r="X1040" s="297"/>
      <c r="Y1040" s="428"/>
      <c r="Z1040" s="417"/>
      <c r="AA1040" s="417"/>
      <c r="AB1040" s="417"/>
      <c r="AC1040" s="417"/>
      <c r="AD1040" s="417"/>
      <c r="AE1040" s="417"/>
      <c r="AF1040" s="417"/>
      <c r="AG1040" s="417"/>
      <c r="AH1040" s="417"/>
      <c r="AI1040" s="417"/>
      <c r="AJ1040" s="417"/>
      <c r="AK1040" s="417"/>
      <c r="AL1040" s="417"/>
      <c r="AM1040" s="298">
        <f>SUM(Y1040:AL1040)</f>
        <v>0</v>
      </c>
    </row>
    <row r="1041" spans="1:39" ht="15" customHeight="1" outlineLevel="1">
      <c r="A1041" s="534"/>
      <c r="B1041" s="296" t="s">
        <v>344</v>
      </c>
      <c r="C1041" s="293" t="s">
        <v>164</v>
      </c>
      <c r="D1041" s="297"/>
      <c r="E1041" s="297"/>
      <c r="F1041" s="297"/>
      <c r="G1041" s="297"/>
      <c r="H1041" s="297"/>
      <c r="I1041" s="297"/>
      <c r="J1041" s="297"/>
      <c r="K1041" s="297"/>
      <c r="L1041" s="297"/>
      <c r="M1041" s="297"/>
      <c r="N1041" s="297">
        <f>N1040</f>
        <v>12</v>
      </c>
      <c r="O1041" s="297"/>
      <c r="P1041" s="297"/>
      <c r="Q1041" s="297"/>
      <c r="R1041" s="297"/>
      <c r="S1041" s="297"/>
      <c r="T1041" s="297"/>
      <c r="U1041" s="297"/>
      <c r="V1041" s="297"/>
      <c r="W1041" s="297"/>
      <c r="X1041" s="297"/>
      <c r="Y1041" s="413">
        <f t="shared" ref="Y1041:AL1041" si="331">Y1040</f>
        <v>0</v>
      </c>
      <c r="Z1041" s="413">
        <f t="shared" si="331"/>
        <v>0</v>
      </c>
      <c r="AA1041" s="413">
        <f t="shared" si="331"/>
        <v>0</v>
      </c>
      <c r="AB1041" s="413">
        <f t="shared" si="331"/>
        <v>0</v>
      </c>
      <c r="AC1041" s="413">
        <f t="shared" si="331"/>
        <v>0</v>
      </c>
      <c r="AD1041" s="413">
        <f t="shared" si="331"/>
        <v>0</v>
      </c>
      <c r="AE1041" s="413">
        <f t="shared" si="331"/>
        <v>0</v>
      </c>
      <c r="AF1041" s="413">
        <f t="shared" si="331"/>
        <v>0</v>
      </c>
      <c r="AG1041" s="413">
        <f t="shared" si="331"/>
        <v>0</v>
      </c>
      <c r="AH1041" s="413">
        <f t="shared" si="331"/>
        <v>0</v>
      </c>
      <c r="AI1041" s="413">
        <f t="shared" si="331"/>
        <v>0</v>
      </c>
      <c r="AJ1041" s="413">
        <f t="shared" si="331"/>
        <v>0</v>
      </c>
      <c r="AK1041" s="413">
        <f t="shared" si="331"/>
        <v>0</v>
      </c>
      <c r="AL1041" s="413">
        <f t="shared" si="331"/>
        <v>0</v>
      </c>
      <c r="AM1041" s="308"/>
    </row>
    <row r="1042" spans="1:39" ht="15" customHeight="1" outlineLevel="1">
      <c r="A1042" s="534"/>
      <c r="B1042" s="296"/>
      <c r="C1042" s="293"/>
      <c r="D1042" s="293"/>
      <c r="E1042" s="293"/>
      <c r="F1042" s="293"/>
      <c r="G1042" s="293"/>
      <c r="H1042" s="293"/>
      <c r="I1042" s="293"/>
      <c r="J1042" s="293"/>
      <c r="K1042" s="293"/>
      <c r="L1042" s="293"/>
      <c r="M1042" s="293"/>
      <c r="N1042" s="293"/>
      <c r="O1042" s="293"/>
      <c r="P1042" s="293"/>
      <c r="Q1042" s="293"/>
      <c r="R1042" s="293"/>
      <c r="S1042" s="293"/>
      <c r="T1042" s="293"/>
      <c r="U1042" s="293"/>
      <c r="V1042" s="293"/>
      <c r="W1042" s="293"/>
      <c r="X1042" s="293"/>
      <c r="Y1042" s="414"/>
      <c r="Z1042" s="427"/>
      <c r="AA1042" s="427"/>
      <c r="AB1042" s="427"/>
      <c r="AC1042" s="427"/>
      <c r="AD1042" s="427"/>
      <c r="AE1042" s="427"/>
      <c r="AF1042" s="427"/>
      <c r="AG1042" s="427"/>
      <c r="AH1042" s="427"/>
      <c r="AI1042" s="427"/>
      <c r="AJ1042" s="427"/>
      <c r="AK1042" s="427"/>
      <c r="AL1042" s="427"/>
      <c r="AM1042" s="308"/>
    </row>
    <row r="1043" spans="1:39" ht="15" customHeight="1" outlineLevel="1">
      <c r="A1043" s="534">
        <v>28</v>
      </c>
      <c r="B1043" s="430" t="s">
        <v>121</v>
      </c>
      <c r="C1043" s="293" t="s">
        <v>25</v>
      </c>
      <c r="D1043" s="297"/>
      <c r="E1043" s="297"/>
      <c r="F1043" s="297"/>
      <c r="G1043" s="297"/>
      <c r="H1043" s="297"/>
      <c r="I1043" s="297"/>
      <c r="J1043" s="297"/>
      <c r="K1043" s="297"/>
      <c r="L1043" s="297"/>
      <c r="M1043" s="297"/>
      <c r="N1043" s="297">
        <v>12</v>
      </c>
      <c r="O1043" s="297"/>
      <c r="P1043" s="297"/>
      <c r="Q1043" s="297"/>
      <c r="R1043" s="297"/>
      <c r="S1043" s="297"/>
      <c r="T1043" s="297"/>
      <c r="U1043" s="297"/>
      <c r="V1043" s="297"/>
      <c r="W1043" s="297"/>
      <c r="X1043" s="297"/>
      <c r="Y1043" s="428"/>
      <c r="Z1043" s="417"/>
      <c r="AA1043" s="417"/>
      <c r="AB1043" s="417"/>
      <c r="AC1043" s="417"/>
      <c r="AD1043" s="417"/>
      <c r="AE1043" s="417"/>
      <c r="AF1043" s="417"/>
      <c r="AG1043" s="417"/>
      <c r="AH1043" s="417"/>
      <c r="AI1043" s="417"/>
      <c r="AJ1043" s="417"/>
      <c r="AK1043" s="417"/>
      <c r="AL1043" s="417"/>
      <c r="AM1043" s="298">
        <f>SUM(Y1043:AL1043)</f>
        <v>0</v>
      </c>
    </row>
    <row r="1044" spans="1:39" ht="15" customHeight="1" outlineLevel="1">
      <c r="A1044" s="534"/>
      <c r="B1044" s="296" t="s">
        <v>344</v>
      </c>
      <c r="C1044" s="293" t="s">
        <v>164</v>
      </c>
      <c r="D1044" s="297"/>
      <c r="E1044" s="297"/>
      <c r="F1044" s="297"/>
      <c r="G1044" s="297"/>
      <c r="H1044" s="297"/>
      <c r="I1044" s="297"/>
      <c r="J1044" s="297"/>
      <c r="K1044" s="297"/>
      <c r="L1044" s="297"/>
      <c r="M1044" s="297"/>
      <c r="N1044" s="297">
        <f>N1043</f>
        <v>12</v>
      </c>
      <c r="O1044" s="297"/>
      <c r="P1044" s="297"/>
      <c r="Q1044" s="297"/>
      <c r="R1044" s="297"/>
      <c r="S1044" s="297"/>
      <c r="T1044" s="297"/>
      <c r="U1044" s="297"/>
      <c r="V1044" s="297"/>
      <c r="W1044" s="297"/>
      <c r="X1044" s="297"/>
      <c r="Y1044" s="413">
        <f t="shared" ref="Y1044:AL1044" si="332">Y1043</f>
        <v>0</v>
      </c>
      <c r="Z1044" s="413">
        <f t="shared" si="332"/>
        <v>0</v>
      </c>
      <c r="AA1044" s="413">
        <f t="shared" si="332"/>
        <v>0</v>
      </c>
      <c r="AB1044" s="413">
        <f t="shared" si="332"/>
        <v>0</v>
      </c>
      <c r="AC1044" s="413">
        <f t="shared" si="332"/>
        <v>0</v>
      </c>
      <c r="AD1044" s="413">
        <f t="shared" si="332"/>
        <v>0</v>
      </c>
      <c r="AE1044" s="413">
        <f t="shared" si="332"/>
        <v>0</v>
      </c>
      <c r="AF1044" s="413">
        <f t="shared" si="332"/>
        <v>0</v>
      </c>
      <c r="AG1044" s="413">
        <f t="shared" si="332"/>
        <v>0</v>
      </c>
      <c r="AH1044" s="413">
        <f t="shared" si="332"/>
        <v>0</v>
      </c>
      <c r="AI1044" s="413">
        <f t="shared" si="332"/>
        <v>0</v>
      </c>
      <c r="AJ1044" s="413">
        <f t="shared" si="332"/>
        <v>0</v>
      </c>
      <c r="AK1044" s="413">
        <f t="shared" si="332"/>
        <v>0</v>
      </c>
      <c r="AL1044" s="413">
        <f t="shared" si="332"/>
        <v>0</v>
      </c>
      <c r="AM1044" s="308"/>
    </row>
    <row r="1045" spans="1:39" ht="15" customHeight="1" outlineLevel="1">
      <c r="A1045" s="534"/>
      <c r="B1045" s="296"/>
      <c r="C1045" s="293"/>
      <c r="D1045" s="293"/>
      <c r="E1045" s="293"/>
      <c r="F1045" s="293"/>
      <c r="G1045" s="293"/>
      <c r="H1045" s="293"/>
      <c r="I1045" s="293"/>
      <c r="J1045" s="293"/>
      <c r="K1045" s="293"/>
      <c r="L1045" s="293"/>
      <c r="M1045" s="293"/>
      <c r="N1045" s="293"/>
      <c r="O1045" s="293"/>
      <c r="P1045" s="293"/>
      <c r="Q1045" s="293"/>
      <c r="R1045" s="293"/>
      <c r="S1045" s="293"/>
      <c r="T1045" s="293"/>
      <c r="U1045" s="293"/>
      <c r="V1045" s="293"/>
      <c r="W1045" s="293"/>
      <c r="X1045" s="293"/>
      <c r="Y1045" s="414"/>
      <c r="Z1045" s="427"/>
      <c r="AA1045" s="427"/>
      <c r="AB1045" s="427"/>
      <c r="AC1045" s="427"/>
      <c r="AD1045" s="427"/>
      <c r="AE1045" s="427"/>
      <c r="AF1045" s="427"/>
      <c r="AG1045" s="427"/>
      <c r="AH1045" s="427"/>
      <c r="AI1045" s="427"/>
      <c r="AJ1045" s="427"/>
      <c r="AK1045" s="427"/>
      <c r="AL1045" s="427"/>
      <c r="AM1045" s="308"/>
    </row>
    <row r="1046" spans="1:39" ht="15" customHeight="1" outlineLevel="1">
      <c r="A1046" s="534">
        <v>29</v>
      </c>
      <c r="B1046" s="430" t="s">
        <v>122</v>
      </c>
      <c r="C1046" s="293" t="s">
        <v>25</v>
      </c>
      <c r="D1046" s="297"/>
      <c r="E1046" s="297"/>
      <c r="F1046" s="297"/>
      <c r="G1046" s="297"/>
      <c r="H1046" s="297"/>
      <c r="I1046" s="297"/>
      <c r="J1046" s="297"/>
      <c r="K1046" s="297"/>
      <c r="L1046" s="297"/>
      <c r="M1046" s="297"/>
      <c r="N1046" s="297">
        <v>3</v>
      </c>
      <c r="O1046" s="297"/>
      <c r="P1046" s="297"/>
      <c r="Q1046" s="297"/>
      <c r="R1046" s="297"/>
      <c r="S1046" s="297"/>
      <c r="T1046" s="297"/>
      <c r="U1046" s="297"/>
      <c r="V1046" s="297"/>
      <c r="W1046" s="297"/>
      <c r="X1046" s="297"/>
      <c r="Y1046" s="428"/>
      <c r="Z1046" s="417"/>
      <c r="AA1046" s="417"/>
      <c r="AB1046" s="417"/>
      <c r="AC1046" s="417"/>
      <c r="AD1046" s="417"/>
      <c r="AE1046" s="417"/>
      <c r="AF1046" s="417"/>
      <c r="AG1046" s="417"/>
      <c r="AH1046" s="417"/>
      <c r="AI1046" s="417"/>
      <c r="AJ1046" s="417"/>
      <c r="AK1046" s="417"/>
      <c r="AL1046" s="417"/>
      <c r="AM1046" s="298">
        <f>SUM(Y1046:AL1046)</f>
        <v>0</v>
      </c>
    </row>
    <row r="1047" spans="1:39" ht="15" customHeight="1" outlineLevel="1">
      <c r="A1047" s="534"/>
      <c r="B1047" s="296" t="s">
        <v>344</v>
      </c>
      <c r="C1047" s="293" t="s">
        <v>164</v>
      </c>
      <c r="D1047" s="297"/>
      <c r="E1047" s="297"/>
      <c r="F1047" s="297"/>
      <c r="G1047" s="297"/>
      <c r="H1047" s="297"/>
      <c r="I1047" s="297"/>
      <c r="J1047" s="297"/>
      <c r="K1047" s="297"/>
      <c r="L1047" s="297"/>
      <c r="M1047" s="297"/>
      <c r="N1047" s="297">
        <f>N1046</f>
        <v>3</v>
      </c>
      <c r="O1047" s="297"/>
      <c r="P1047" s="297"/>
      <c r="Q1047" s="297"/>
      <c r="R1047" s="297"/>
      <c r="S1047" s="297"/>
      <c r="T1047" s="297"/>
      <c r="U1047" s="297"/>
      <c r="V1047" s="297"/>
      <c r="W1047" s="297"/>
      <c r="X1047" s="297"/>
      <c r="Y1047" s="413">
        <f t="shared" ref="Y1047:AL1047" si="333">Y1046</f>
        <v>0</v>
      </c>
      <c r="Z1047" s="413">
        <f t="shared" si="333"/>
        <v>0</v>
      </c>
      <c r="AA1047" s="413">
        <f t="shared" si="333"/>
        <v>0</v>
      </c>
      <c r="AB1047" s="413">
        <f t="shared" si="333"/>
        <v>0</v>
      </c>
      <c r="AC1047" s="413">
        <f t="shared" si="333"/>
        <v>0</v>
      </c>
      <c r="AD1047" s="413">
        <f t="shared" si="333"/>
        <v>0</v>
      </c>
      <c r="AE1047" s="413">
        <f t="shared" si="333"/>
        <v>0</v>
      </c>
      <c r="AF1047" s="413">
        <f t="shared" si="333"/>
        <v>0</v>
      </c>
      <c r="AG1047" s="413">
        <f t="shared" si="333"/>
        <v>0</v>
      </c>
      <c r="AH1047" s="413">
        <f t="shared" si="333"/>
        <v>0</v>
      </c>
      <c r="AI1047" s="413">
        <f t="shared" si="333"/>
        <v>0</v>
      </c>
      <c r="AJ1047" s="413">
        <f t="shared" si="333"/>
        <v>0</v>
      </c>
      <c r="AK1047" s="413">
        <f t="shared" si="333"/>
        <v>0</v>
      </c>
      <c r="AL1047" s="413">
        <f t="shared" si="333"/>
        <v>0</v>
      </c>
      <c r="AM1047" s="308"/>
    </row>
    <row r="1048" spans="1:39" ht="15" customHeight="1" outlineLevel="1">
      <c r="A1048" s="534"/>
      <c r="B1048" s="296"/>
      <c r="C1048" s="293"/>
      <c r="D1048" s="293"/>
      <c r="E1048" s="293"/>
      <c r="F1048" s="293"/>
      <c r="G1048" s="293"/>
      <c r="H1048" s="293"/>
      <c r="I1048" s="293"/>
      <c r="J1048" s="293"/>
      <c r="K1048" s="293"/>
      <c r="L1048" s="293"/>
      <c r="M1048" s="293"/>
      <c r="N1048" s="293"/>
      <c r="O1048" s="293"/>
      <c r="P1048" s="293"/>
      <c r="Q1048" s="293"/>
      <c r="R1048" s="293"/>
      <c r="S1048" s="293"/>
      <c r="T1048" s="293"/>
      <c r="U1048" s="293"/>
      <c r="V1048" s="293"/>
      <c r="W1048" s="293"/>
      <c r="X1048" s="293"/>
      <c r="Y1048" s="414"/>
      <c r="Z1048" s="427"/>
      <c r="AA1048" s="427"/>
      <c r="AB1048" s="427"/>
      <c r="AC1048" s="427"/>
      <c r="AD1048" s="427"/>
      <c r="AE1048" s="427"/>
      <c r="AF1048" s="427"/>
      <c r="AG1048" s="427"/>
      <c r="AH1048" s="427"/>
      <c r="AI1048" s="427"/>
      <c r="AJ1048" s="427"/>
      <c r="AK1048" s="427"/>
      <c r="AL1048" s="427"/>
      <c r="AM1048" s="308"/>
    </row>
    <row r="1049" spans="1:39" ht="15" customHeight="1" outlineLevel="1">
      <c r="A1049" s="534">
        <v>30</v>
      </c>
      <c r="B1049" s="430" t="s">
        <v>123</v>
      </c>
      <c r="C1049" s="293" t="s">
        <v>25</v>
      </c>
      <c r="D1049" s="297"/>
      <c r="E1049" s="297"/>
      <c r="F1049" s="297"/>
      <c r="G1049" s="297"/>
      <c r="H1049" s="297"/>
      <c r="I1049" s="297"/>
      <c r="J1049" s="297"/>
      <c r="K1049" s="297"/>
      <c r="L1049" s="297"/>
      <c r="M1049" s="297"/>
      <c r="N1049" s="297">
        <v>12</v>
      </c>
      <c r="O1049" s="297"/>
      <c r="P1049" s="297"/>
      <c r="Q1049" s="297"/>
      <c r="R1049" s="297"/>
      <c r="S1049" s="297"/>
      <c r="T1049" s="297"/>
      <c r="U1049" s="297"/>
      <c r="V1049" s="297"/>
      <c r="W1049" s="297"/>
      <c r="X1049" s="297"/>
      <c r="Y1049" s="428"/>
      <c r="Z1049" s="417"/>
      <c r="AA1049" s="417"/>
      <c r="AB1049" s="417"/>
      <c r="AC1049" s="417"/>
      <c r="AD1049" s="417"/>
      <c r="AE1049" s="417"/>
      <c r="AF1049" s="417"/>
      <c r="AG1049" s="417"/>
      <c r="AH1049" s="417"/>
      <c r="AI1049" s="417"/>
      <c r="AJ1049" s="417"/>
      <c r="AK1049" s="417"/>
      <c r="AL1049" s="417"/>
      <c r="AM1049" s="298">
        <f>SUM(Y1049:AL1049)</f>
        <v>0</v>
      </c>
    </row>
    <row r="1050" spans="1:39" ht="15" customHeight="1" outlineLevel="1">
      <c r="A1050" s="534"/>
      <c r="B1050" s="296" t="s">
        <v>344</v>
      </c>
      <c r="C1050" s="293" t="s">
        <v>164</v>
      </c>
      <c r="D1050" s="297"/>
      <c r="E1050" s="297"/>
      <c r="F1050" s="297"/>
      <c r="G1050" s="297"/>
      <c r="H1050" s="297"/>
      <c r="I1050" s="297"/>
      <c r="J1050" s="297"/>
      <c r="K1050" s="297"/>
      <c r="L1050" s="297"/>
      <c r="M1050" s="297"/>
      <c r="N1050" s="297">
        <f>N1049</f>
        <v>12</v>
      </c>
      <c r="O1050" s="297"/>
      <c r="P1050" s="297"/>
      <c r="Q1050" s="297"/>
      <c r="R1050" s="297"/>
      <c r="S1050" s="297"/>
      <c r="T1050" s="297"/>
      <c r="U1050" s="297"/>
      <c r="V1050" s="297"/>
      <c r="W1050" s="297"/>
      <c r="X1050" s="297"/>
      <c r="Y1050" s="413">
        <f t="shared" ref="Y1050:AL1050" si="334">Y1049</f>
        <v>0</v>
      </c>
      <c r="Z1050" s="413">
        <f t="shared" si="334"/>
        <v>0</v>
      </c>
      <c r="AA1050" s="413">
        <f t="shared" si="334"/>
        <v>0</v>
      </c>
      <c r="AB1050" s="413">
        <f t="shared" si="334"/>
        <v>0</v>
      </c>
      <c r="AC1050" s="413">
        <f t="shared" si="334"/>
        <v>0</v>
      </c>
      <c r="AD1050" s="413">
        <f t="shared" si="334"/>
        <v>0</v>
      </c>
      <c r="AE1050" s="413">
        <f t="shared" si="334"/>
        <v>0</v>
      </c>
      <c r="AF1050" s="413">
        <f t="shared" si="334"/>
        <v>0</v>
      </c>
      <c r="AG1050" s="413">
        <f t="shared" si="334"/>
        <v>0</v>
      </c>
      <c r="AH1050" s="413">
        <f t="shared" si="334"/>
        <v>0</v>
      </c>
      <c r="AI1050" s="413">
        <f t="shared" si="334"/>
        <v>0</v>
      </c>
      <c r="AJ1050" s="413">
        <f t="shared" si="334"/>
        <v>0</v>
      </c>
      <c r="AK1050" s="413">
        <f t="shared" si="334"/>
        <v>0</v>
      </c>
      <c r="AL1050" s="413">
        <f t="shared" si="334"/>
        <v>0</v>
      </c>
      <c r="AM1050" s="308"/>
    </row>
    <row r="1051" spans="1:39" ht="15" customHeight="1" outlineLevel="1">
      <c r="A1051" s="534"/>
      <c r="B1051" s="296"/>
      <c r="C1051" s="293"/>
      <c r="D1051" s="293"/>
      <c r="E1051" s="293"/>
      <c r="F1051" s="293"/>
      <c r="G1051" s="293"/>
      <c r="H1051" s="293"/>
      <c r="I1051" s="293"/>
      <c r="J1051" s="293"/>
      <c r="K1051" s="293"/>
      <c r="L1051" s="293"/>
      <c r="M1051" s="293"/>
      <c r="N1051" s="293"/>
      <c r="O1051" s="293"/>
      <c r="P1051" s="293"/>
      <c r="Q1051" s="293"/>
      <c r="R1051" s="293"/>
      <c r="S1051" s="293"/>
      <c r="T1051" s="293"/>
      <c r="U1051" s="293"/>
      <c r="V1051" s="293"/>
      <c r="W1051" s="293"/>
      <c r="X1051" s="293"/>
      <c r="Y1051" s="414"/>
      <c r="Z1051" s="427"/>
      <c r="AA1051" s="427"/>
      <c r="AB1051" s="427"/>
      <c r="AC1051" s="427"/>
      <c r="AD1051" s="427"/>
      <c r="AE1051" s="427"/>
      <c r="AF1051" s="427"/>
      <c r="AG1051" s="427"/>
      <c r="AH1051" s="427"/>
      <c r="AI1051" s="427"/>
      <c r="AJ1051" s="427"/>
      <c r="AK1051" s="427"/>
      <c r="AL1051" s="427"/>
      <c r="AM1051" s="308"/>
    </row>
    <row r="1052" spans="1:39" ht="15" customHeight="1" outlineLevel="1">
      <c r="A1052" s="534">
        <v>31</v>
      </c>
      <c r="B1052" s="430" t="s">
        <v>124</v>
      </c>
      <c r="C1052" s="293" t="s">
        <v>25</v>
      </c>
      <c r="D1052" s="297"/>
      <c r="E1052" s="297"/>
      <c r="F1052" s="297"/>
      <c r="G1052" s="297"/>
      <c r="H1052" s="297"/>
      <c r="I1052" s="297"/>
      <c r="J1052" s="297"/>
      <c r="K1052" s="297"/>
      <c r="L1052" s="297"/>
      <c r="M1052" s="297"/>
      <c r="N1052" s="297">
        <v>12</v>
      </c>
      <c r="O1052" s="297"/>
      <c r="P1052" s="297"/>
      <c r="Q1052" s="297"/>
      <c r="R1052" s="297"/>
      <c r="S1052" s="297"/>
      <c r="T1052" s="297"/>
      <c r="U1052" s="297"/>
      <c r="V1052" s="297"/>
      <c r="W1052" s="297"/>
      <c r="X1052" s="297"/>
      <c r="Y1052" s="428"/>
      <c r="Z1052" s="417"/>
      <c r="AA1052" s="417"/>
      <c r="AB1052" s="417"/>
      <c r="AC1052" s="417"/>
      <c r="AD1052" s="417"/>
      <c r="AE1052" s="417"/>
      <c r="AF1052" s="417"/>
      <c r="AG1052" s="417"/>
      <c r="AH1052" s="417"/>
      <c r="AI1052" s="417"/>
      <c r="AJ1052" s="417"/>
      <c r="AK1052" s="417"/>
      <c r="AL1052" s="417"/>
      <c r="AM1052" s="298">
        <f>SUM(Y1052:AL1052)</f>
        <v>0</v>
      </c>
    </row>
    <row r="1053" spans="1:39" ht="15" customHeight="1" outlineLevel="1">
      <c r="A1053" s="534"/>
      <c r="B1053" s="296" t="s">
        <v>344</v>
      </c>
      <c r="C1053" s="293" t="s">
        <v>164</v>
      </c>
      <c r="D1053" s="297"/>
      <c r="E1053" s="297"/>
      <c r="F1053" s="297"/>
      <c r="G1053" s="297"/>
      <c r="H1053" s="297"/>
      <c r="I1053" s="297"/>
      <c r="J1053" s="297"/>
      <c r="K1053" s="297"/>
      <c r="L1053" s="297"/>
      <c r="M1053" s="297"/>
      <c r="N1053" s="297">
        <f>N1052</f>
        <v>12</v>
      </c>
      <c r="O1053" s="297"/>
      <c r="P1053" s="297"/>
      <c r="Q1053" s="297"/>
      <c r="R1053" s="297"/>
      <c r="S1053" s="297"/>
      <c r="T1053" s="297"/>
      <c r="U1053" s="297"/>
      <c r="V1053" s="297"/>
      <c r="W1053" s="297"/>
      <c r="X1053" s="297"/>
      <c r="Y1053" s="413">
        <f t="shared" ref="Y1053:AL1053" si="335">Y1052</f>
        <v>0</v>
      </c>
      <c r="Z1053" s="413">
        <f t="shared" si="335"/>
        <v>0</v>
      </c>
      <c r="AA1053" s="413">
        <f t="shared" si="335"/>
        <v>0</v>
      </c>
      <c r="AB1053" s="413">
        <f t="shared" si="335"/>
        <v>0</v>
      </c>
      <c r="AC1053" s="413">
        <f t="shared" si="335"/>
        <v>0</v>
      </c>
      <c r="AD1053" s="413">
        <f t="shared" si="335"/>
        <v>0</v>
      </c>
      <c r="AE1053" s="413">
        <f t="shared" si="335"/>
        <v>0</v>
      </c>
      <c r="AF1053" s="413">
        <f t="shared" si="335"/>
        <v>0</v>
      </c>
      <c r="AG1053" s="413">
        <f t="shared" si="335"/>
        <v>0</v>
      </c>
      <c r="AH1053" s="413">
        <f t="shared" si="335"/>
        <v>0</v>
      </c>
      <c r="AI1053" s="413">
        <f t="shared" si="335"/>
        <v>0</v>
      </c>
      <c r="AJ1053" s="413">
        <f t="shared" si="335"/>
        <v>0</v>
      </c>
      <c r="AK1053" s="413">
        <f t="shared" si="335"/>
        <v>0</v>
      </c>
      <c r="AL1053" s="413">
        <f t="shared" si="335"/>
        <v>0</v>
      </c>
      <c r="AM1053" s="308"/>
    </row>
    <row r="1054" spans="1:39" ht="15" customHeight="1" outlineLevel="1">
      <c r="A1054" s="534"/>
      <c r="B1054" s="430"/>
      <c r="C1054" s="293"/>
      <c r="D1054" s="293"/>
      <c r="E1054" s="293"/>
      <c r="F1054" s="293"/>
      <c r="G1054" s="293"/>
      <c r="H1054" s="293"/>
      <c r="I1054" s="293"/>
      <c r="J1054" s="293"/>
      <c r="K1054" s="293"/>
      <c r="L1054" s="293"/>
      <c r="M1054" s="293"/>
      <c r="N1054" s="293"/>
      <c r="O1054" s="293"/>
      <c r="P1054" s="293"/>
      <c r="Q1054" s="293"/>
      <c r="R1054" s="293"/>
      <c r="S1054" s="293"/>
      <c r="T1054" s="293"/>
      <c r="U1054" s="293"/>
      <c r="V1054" s="293"/>
      <c r="W1054" s="293"/>
      <c r="X1054" s="293"/>
      <c r="Y1054" s="414"/>
      <c r="Z1054" s="427"/>
      <c r="AA1054" s="427"/>
      <c r="AB1054" s="427"/>
      <c r="AC1054" s="427"/>
      <c r="AD1054" s="427"/>
      <c r="AE1054" s="427"/>
      <c r="AF1054" s="427"/>
      <c r="AG1054" s="427"/>
      <c r="AH1054" s="427"/>
      <c r="AI1054" s="427"/>
      <c r="AJ1054" s="427"/>
      <c r="AK1054" s="427"/>
      <c r="AL1054" s="427"/>
      <c r="AM1054" s="308"/>
    </row>
    <row r="1055" spans="1:39" ht="15" customHeight="1" outlineLevel="1">
      <c r="A1055" s="534">
        <v>32</v>
      </c>
      <c r="B1055" s="430" t="s">
        <v>125</v>
      </c>
      <c r="C1055" s="293" t="s">
        <v>25</v>
      </c>
      <c r="D1055" s="297"/>
      <c r="E1055" s="297"/>
      <c r="F1055" s="297"/>
      <c r="G1055" s="297"/>
      <c r="H1055" s="297"/>
      <c r="I1055" s="297"/>
      <c r="J1055" s="297"/>
      <c r="K1055" s="297"/>
      <c r="L1055" s="297"/>
      <c r="M1055" s="297"/>
      <c r="N1055" s="297">
        <v>12</v>
      </c>
      <c r="O1055" s="297"/>
      <c r="P1055" s="297"/>
      <c r="Q1055" s="297"/>
      <c r="R1055" s="297"/>
      <c r="S1055" s="297"/>
      <c r="T1055" s="297"/>
      <c r="U1055" s="297"/>
      <c r="V1055" s="297"/>
      <c r="W1055" s="297"/>
      <c r="X1055" s="297"/>
      <c r="Y1055" s="428"/>
      <c r="Z1055" s="417"/>
      <c r="AA1055" s="417"/>
      <c r="AB1055" s="417"/>
      <c r="AC1055" s="417"/>
      <c r="AD1055" s="417"/>
      <c r="AE1055" s="417"/>
      <c r="AF1055" s="417"/>
      <c r="AG1055" s="417"/>
      <c r="AH1055" s="417"/>
      <c r="AI1055" s="417"/>
      <c r="AJ1055" s="417"/>
      <c r="AK1055" s="417"/>
      <c r="AL1055" s="417"/>
      <c r="AM1055" s="298">
        <f>SUM(Y1055:AL1055)</f>
        <v>0</v>
      </c>
    </row>
    <row r="1056" spans="1:39" ht="15" customHeight="1" outlineLevel="1">
      <c r="A1056" s="534"/>
      <c r="B1056" s="296" t="s">
        <v>344</v>
      </c>
      <c r="C1056" s="293" t="s">
        <v>164</v>
      </c>
      <c r="D1056" s="297"/>
      <c r="E1056" s="297"/>
      <c r="F1056" s="297"/>
      <c r="G1056" s="297"/>
      <c r="H1056" s="297"/>
      <c r="I1056" s="297"/>
      <c r="J1056" s="297"/>
      <c r="K1056" s="297"/>
      <c r="L1056" s="297"/>
      <c r="M1056" s="297"/>
      <c r="N1056" s="297">
        <f>N1055</f>
        <v>12</v>
      </c>
      <c r="O1056" s="297"/>
      <c r="P1056" s="297"/>
      <c r="Q1056" s="297"/>
      <c r="R1056" s="297"/>
      <c r="S1056" s="297"/>
      <c r="T1056" s="297"/>
      <c r="U1056" s="297"/>
      <c r="V1056" s="297"/>
      <c r="W1056" s="297"/>
      <c r="X1056" s="297"/>
      <c r="Y1056" s="413">
        <f t="shared" ref="Y1056:AL1056" si="336">Y1055</f>
        <v>0</v>
      </c>
      <c r="Z1056" s="413">
        <f t="shared" si="336"/>
        <v>0</v>
      </c>
      <c r="AA1056" s="413">
        <f t="shared" si="336"/>
        <v>0</v>
      </c>
      <c r="AB1056" s="413">
        <f t="shared" si="336"/>
        <v>0</v>
      </c>
      <c r="AC1056" s="413">
        <f t="shared" si="336"/>
        <v>0</v>
      </c>
      <c r="AD1056" s="413">
        <f t="shared" si="336"/>
        <v>0</v>
      </c>
      <c r="AE1056" s="413">
        <f t="shared" si="336"/>
        <v>0</v>
      </c>
      <c r="AF1056" s="413">
        <f t="shared" si="336"/>
        <v>0</v>
      </c>
      <c r="AG1056" s="413">
        <f t="shared" si="336"/>
        <v>0</v>
      </c>
      <c r="AH1056" s="413">
        <f t="shared" si="336"/>
        <v>0</v>
      </c>
      <c r="AI1056" s="413">
        <f t="shared" si="336"/>
        <v>0</v>
      </c>
      <c r="AJ1056" s="413">
        <f t="shared" si="336"/>
        <v>0</v>
      </c>
      <c r="AK1056" s="413">
        <f t="shared" si="336"/>
        <v>0</v>
      </c>
      <c r="AL1056" s="413">
        <f t="shared" si="336"/>
        <v>0</v>
      </c>
      <c r="AM1056" s="308"/>
    </row>
    <row r="1057" spans="1:39" ht="15" customHeight="1" outlineLevel="1">
      <c r="A1057" s="534"/>
      <c r="B1057" s="430"/>
      <c r="C1057" s="293"/>
      <c r="D1057" s="293"/>
      <c r="E1057" s="293"/>
      <c r="F1057" s="293"/>
      <c r="G1057" s="293"/>
      <c r="H1057" s="293"/>
      <c r="I1057" s="293"/>
      <c r="J1057" s="293"/>
      <c r="K1057" s="293"/>
      <c r="L1057" s="293"/>
      <c r="M1057" s="293"/>
      <c r="N1057" s="293"/>
      <c r="O1057" s="293"/>
      <c r="P1057" s="293"/>
      <c r="Q1057" s="293"/>
      <c r="R1057" s="293"/>
      <c r="S1057" s="293"/>
      <c r="T1057" s="293"/>
      <c r="U1057" s="293"/>
      <c r="V1057" s="293"/>
      <c r="W1057" s="293"/>
      <c r="X1057" s="293"/>
      <c r="Y1057" s="414"/>
      <c r="Z1057" s="427"/>
      <c r="AA1057" s="427"/>
      <c r="AB1057" s="427"/>
      <c r="AC1057" s="427"/>
      <c r="AD1057" s="427"/>
      <c r="AE1057" s="427"/>
      <c r="AF1057" s="427"/>
      <c r="AG1057" s="427"/>
      <c r="AH1057" s="427"/>
      <c r="AI1057" s="427"/>
      <c r="AJ1057" s="427"/>
      <c r="AK1057" s="427"/>
      <c r="AL1057" s="427"/>
      <c r="AM1057" s="308"/>
    </row>
    <row r="1058" spans="1:39" ht="15" customHeight="1" outlineLevel="1">
      <c r="A1058" s="534"/>
      <c r="B1058" s="290" t="s">
        <v>499</v>
      </c>
      <c r="C1058" s="293"/>
      <c r="D1058" s="293"/>
      <c r="E1058" s="293"/>
      <c r="F1058" s="293"/>
      <c r="G1058" s="293"/>
      <c r="H1058" s="293"/>
      <c r="I1058" s="293"/>
      <c r="J1058" s="293"/>
      <c r="K1058" s="293"/>
      <c r="L1058" s="293"/>
      <c r="M1058" s="293"/>
      <c r="N1058" s="293"/>
      <c r="O1058" s="293"/>
      <c r="P1058" s="293"/>
      <c r="Q1058" s="293"/>
      <c r="R1058" s="293"/>
      <c r="S1058" s="293"/>
      <c r="T1058" s="293"/>
      <c r="U1058" s="293"/>
      <c r="V1058" s="293"/>
      <c r="W1058" s="293"/>
      <c r="X1058" s="293"/>
      <c r="Y1058" s="414"/>
      <c r="Z1058" s="427"/>
      <c r="AA1058" s="427"/>
      <c r="AB1058" s="427"/>
      <c r="AC1058" s="427"/>
      <c r="AD1058" s="427"/>
      <c r="AE1058" s="427"/>
      <c r="AF1058" s="427"/>
      <c r="AG1058" s="427"/>
      <c r="AH1058" s="427"/>
      <c r="AI1058" s="427"/>
      <c r="AJ1058" s="427"/>
      <c r="AK1058" s="427"/>
      <c r="AL1058" s="427"/>
      <c r="AM1058" s="308"/>
    </row>
    <row r="1059" spans="1:39" ht="15" customHeight="1" outlineLevel="1">
      <c r="A1059" s="534">
        <v>33</v>
      </c>
      <c r="B1059" s="430" t="s">
        <v>126</v>
      </c>
      <c r="C1059" s="293" t="s">
        <v>25</v>
      </c>
      <c r="D1059" s="297"/>
      <c r="E1059" s="297"/>
      <c r="F1059" s="297"/>
      <c r="G1059" s="297"/>
      <c r="H1059" s="297"/>
      <c r="I1059" s="297"/>
      <c r="J1059" s="297"/>
      <c r="K1059" s="297"/>
      <c r="L1059" s="297"/>
      <c r="M1059" s="297"/>
      <c r="N1059" s="297">
        <v>0</v>
      </c>
      <c r="O1059" s="297"/>
      <c r="P1059" s="297"/>
      <c r="Q1059" s="297"/>
      <c r="R1059" s="297"/>
      <c r="S1059" s="297"/>
      <c r="T1059" s="297"/>
      <c r="U1059" s="297"/>
      <c r="V1059" s="297"/>
      <c r="W1059" s="297"/>
      <c r="X1059" s="297"/>
      <c r="Y1059" s="428"/>
      <c r="Z1059" s="417"/>
      <c r="AA1059" s="417"/>
      <c r="AB1059" s="417"/>
      <c r="AC1059" s="417"/>
      <c r="AD1059" s="417"/>
      <c r="AE1059" s="417"/>
      <c r="AF1059" s="417"/>
      <c r="AG1059" s="417"/>
      <c r="AH1059" s="417"/>
      <c r="AI1059" s="417"/>
      <c r="AJ1059" s="417"/>
      <c r="AK1059" s="417"/>
      <c r="AL1059" s="417"/>
      <c r="AM1059" s="298">
        <f>SUM(Y1059:AL1059)</f>
        <v>0</v>
      </c>
    </row>
    <row r="1060" spans="1:39" ht="15" customHeight="1" outlineLevel="1">
      <c r="A1060" s="534"/>
      <c r="B1060" s="296" t="s">
        <v>344</v>
      </c>
      <c r="C1060" s="293" t="s">
        <v>164</v>
      </c>
      <c r="D1060" s="297"/>
      <c r="E1060" s="297"/>
      <c r="F1060" s="297"/>
      <c r="G1060" s="297"/>
      <c r="H1060" s="297"/>
      <c r="I1060" s="297"/>
      <c r="J1060" s="297"/>
      <c r="K1060" s="297"/>
      <c r="L1060" s="297"/>
      <c r="M1060" s="297"/>
      <c r="N1060" s="297">
        <f>N1059</f>
        <v>0</v>
      </c>
      <c r="O1060" s="297"/>
      <c r="P1060" s="297"/>
      <c r="Q1060" s="297"/>
      <c r="R1060" s="297"/>
      <c r="S1060" s="297"/>
      <c r="T1060" s="297"/>
      <c r="U1060" s="297"/>
      <c r="V1060" s="297"/>
      <c r="W1060" s="297"/>
      <c r="X1060" s="297"/>
      <c r="Y1060" s="413">
        <f t="shared" ref="Y1060:AL1060" si="337">Y1059</f>
        <v>0</v>
      </c>
      <c r="Z1060" s="413">
        <f t="shared" si="337"/>
        <v>0</v>
      </c>
      <c r="AA1060" s="413">
        <f t="shared" si="337"/>
        <v>0</v>
      </c>
      <c r="AB1060" s="413">
        <f t="shared" si="337"/>
        <v>0</v>
      </c>
      <c r="AC1060" s="413">
        <f t="shared" si="337"/>
        <v>0</v>
      </c>
      <c r="AD1060" s="413">
        <f t="shared" si="337"/>
        <v>0</v>
      </c>
      <c r="AE1060" s="413">
        <f t="shared" si="337"/>
        <v>0</v>
      </c>
      <c r="AF1060" s="413">
        <f t="shared" si="337"/>
        <v>0</v>
      </c>
      <c r="AG1060" s="413">
        <f t="shared" si="337"/>
        <v>0</v>
      </c>
      <c r="AH1060" s="413">
        <f t="shared" si="337"/>
        <v>0</v>
      </c>
      <c r="AI1060" s="413">
        <f t="shared" si="337"/>
        <v>0</v>
      </c>
      <c r="AJ1060" s="413">
        <f t="shared" si="337"/>
        <v>0</v>
      </c>
      <c r="AK1060" s="413">
        <f t="shared" si="337"/>
        <v>0</v>
      </c>
      <c r="AL1060" s="413">
        <f t="shared" si="337"/>
        <v>0</v>
      </c>
      <c r="AM1060" s="308"/>
    </row>
    <row r="1061" spans="1:39" ht="15" customHeight="1" outlineLevel="1">
      <c r="A1061" s="534"/>
      <c r="B1061" s="430"/>
      <c r="C1061" s="293"/>
      <c r="D1061" s="293"/>
      <c r="E1061" s="293"/>
      <c r="F1061" s="293"/>
      <c r="G1061" s="293"/>
      <c r="H1061" s="293"/>
      <c r="I1061" s="293"/>
      <c r="J1061" s="293"/>
      <c r="K1061" s="293"/>
      <c r="L1061" s="293"/>
      <c r="M1061" s="293"/>
      <c r="N1061" s="293"/>
      <c r="O1061" s="293"/>
      <c r="P1061" s="293"/>
      <c r="Q1061" s="293"/>
      <c r="R1061" s="293"/>
      <c r="S1061" s="293"/>
      <c r="T1061" s="293"/>
      <c r="U1061" s="293"/>
      <c r="V1061" s="293"/>
      <c r="W1061" s="293"/>
      <c r="X1061" s="293"/>
      <c r="Y1061" s="414"/>
      <c r="Z1061" s="427"/>
      <c r="AA1061" s="427"/>
      <c r="AB1061" s="427"/>
      <c r="AC1061" s="427"/>
      <c r="AD1061" s="427"/>
      <c r="AE1061" s="427"/>
      <c r="AF1061" s="427"/>
      <c r="AG1061" s="427"/>
      <c r="AH1061" s="427"/>
      <c r="AI1061" s="427"/>
      <c r="AJ1061" s="427"/>
      <c r="AK1061" s="427"/>
      <c r="AL1061" s="427"/>
      <c r="AM1061" s="308"/>
    </row>
    <row r="1062" spans="1:39" ht="15" customHeight="1" outlineLevel="1">
      <c r="A1062" s="534">
        <v>34</v>
      </c>
      <c r="B1062" s="430" t="s">
        <v>127</v>
      </c>
      <c r="C1062" s="293" t="s">
        <v>25</v>
      </c>
      <c r="D1062" s="297"/>
      <c r="E1062" s="297"/>
      <c r="F1062" s="297"/>
      <c r="G1062" s="297"/>
      <c r="H1062" s="297"/>
      <c r="I1062" s="297"/>
      <c r="J1062" s="297"/>
      <c r="K1062" s="297"/>
      <c r="L1062" s="297"/>
      <c r="M1062" s="297"/>
      <c r="N1062" s="297">
        <v>0</v>
      </c>
      <c r="O1062" s="297"/>
      <c r="P1062" s="297"/>
      <c r="Q1062" s="297"/>
      <c r="R1062" s="297"/>
      <c r="S1062" s="297"/>
      <c r="T1062" s="297"/>
      <c r="U1062" s="297"/>
      <c r="V1062" s="297"/>
      <c r="W1062" s="297"/>
      <c r="X1062" s="297"/>
      <c r="Y1062" s="428"/>
      <c r="Z1062" s="417"/>
      <c r="AA1062" s="417"/>
      <c r="AB1062" s="417"/>
      <c r="AC1062" s="417"/>
      <c r="AD1062" s="417"/>
      <c r="AE1062" s="417"/>
      <c r="AF1062" s="417"/>
      <c r="AG1062" s="417"/>
      <c r="AH1062" s="417"/>
      <c r="AI1062" s="417"/>
      <c r="AJ1062" s="417"/>
      <c r="AK1062" s="417"/>
      <c r="AL1062" s="417"/>
      <c r="AM1062" s="298">
        <f>SUM(Y1062:AL1062)</f>
        <v>0</v>
      </c>
    </row>
    <row r="1063" spans="1:39" ht="15" customHeight="1" outlineLevel="1">
      <c r="A1063" s="534"/>
      <c r="B1063" s="296" t="s">
        <v>344</v>
      </c>
      <c r="C1063" s="293" t="s">
        <v>164</v>
      </c>
      <c r="D1063" s="297"/>
      <c r="E1063" s="297"/>
      <c r="F1063" s="297"/>
      <c r="G1063" s="297"/>
      <c r="H1063" s="297"/>
      <c r="I1063" s="297"/>
      <c r="J1063" s="297"/>
      <c r="K1063" s="297"/>
      <c r="L1063" s="297"/>
      <c r="M1063" s="297"/>
      <c r="N1063" s="297">
        <f>N1062</f>
        <v>0</v>
      </c>
      <c r="O1063" s="297"/>
      <c r="P1063" s="297"/>
      <c r="Q1063" s="297"/>
      <c r="R1063" s="297"/>
      <c r="S1063" s="297"/>
      <c r="T1063" s="297"/>
      <c r="U1063" s="297"/>
      <c r="V1063" s="297"/>
      <c r="W1063" s="297"/>
      <c r="X1063" s="297"/>
      <c r="Y1063" s="413">
        <f t="shared" ref="Y1063:AL1063" si="338">Y1062</f>
        <v>0</v>
      </c>
      <c r="Z1063" s="413">
        <f t="shared" si="338"/>
        <v>0</v>
      </c>
      <c r="AA1063" s="413">
        <f t="shared" si="338"/>
        <v>0</v>
      </c>
      <c r="AB1063" s="413">
        <f t="shared" si="338"/>
        <v>0</v>
      </c>
      <c r="AC1063" s="413">
        <f t="shared" si="338"/>
        <v>0</v>
      </c>
      <c r="AD1063" s="413">
        <f t="shared" si="338"/>
        <v>0</v>
      </c>
      <c r="AE1063" s="413">
        <f t="shared" si="338"/>
        <v>0</v>
      </c>
      <c r="AF1063" s="413">
        <f t="shared" si="338"/>
        <v>0</v>
      </c>
      <c r="AG1063" s="413">
        <f t="shared" si="338"/>
        <v>0</v>
      </c>
      <c r="AH1063" s="413">
        <f t="shared" si="338"/>
        <v>0</v>
      </c>
      <c r="AI1063" s="413">
        <f t="shared" si="338"/>
        <v>0</v>
      </c>
      <c r="AJ1063" s="413">
        <f t="shared" si="338"/>
        <v>0</v>
      </c>
      <c r="AK1063" s="413">
        <f t="shared" si="338"/>
        <v>0</v>
      </c>
      <c r="AL1063" s="413">
        <f t="shared" si="338"/>
        <v>0</v>
      </c>
      <c r="AM1063" s="308"/>
    </row>
    <row r="1064" spans="1:39" ht="15" customHeight="1" outlineLevel="1">
      <c r="A1064" s="534"/>
      <c r="B1064" s="430"/>
      <c r="C1064" s="293"/>
      <c r="D1064" s="293"/>
      <c r="E1064" s="293"/>
      <c r="F1064" s="293"/>
      <c r="G1064" s="293"/>
      <c r="H1064" s="293"/>
      <c r="I1064" s="293"/>
      <c r="J1064" s="293"/>
      <c r="K1064" s="293"/>
      <c r="L1064" s="293"/>
      <c r="M1064" s="293"/>
      <c r="N1064" s="293"/>
      <c r="O1064" s="293"/>
      <c r="P1064" s="293"/>
      <c r="Q1064" s="293"/>
      <c r="R1064" s="293"/>
      <c r="S1064" s="293"/>
      <c r="T1064" s="293"/>
      <c r="U1064" s="293"/>
      <c r="V1064" s="293"/>
      <c r="W1064" s="293"/>
      <c r="X1064" s="293"/>
      <c r="Y1064" s="414"/>
      <c r="Z1064" s="427"/>
      <c r="AA1064" s="427"/>
      <c r="AB1064" s="427"/>
      <c r="AC1064" s="427"/>
      <c r="AD1064" s="427"/>
      <c r="AE1064" s="427"/>
      <c r="AF1064" s="427"/>
      <c r="AG1064" s="427"/>
      <c r="AH1064" s="427"/>
      <c r="AI1064" s="427"/>
      <c r="AJ1064" s="427"/>
      <c r="AK1064" s="427"/>
      <c r="AL1064" s="427"/>
      <c r="AM1064" s="308"/>
    </row>
    <row r="1065" spans="1:39" ht="15" customHeight="1" outlineLevel="1">
      <c r="A1065" s="534">
        <v>35</v>
      </c>
      <c r="B1065" s="430" t="s">
        <v>128</v>
      </c>
      <c r="C1065" s="293" t="s">
        <v>25</v>
      </c>
      <c r="D1065" s="297"/>
      <c r="E1065" s="297"/>
      <c r="F1065" s="297"/>
      <c r="G1065" s="297"/>
      <c r="H1065" s="297"/>
      <c r="I1065" s="297"/>
      <c r="J1065" s="297"/>
      <c r="K1065" s="297"/>
      <c r="L1065" s="297"/>
      <c r="M1065" s="297"/>
      <c r="N1065" s="297">
        <v>0</v>
      </c>
      <c r="O1065" s="297"/>
      <c r="P1065" s="297"/>
      <c r="Q1065" s="297"/>
      <c r="R1065" s="297"/>
      <c r="S1065" s="297"/>
      <c r="T1065" s="297"/>
      <c r="U1065" s="297"/>
      <c r="V1065" s="297"/>
      <c r="W1065" s="297"/>
      <c r="X1065" s="297"/>
      <c r="Y1065" s="428"/>
      <c r="Z1065" s="417"/>
      <c r="AA1065" s="417"/>
      <c r="AB1065" s="417"/>
      <c r="AC1065" s="417"/>
      <c r="AD1065" s="417"/>
      <c r="AE1065" s="417"/>
      <c r="AF1065" s="417"/>
      <c r="AG1065" s="417"/>
      <c r="AH1065" s="417"/>
      <c r="AI1065" s="417"/>
      <c r="AJ1065" s="417"/>
      <c r="AK1065" s="417"/>
      <c r="AL1065" s="417"/>
      <c r="AM1065" s="298">
        <f>SUM(Y1065:AL1065)</f>
        <v>0</v>
      </c>
    </row>
    <row r="1066" spans="1:39" ht="15" customHeight="1" outlineLevel="1">
      <c r="A1066" s="534"/>
      <c r="B1066" s="296" t="s">
        <v>344</v>
      </c>
      <c r="C1066" s="293" t="s">
        <v>164</v>
      </c>
      <c r="D1066" s="297"/>
      <c r="E1066" s="297"/>
      <c r="F1066" s="297"/>
      <c r="G1066" s="297"/>
      <c r="H1066" s="297"/>
      <c r="I1066" s="297"/>
      <c r="J1066" s="297"/>
      <c r="K1066" s="297"/>
      <c r="L1066" s="297"/>
      <c r="M1066" s="297"/>
      <c r="N1066" s="297">
        <f>N1065</f>
        <v>0</v>
      </c>
      <c r="O1066" s="297"/>
      <c r="P1066" s="297"/>
      <c r="Q1066" s="297"/>
      <c r="R1066" s="297"/>
      <c r="S1066" s="297"/>
      <c r="T1066" s="297"/>
      <c r="U1066" s="297"/>
      <c r="V1066" s="297"/>
      <c r="W1066" s="297"/>
      <c r="X1066" s="297"/>
      <c r="Y1066" s="413">
        <f t="shared" ref="Y1066:AL1066" si="339">Y1065</f>
        <v>0</v>
      </c>
      <c r="Z1066" s="413">
        <f t="shared" si="339"/>
        <v>0</v>
      </c>
      <c r="AA1066" s="413">
        <f t="shared" si="339"/>
        <v>0</v>
      </c>
      <c r="AB1066" s="413">
        <f t="shared" si="339"/>
        <v>0</v>
      </c>
      <c r="AC1066" s="413">
        <f t="shared" si="339"/>
        <v>0</v>
      </c>
      <c r="AD1066" s="413">
        <f t="shared" si="339"/>
        <v>0</v>
      </c>
      <c r="AE1066" s="413">
        <f t="shared" si="339"/>
        <v>0</v>
      </c>
      <c r="AF1066" s="413">
        <f t="shared" si="339"/>
        <v>0</v>
      </c>
      <c r="AG1066" s="413">
        <f t="shared" si="339"/>
        <v>0</v>
      </c>
      <c r="AH1066" s="413">
        <f t="shared" si="339"/>
        <v>0</v>
      </c>
      <c r="AI1066" s="413">
        <f t="shared" si="339"/>
        <v>0</v>
      </c>
      <c r="AJ1066" s="413">
        <f t="shared" si="339"/>
        <v>0</v>
      </c>
      <c r="AK1066" s="413">
        <f t="shared" si="339"/>
        <v>0</v>
      </c>
      <c r="AL1066" s="413">
        <f t="shared" si="339"/>
        <v>0</v>
      </c>
      <c r="AM1066" s="308"/>
    </row>
    <row r="1067" spans="1:39" ht="15" customHeight="1" outlineLevel="1">
      <c r="A1067" s="534"/>
      <c r="B1067" s="433"/>
      <c r="C1067" s="293"/>
      <c r="D1067" s="293"/>
      <c r="E1067" s="293"/>
      <c r="F1067" s="293"/>
      <c r="G1067" s="293"/>
      <c r="H1067" s="293"/>
      <c r="I1067" s="293"/>
      <c r="J1067" s="293"/>
      <c r="K1067" s="293"/>
      <c r="L1067" s="293"/>
      <c r="M1067" s="293"/>
      <c r="N1067" s="293"/>
      <c r="O1067" s="293"/>
      <c r="P1067" s="293"/>
      <c r="Q1067" s="293"/>
      <c r="R1067" s="293"/>
      <c r="S1067" s="293"/>
      <c r="T1067" s="293"/>
      <c r="U1067" s="293"/>
      <c r="V1067" s="293"/>
      <c r="W1067" s="293"/>
      <c r="X1067" s="293"/>
      <c r="Y1067" s="414"/>
      <c r="Z1067" s="427"/>
      <c r="AA1067" s="427"/>
      <c r="AB1067" s="427"/>
      <c r="AC1067" s="427"/>
      <c r="AD1067" s="427"/>
      <c r="AE1067" s="427"/>
      <c r="AF1067" s="427"/>
      <c r="AG1067" s="427"/>
      <c r="AH1067" s="427"/>
      <c r="AI1067" s="427"/>
      <c r="AJ1067" s="427"/>
      <c r="AK1067" s="427"/>
      <c r="AL1067" s="427"/>
      <c r="AM1067" s="308"/>
    </row>
    <row r="1068" spans="1:39" ht="15" customHeight="1" outlineLevel="1">
      <c r="A1068" s="534"/>
      <c r="B1068" s="290" t="s">
        <v>500</v>
      </c>
      <c r="C1068" s="293"/>
      <c r="D1068" s="293"/>
      <c r="E1068" s="293"/>
      <c r="F1068" s="293"/>
      <c r="G1068" s="293"/>
      <c r="H1068" s="293"/>
      <c r="I1068" s="293"/>
      <c r="J1068" s="293"/>
      <c r="K1068" s="293"/>
      <c r="L1068" s="293"/>
      <c r="M1068" s="293"/>
      <c r="N1068" s="293"/>
      <c r="O1068" s="293"/>
      <c r="P1068" s="293"/>
      <c r="Q1068" s="293"/>
      <c r="R1068" s="293"/>
      <c r="S1068" s="293"/>
      <c r="T1068" s="293"/>
      <c r="U1068" s="293"/>
      <c r="V1068" s="293"/>
      <c r="W1068" s="293"/>
      <c r="X1068" s="293"/>
      <c r="Y1068" s="414"/>
      <c r="Z1068" s="427"/>
      <c r="AA1068" s="427"/>
      <c r="AB1068" s="427"/>
      <c r="AC1068" s="427"/>
      <c r="AD1068" s="427"/>
      <c r="AE1068" s="427"/>
      <c r="AF1068" s="427"/>
      <c r="AG1068" s="427"/>
      <c r="AH1068" s="427"/>
      <c r="AI1068" s="427"/>
      <c r="AJ1068" s="427"/>
      <c r="AK1068" s="427"/>
      <c r="AL1068" s="427"/>
      <c r="AM1068" s="308"/>
    </row>
    <row r="1069" spans="1:39" ht="28.5" customHeight="1" outlineLevel="1">
      <c r="A1069" s="534">
        <v>36</v>
      </c>
      <c r="B1069" s="430" t="s">
        <v>129</v>
      </c>
      <c r="C1069" s="293" t="s">
        <v>25</v>
      </c>
      <c r="D1069" s="297"/>
      <c r="E1069" s="297"/>
      <c r="F1069" s="297"/>
      <c r="G1069" s="297"/>
      <c r="H1069" s="297"/>
      <c r="I1069" s="297"/>
      <c r="J1069" s="297"/>
      <c r="K1069" s="297"/>
      <c r="L1069" s="297"/>
      <c r="M1069" s="297"/>
      <c r="N1069" s="297">
        <v>0</v>
      </c>
      <c r="O1069" s="297"/>
      <c r="P1069" s="297"/>
      <c r="Q1069" s="297"/>
      <c r="R1069" s="297"/>
      <c r="S1069" s="297"/>
      <c r="T1069" s="297"/>
      <c r="U1069" s="297"/>
      <c r="V1069" s="297"/>
      <c r="W1069" s="297"/>
      <c r="X1069" s="297"/>
      <c r="Y1069" s="428"/>
      <c r="Z1069" s="417"/>
      <c r="AA1069" s="417"/>
      <c r="AB1069" s="417"/>
      <c r="AC1069" s="417"/>
      <c r="AD1069" s="417"/>
      <c r="AE1069" s="417"/>
      <c r="AF1069" s="417"/>
      <c r="AG1069" s="417"/>
      <c r="AH1069" s="417"/>
      <c r="AI1069" s="417"/>
      <c r="AJ1069" s="417"/>
      <c r="AK1069" s="417"/>
      <c r="AL1069" s="417"/>
      <c r="AM1069" s="298">
        <f>SUM(Y1069:AL1069)</f>
        <v>0</v>
      </c>
    </row>
    <row r="1070" spans="1:39" ht="15" customHeight="1" outlineLevel="1">
      <c r="A1070" s="534"/>
      <c r="B1070" s="296" t="s">
        <v>344</v>
      </c>
      <c r="C1070" s="293" t="s">
        <v>164</v>
      </c>
      <c r="D1070" s="297"/>
      <c r="E1070" s="297"/>
      <c r="F1070" s="297"/>
      <c r="G1070" s="297"/>
      <c r="H1070" s="297"/>
      <c r="I1070" s="297"/>
      <c r="J1070" s="297"/>
      <c r="K1070" s="297"/>
      <c r="L1070" s="297"/>
      <c r="M1070" s="297"/>
      <c r="N1070" s="297">
        <f>N1069</f>
        <v>0</v>
      </c>
      <c r="O1070" s="297"/>
      <c r="P1070" s="297"/>
      <c r="Q1070" s="297"/>
      <c r="R1070" s="297"/>
      <c r="S1070" s="297"/>
      <c r="T1070" s="297"/>
      <c r="U1070" s="297"/>
      <c r="V1070" s="297"/>
      <c r="W1070" s="297"/>
      <c r="X1070" s="297"/>
      <c r="Y1070" s="413">
        <f t="shared" ref="Y1070:AL1070" si="340">Y1069</f>
        <v>0</v>
      </c>
      <c r="Z1070" s="413">
        <f t="shared" si="340"/>
        <v>0</v>
      </c>
      <c r="AA1070" s="413">
        <f t="shared" si="340"/>
        <v>0</v>
      </c>
      <c r="AB1070" s="413">
        <f t="shared" si="340"/>
        <v>0</v>
      </c>
      <c r="AC1070" s="413">
        <f t="shared" si="340"/>
        <v>0</v>
      </c>
      <c r="AD1070" s="413">
        <f t="shared" si="340"/>
        <v>0</v>
      </c>
      <c r="AE1070" s="413">
        <f t="shared" si="340"/>
        <v>0</v>
      </c>
      <c r="AF1070" s="413">
        <f t="shared" si="340"/>
        <v>0</v>
      </c>
      <c r="AG1070" s="413">
        <f t="shared" si="340"/>
        <v>0</v>
      </c>
      <c r="AH1070" s="413">
        <f t="shared" si="340"/>
        <v>0</v>
      </c>
      <c r="AI1070" s="413">
        <f t="shared" si="340"/>
        <v>0</v>
      </c>
      <c r="AJ1070" s="413">
        <f t="shared" si="340"/>
        <v>0</v>
      </c>
      <c r="AK1070" s="413">
        <f t="shared" si="340"/>
        <v>0</v>
      </c>
      <c r="AL1070" s="413">
        <f t="shared" si="340"/>
        <v>0</v>
      </c>
      <c r="AM1070" s="308"/>
    </row>
    <row r="1071" spans="1:39" ht="15" customHeight="1" outlineLevel="1">
      <c r="A1071" s="534"/>
      <c r="B1071" s="430"/>
      <c r="C1071" s="293"/>
      <c r="D1071" s="293"/>
      <c r="E1071" s="293"/>
      <c r="F1071" s="293"/>
      <c r="G1071" s="293"/>
      <c r="H1071" s="293"/>
      <c r="I1071" s="293"/>
      <c r="J1071" s="293"/>
      <c r="K1071" s="293"/>
      <c r="L1071" s="293"/>
      <c r="M1071" s="293"/>
      <c r="N1071" s="293"/>
      <c r="O1071" s="293"/>
      <c r="P1071" s="293"/>
      <c r="Q1071" s="293"/>
      <c r="R1071" s="293"/>
      <c r="S1071" s="293"/>
      <c r="T1071" s="293"/>
      <c r="U1071" s="293"/>
      <c r="V1071" s="293"/>
      <c r="W1071" s="293"/>
      <c r="X1071" s="293"/>
      <c r="Y1071" s="414"/>
      <c r="Z1071" s="427"/>
      <c r="AA1071" s="427"/>
      <c r="AB1071" s="427"/>
      <c r="AC1071" s="427"/>
      <c r="AD1071" s="427"/>
      <c r="AE1071" s="427"/>
      <c r="AF1071" s="427"/>
      <c r="AG1071" s="427"/>
      <c r="AH1071" s="427"/>
      <c r="AI1071" s="427"/>
      <c r="AJ1071" s="427"/>
      <c r="AK1071" s="427"/>
      <c r="AL1071" s="427"/>
      <c r="AM1071" s="308"/>
    </row>
    <row r="1072" spans="1:39" ht="15" customHeight="1" outlineLevel="1">
      <c r="A1072" s="534">
        <v>37</v>
      </c>
      <c r="B1072" s="430" t="s">
        <v>130</v>
      </c>
      <c r="C1072" s="293" t="s">
        <v>25</v>
      </c>
      <c r="D1072" s="297"/>
      <c r="E1072" s="297"/>
      <c r="F1072" s="297"/>
      <c r="G1072" s="297"/>
      <c r="H1072" s="297"/>
      <c r="I1072" s="297"/>
      <c r="J1072" s="297"/>
      <c r="K1072" s="297"/>
      <c r="L1072" s="297"/>
      <c r="M1072" s="297"/>
      <c r="N1072" s="297">
        <v>0</v>
      </c>
      <c r="O1072" s="297"/>
      <c r="P1072" s="297"/>
      <c r="Q1072" s="297"/>
      <c r="R1072" s="297"/>
      <c r="S1072" s="297"/>
      <c r="T1072" s="297"/>
      <c r="U1072" s="297"/>
      <c r="V1072" s="297"/>
      <c r="W1072" s="297"/>
      <c r="X1072" s="297"/>
      <c r="Y1072" s="428"/>
      <c r="Z1072" s="417"/>
      <c r="AA1072" s="417"/>
      <c r="AB1072" s="417"/>
      <c r="AC1072" s="417"/>
      <c r="AD1072" s="417"/>
      <c r="AE1072" s="417"/>
      <c r="AF1072" s="417"/>
      <c r="AG1072" s="417"/>
      <c r="AH1072" s="417"/>
      <c r="AI1072" s="417"/>
      <c r="AJ1072" s="417"/>
      <c r="AK1072" s="417"/>
      <c r="AL1072" s="417"/>
      <c r="AM1072" s="298">
        <f>SUM(Y1072:AL1072)</f>
        <v>0</v>
      </c>
    </row>
    <row r="1073" spans="1:39" ht="15" customHeight="1" outlineLevel="1">
      <c r="A1073" s="534"/>
      <c r="B1073" s="296" t="s">
        <v>344</v>
      </c>
      <c r="C1073" s="293" t="s">
        <v>164</v>
      </c>
      <c r="D1073" s="297"/>
      <c r="E1073" s="297"/>
      <c r="F1073" s="297"/>
      <c r="G1073" s="297"/>
      <c r="H1073" s="297"/>
      <c r="I1073" s="297"/>
      <c r="J1073" s="297"/>
      <c r="K1073" s="297"/>
      <c r="L1073" s="297"/>
      <c r="M1073" s="297"/>
      <c r="N1073" s="297">
        <f>N1072</f>
        <v>0</v>
      </c>
      <c r="O1073" s="297"/>
      <c r="P1073" s="297"/>
      <c r="Q1073" s="297"/>
      <c r="R1073" s="297"/>
      <c r="S1073" s="297"/>
      <c r="T1073" s="297"/>
      <c r="U1073" s="297"/>
      <c r="V1073" s="297"/>
      <c r="W1073" s="297"/>
      <c r="X1073" s="297"/>
      <c r="Y1073" s="413">
        <f t="shared" ref="Y1073:AL1073" si="341">Y1072</f>
        <v>0</v>
      </c>
      <c r="Z1073" s="413">
        <f t="shared" si="341"/>
        <v>0</v>
      </c>
      <c r="AA1073" s="413">
        <f t="shared" si="341"/>
        <v>0</v>
      </c>
      <c r="AB1073" s="413">
        <f t="shared" si="341"/>
        <v>0</v>
      </c>
      <c r="AC1073" s="413">
        <f t="shared" si="341"/>
        <v>0</v>
      </c>
      <c r="AD1073" s="413">
        <f t="shared" si="341"/>
        <v>0</v>
      </c>
      <c r="AE1073" s="413">
        <f t="shared" si="341"/>
        <v>0</v>
      </c>
      <c r="AF1073" s="413">
        <f t="shared" si="341"/>
        <v>0</v>
      </c>
      <c r="AG1073" s="413">
        <f t="shared" si="341"/>
        <v>0</v>
      </c>
      <c r="AH1073" s="413">
        <f t="shared" si="341"/>
        <v>0</v>
      </c>
      <c r="AI1073" s="413">
        <f t="shared" si="341"/>
        <v>0</v>
      </c>
      <c r="AJ1073" s="413">
        <f t="shared" si="341"/>
        <v>0</v>
      </c>
      <c r="AK1073" s="413">
        <f t="shared" si="341"/>
        <v>0</v>
      </c>
      <c r="AL1073" s="413">
        <f t="shared" si="341"/>
        <v>0</v>
      </c>
      <c r="AM1073" s="308"/>
    </row>
    <row r="1074" spans="1:39" ht="15" customHeight="1" outlineLevel="1">
      <c r="A1074" s="534"/>
      <c r="B1074" s="430"/>
      <c r="C1074" s="293"/>
      <c r="D1074" s="293"/>
      <c r="E1074" s="293"/>
      <c r="F1074" s="293"/>
      <c r="G1074" s="293"/>
      <c r="H1074" s="293"/>
      <c r="I1074" s="293"/>
      <c r="J1074" s="293"/>
      <c r="K1074" s="293"/>
      <c r="L1074" s="293"/>
      <c r="M1074" s="293"/>
      <c r="N1074" s="293"/>
      <c r="O1074" s="293"/>
      <c r="P1074" s="293"/>
      <c r="Q1074" s="293"/>
      <c r="R1074" s="293"/>
      <c r="S1074" s="293"/>
      <c r="T1074" s="293"/>
      <c r="U1074" s="293"/>
      <c r="V1074" s="293"/>
      <c r="W1074" s="293"/>
      <c r="X1074" s="293"/>
      <c r="Y1074" s="414"/>
      <c r="Z1074" s="427"/>
      <c r="AA1074" s="427"/>
      <c r="AB1074" s="427"/>
      <c r="AC1074" s="427"/>
      <c r="AD1074" s="427"/>
      <c r="AE1074" s="427"/>
      <c r="AF1074" s="427"/>
      <c r="AG1074" s="427"/>
      <c r="AH1074" s="427"/>
      <c r="AI1074" s="427"/>
      <c r="AJ1074" s="427"/>
      <c r="AK1074" s="427"/>
      <c r="AL1074" s="427"/>
      <c r="AM1074" s="308"/>
    </row>
    <row r="1075" spans="1:39" ht="15" customHeight="1" outlineLevel="1">
      <c r="A1075" s="534">
        <v>38</v>
      </c>
      <c r="B1075" s="430" t="s">
        <v>131</v>
      </c>
      <c r="C1075" s="293" t="s">
        <v>25</v>
      </c>
      <c r="D1075" s="297"/>
      <c r="E1075" s="297"/>
      <c r="F1075" s="297"/>
      <c r="G1075" s="297"/>
      <c r="H1075" s="297"/>
      <c r="I1075" s="297"/>
      <c r="J1075" s="297"/>
      <c r="K1075" s="297"/>
      <c r="L1075" s="297"/>
      <c r="M1075" s="297"/>
      <c r="N1075" s="297">
        <v>0</v>
      </c>
      <c r="O1075" s="297"/>
      <c r="P1075" s="297"/>
      <c r="Q1075" s="297"/>
      <c r="R1075" s="297"/>
      <c r="S1075" s="297"/>
      <c r="T1075" s="297"/>
      <c r="U1075" s="297"/>
      <c r="V1075" s="297"/>
      <c r="W1075" s="297"/>
      <c r="X1075" s="297"/>
      <c r="Y1075" s="428"/>
      <c r="Z1075" s="417"/>
      <c r="AA1075" s="417"/>
      <c r="AB1075" s="417"/>
      <c r="AC1075" s="417"/>
      <c r="AD1075" s="417"/>
      <c r="AE1075" s="417"/>
      <c r="AF1075" s="417"/>
      <c r="AG1075" s="417"/>
      <c r="AH1075" s="417"/>
      <c r="AI1075" s="417"/>
      <c r="AJ1075" s="417"/>
      <c r="AK1075" s="417"/>
      <c r="AL1075" s="417"/>
      <c r="AM1075" s="298">
        <f>SUM(Y1075:AL1075)</f>
        <v>0</v>
      </c>
    </row>
    <row r="1076" spans="1:39" ht="15" customHeight="1" outlineLevel="1">
      <c r="A1076" s="534"/>
      <c r="B1076" s="296" t="s">
        <v>344</v>
      </c>
      <c r="C1076" s="293" t="s">
        <v>164</v>
      </c>
      <c r="D1076" s="297"/>
      <c r="E1076" s="297"/>
      <c r="F1076" s="297"/>
      <c r="G1076" s="297"/>
      <c r="H1076" s="297"/>
      <c r="I1076" s="297"/>
      <c r="J1076" s="297"/>
      <c r="K1076" s="297"/>
      <c r="L1076" s="297"/>
      <c r="M1076" s="297"/>
      <c r="N1076" s="297">
        <f>N1075</f>
        <v>0</v>
      </c>
      <c r="O1076" s="297"/>
      <c r="P1076" s="297"/>
      <c r="Q1076" s="297"/>
      <c r="R1076" s="297"/>
      <c r="S1076" s="297"/>
      <c r="T1076" s="297"/>
      <c r="U1076" s="297"/>
      <c r="V1076" s="297"/>
      <c r="W1076" s="297"/>
      <c r="X1076" s="297"/>
      <c r="Y1076" s="413">
        <f t="shared" ref="Y1076:AL1076" si="342">Y1075</f>
        <v>0</v>
      </c>
      <c r="Z1076" s="413">
        <f t="shared" si="342"/>
        <v>0</v>
      </c>
      <c r="AA1076" s="413">
        <f t="shared" si="342"/>
        <v>0</v>
      </c>
      <c r="AB1076" s="413">
        <f t="shared" si="342"/>
        <v>0</v>
      </c>
      <c r="AC1076" s="413">
        <f t="shared" si="342"/>
        <v>0</v>
      </c>
      <c r="AD1076" s="413">
        <f t="shared" si="342"/>
        <v>0</v>
      </c>
      <c r="AE1076" s="413">
        <f t="shared" si="342"/>
        <v>0</v>
      </c>
      <c r="AF1076" s="413">
        <f t="shared" si="342"/>
        <v>0</v>
      </c>
      <c r="AG1076" s="413">
        <f t="shared" si="342"/>
        <v>0</v>
      </c>
      <c r="AH1076" s="413">
        <f t="shared" si="342"/>
        <v>0</v>
      </c>
      <c r="AI1076" s="413">
        <f t="shared" si="342"/>
        <v>0</v>
      </c>
      <c r="AJ1076" s="413">
        <f t="shared" si="342"/>
        <v>0</v>
      </c>
      <c r="AK1076" s="413">
        <f t="shared" si="342"/>
        <v>0</v>
      </c>
      <c r="AL1076" s="413">
        <f t="shared" si="342"/>
        <v>0</v>
      </c>
      <c r="AM1076" s="308"/>
    </row>
    <row r="1077" spans="1:39" ht="15" customHeight="1" outlineLevel="1">
      <c r="A1077" s="534"/>
      <c r="B1077" s="430"/>
      <c r="C1077" s="293"/>
      <c r="D1077" s="293"/>
      <c r="E1077" s="293"/>
      <c r="F1077" s="293"/>
      <c r="G1077" s="293"/>
      <c r="H1077" s="293"/>
      <c r="I1077" s="293"/>
      <c r="J1077" s="293"/>
      <c r="K1077" s="293"/>
      <c r="L1077" s="293"/>
      <c r="M1077" s="293"/>
      <c r="N1077" s="293"/>
      <c r="O1077" s="293"/>
      <c r="P1077" s="293"/>
      <c r="Q1077" s="293"/>
      <c r="R1077" s="293"/>
      <c r="S1077" s="293"/>
      <c r="T1077" s="293"/>
      <c r="U1077" s="293"/>
      <c r="V1077" s="293"/>
      <c r="W1077" s="293"/>
      <c r="X1077" s="293"/>
      <c r="Y1077" s="414"/>
      <c r="Z1077" s="427"/>
      <c r="AA1077" s="427"/>
      <c r="AB1077" s="427"/>
      <c r="AC1077" s="427"/>
      <c r="AD1077" s="427"/>
      <c r="AE1077" s="427"/>
      <c r="AF1077" s="427"/>
      <c r="AG1077" s="427"/>
      <c r="AH1077" s="427"/>
      <c r="AI1077" s="427"/>
      <c r="AJ1077" s="427"/>
      <c r="AK1077" s="427"/>
      <c r="AL1077" s="427"/>
      <c r="AM1077" s="308"/>
    </row>
    <row r="1078" spans="1:39" ht="15" customHeight="1" outlineLevel="1">
      <c r="A1078" s="534">
        <v>39</v>
      </c>
      <c r="B1078" s="430" t="s">
        <v>132</v>
      </c>
      <c r="C1078" s="293" t="s">
        <v>25</v>
      </c>
      <c r="D1078" s="297"/>
      <c r="E1078" s="297"/>
      <c r="F1078" s="297"/>
      <c r="G1078" s="297"/>
      <c r="H1078" s="297"/>
      <c r="I1078" s="297"/>
      <c r="J1078" s="297"/>
      <c r="K1078" s="297"/>
      <c r="L1078" s="297"/>
      <c r="M1078" s="297"/>
      <c r="N1078" s="297">
        <v>0</v>
      </c>
      <c r="O1078" s="297"/>
      <c r="P1078" s="297"/>
      <c r="Q1078" s="297"/>
      <c r="R1078" s="297"/>
      <c r="S1078" s="297"/>
      <c r="T1078" s="297"/>
      <c r="U1078" s="297"/>
      <c r="V1078" s="297"/>
      <c r="W1078" s="297"/>
      <c r="X1078" s="297"/>
      <c r="Y1078" s="428"/>
      <c r="Z1078" s="417"/>
      <c r="AA1078" s="417"/>
      <c r="AB1078" s="417"/>
      <c r="AC1078" s="417"/>
      <c r="AD1078" s="417"/>
      <c r="AE1078" s="417"/>
      <c r="AF1078" s="417"/>
      <c r="AG1078" s="417"/>
      <c r="AH1078" s="417"/>
      <c r="AI1078" s="417"/>
      <c r="AJ1078" s="417"/>
      <c r="AK1078" s="417"/>
      <c r="AL1078" s="417"/>
      <c r="AM1078" s="298">
        <f>SUM(Y1078:AL1078)</f>
        <v>0</v>
      </c>
    </row>
    <row r="1079" spans="1:39" ht="15" customHeight="1" outlineLevel="1">
      <c r="A1079" s="534"/>
      <c r="B1079" s="296" t="s">
        <v>344</v>
      </c>
      <c r="C1079" s="293" t="s">
        <v>164</v>
      </c>
      <c r="D1079" s="297"/>
      <c r="E1079" s="297"/>
      <c r="F1079" s="297"/>
      <c r="G1079" s="297"/>
      <c r="H1079" s="297"/>
      <c r="I1079" s="297"/>
      <c r="J1079" s="297"/>
      <c r="K1079" s="297"/>
      <c r="L1079" s="297"/>
      <c r="M1079" s="297"/>
      <c r="N1079" s="297">
        <f>N1078</f>
        <v>0</v>
      </c>
      <c r="O1079" s="297"/>
      <c r="P1079" s="297"/>
      <c r="Q1079" s="297"/>
      <c r="R1079" s="297"/>
      <c r="S1079" s="297"/>
      <c r="T1079" s="297"/>
      <c r="U1079" s="297"/>
      <c r="V1079" s="297"/>
      <c r="W1079" s="297"/>
      <c r="X1079" s="297"/>
      <c r="Y1079" s="413">
        <f t="shared" ref="Y1079:AL1079" si="343">Y1078</f>
        <v>0</v>
      </c>
      <c r="Z1079" s="413">
        <f t="shared" si="343"/>
        <v>0</v>
      </c>
      <c r="AA1079" s="413">
        <f t="shared" si="343"/>
        <v>0</v>
      </c>
      <c r="AB1079" s="413">
        <f t="shared" si="343"/>
        <v>0</v>
      </c>
      <c r="AC1079" s="413">
        <f t="shared" si="343"/>
        <v>0</v>
      </c>
      <c r="AD1079" s="413">
        <f t="shared" si="343"/>
        <v>0</v>
      </c>
      <c r="AE1079" s="413">
        <f t="shared" si="343"/>
        <v>0</v>
      </c>
      <c r="AF1079" s="413">
        <f t="shared" si="343"/>
        <v>0</v>
      </c>
      <c r="AG1079" s="413">
        <f t="shared" si="343"/>
        <v>0</v>
      </c>
      <c r="AH1079" s="413">
        <f t="shared" si="343"/>
        <v>0</v>
      </c>
      <c r="AI1079" s="413">
        <f t="shared" si="343"/>
        <v>0</v>
      </c>
      <c r="AJ1079" s="413">
        <f t="shared" si="343"/>
        <v>0</v>
      </c>
      <c r="AK1079" s="413">
        <f t="shared" si="343"/>
        <v>0</v>
      </c>
      <c r="AL1079" s="413">
        <f t="shared" si="343"/>
        <v>0</v>
      </c>
      <c r="AM1079" s="308"/>
    </row>
    <row r="1080" spans="1:39" ht="15" customHeight="1" outlineLevel="1">
      <c r="A1080" s="534"/>
      <c r="B1080" s="430"/>
      <c r="C1080" s="293"/>
      <c r="D1080" s="293"/>
      <c r="E1080" s="293"/>
      <c r="F1080" s="293"/>
      <c r="G1080" s="293"/>
      <c r="H1080" s="293"/>
      <c r="I1080" s="293"/>
      <c r="J1080" s="293"/>
      <c r="K1080" s="293"/>
      <c r="L1080" s="293"/>
      <c r="M1080" s="293"/>
      <c r="N1080" s="293"/>
      <c r="O1080" s="293"/>
      <c r="P1080" s="293"/>
      <c r="Q1080" s="293"/>
      <c r="R1080" s="293"/>
      <c r="S1080" s="293"/>
      <c r="T1080" s="293"/>
      <c r="U1080" s="293"/>
      <c r="V1080" s="293"/>
      <c r="W1080" s="293"/>
      <c r="X1080" s="293"/>
      <c r="Y1080" s="414"/>
      <c r="Z1080" s="427"/>
      <c r="AA1080" s="427"/>
      <c r="AB1080" s="427"/>
      <c r="AC1080" s="427"/>
      <c r="AD1080" s="427"/>
      <c r="AE1080" s="427"/>
      <c r="AF1080" s="427"/>
      <c r="AG1080" s="427"/>
      <c r="AH1080" s="427"/>
      <c r="AI1080" s="427"/>
      <c r="AJ1080" s="427"/>
      <c r="AK1080" s="427"/>
      <c r="AL1080" s="427"/>
      <c r="AM1080" s="308"/>
    </row>
    <row r="1081" spans="1:39" ht="15" customHeight="1" outlineLevel="1">
      <c r="A1081" s="534">
        <v>40</v>
      </c>
      <c r="B1081" s="430" t="s">
        <v>133</v>
      </c>
      <c r="C1081" s="293" t="s">
        <v>25</v>
      </c>
      <c r="D1081" s="297"/>
      <c r="E1081" s="297"/>
      <c r="F1081" s="297"/>
      <c r="G1081" s="297"/>
      <c r="H1081" s="297"/>
      <c r="I1081" s="297"/>
      <c r="J1081" s="297"/>
      <c r="K1081" s="297"/>
      <c r="L1081" s="297"/>
      <c r="M1081" s="297"/>
      <c r="N1081" s="297">
        <v>0</v>
      </c>
      <c r="O1081" s="297"/>
      <c r="P1081" s="297"/>
      <c r="Q1081" s="297"/>
      <c r="R1081" s="297"/>
      <c r="S1081" s="297"/>
      <c r="T1081" s="297"/>
      <c r="U1081" s="297"/>
      <c r="V1081" s="297"/>
      <c r="W1081" s="297"/>
      <c r="X1081" s="297"/>
      <c r="Y1081" s="428"/>
      <c r="Z1081" s="417"/>
      <c r="AA1081" s="417"/>
      <c r="AB1081" s="417"/>
      <c r="AC1081" s="417"/>
      <c r="AD1081" s="417"/>
      <c r="AE1081" s="417"/>
      <c r="AF1081" s="417"/>
      <c r="AG1081" s="417"/>
      <c r="AH1081" s="417"/>
      <c r="AI1081" s="417"/>
      <c r="AJ1081" s="417"/>
      <c r="AK1081" s="417"/>
      <c r="AL1081" s="417"/>
      <c r="AM1081" s="298">
        <f>SUM(Y1081:AL1081)</f>
        <v>0</v>
      </c>
    </row>
    <row r="1082" spans="1:39" ht="15" customHeight="1" outlineLevel="1">
      <c r="A1082" s="534"/>
      <c r="B1082" s="296" t="s">
        <v>344</v>
      </c>
      <c r="C1082" s="293" t="s">
        <v>164</v>
      </c>
      <c r="D1082" s="297"/>
      <c r="E1082" s="297"/>
      <c r="F1082" s="297"/>
      <c r="G1082" s="297"/>
      <c r="H1082" s="297"/>
      <c r="I1082" s="297"/>
      <c r="J1082" s="297"/>
      <c r="K1082" s="297"/>
      <c r="L1082" s="297"/>
      <c r="M1082" s="297"/>
      <c r="N1082" s="297">
        <f>N1081</f>
        <v>0</v>
      </c>
      <c r="O1082" s="297"/>
      <c r="P1082" s="297"/>
      <c r="Q1082" s="297"/>
      <c r="R1082" s="297"/>
      <c r="S1082" s="297"/>
      <c r="T1082" s="297"/>
      <c r="U1082" s="297"/>
      <c r="V1082" s="297"/>
      <c r="W1082" s="297"/>
      <c r="X1082" s="297"/>
      <c r="Y1082" s="413">
        <f t="shared" ref="Y1082:AL1082" si="344">Y1081</f>
        <v>0</v>
      </c>
      <c r="Z1082" s="413">
        <f t="shared" si="344"/>
        <v>0</v>
      </c>
      <c r="AA1082" s="413">
        <f t="shared" si="344"/>
        <v>0</v>
      </c>
      <c r="AB1082" s="413">
        <f t="shared" si="344"/>
        <v>0</v>
      </c>
      <c r="AC1082" s="413">
        <f t="shared" si="344"/>
        <v>0</v>
      </c>
      <c r="AD1082" s="413">
        <f t="shared" si="344"/>
        <v>0</v>
      </c>
      <c r="AE1082" s="413">
        <f t="shared" si="344"/>
        <v>0</v>
      </c>
      <c r="AF1082" s="413">
        <f t="shared" si="344"/>
        <v>0</v>
      </c>
      <c r="AG1082" s="413">
        <f t="shared" si="344"/>
        <v>0</v>
      </c>
      <c r="AH1082" s="413">
        <f t="shared" si="344"/>
        <v>0</v>
      </c>
      <c r="AI1082" s="413">
        <f t="shared" si="344"/>
        <v>0</v>
      </c>
      <c r="AJ1082" s="413">
        <f t="shared" si="344"/>
        <v>0</v>
      </c>
      <c r="AK1082" s="413">
        <f t="shared" si="344"/>
        <v>0</v>
      </c>
      <c r="AL1082" s="413">
        <f t="shared" si="344"/>
        <v>0</v>
      </c>
      <c r="AM1082" s="308"/>
    </row>
    <row r="1083" spans="1:39" ht="15" customHeight="1" outlineLevel="1">
      <c r="A1083" s="534"/>
      <c r="B1083" s="430"/>
      <c r="C1083" s="293"/>
      <c r="D1083" s="293"/>
      <c r="E1083" s="293"/>
      <c r="F1083" s="293"/>
      <c r="G1083" s="293"/>
      <c r="H1083" s="293"/>
      <c r="I1083" s="293"/>
      <c r="J1083" s="293"/>
      <c r="K1083" s="293"/>
      <c r="L1083" s="293"/>
      <c r="M1083" s="293"/>
      <c r="N1083" s="293"/>
      <c r="O1083" s="293"/>
      <c r="P1083" s="293"/>
      <c r="Q1083" s="293"/>
      <c r="R1083" s="293"/>
      <c r="S1083" s="293"/>
      <c r="T1083" s="293"/>
      <c r="U1083" s="293"/>
      <c r="V1083" s="293"/>
      <c r="W1083" s="293"/>
      <c r="X1083" s="293"/>
      <c r="Y1083" s="414"/>
      <c r="Z1083" s="427"/>
      <c r="AA1083" s="427"/>
      <c r="AB1083" s="427"/>
      <c r="AC1083" s="427"/>
      <c r="AD1083" s="427"/>
      <c r="AE1083" s="427"/>
      <c r="AF1083" s="427"/>
      <c r="AG1083" s="427"/>
      <c r="AH1083" s="427"/>
      <c r="AI1083" s="427"/>
      <c r="AJ1083" s="427"/>
      <c r="AK1083" s="427"/>
      <c r="AL1083" s="427"/>
      <c r="AM1083" s="308"/>
    </row>
    <row r="1084" spans="1:39" ht="28.5" customHeight="1" outlineLevel="1">
      <c r="A1084" s="534">
        <v>41</v>
      </c>
      <c r="B1084" s="430" t="s">
        <v>134</v>
      </c>
      <c r="C1084" s="293" t="s">
        <v>25</v>
      </c>
      <c r="D1084" s="297"/>
      <c r="E1084" s="297"/>
      <c r="F1084" s="297"/>
      <c r="G1084" s="297"/>
      <c r="H1084" s="297"/>
      <c r="I1084" s="297"/>
      <c r="J1084" s="297"/>
      <c r="K1084" s="297"/>
      <c r="L1084" s="297"/>
      <c r="M1084" s="297"/>
      <c r="N1084" s="297">
        <v>0</v>
      </c>
      <c r="O1084" s="297"/>
      <c r="P1084" s="297"/>
      <c r="Q1084" s="297"/>
      <c r="R1084" s="297"/>
      <c r="S1084" s="297"/>
      <c r="T1084" s="297"/>
      <c r="U1084" s="297"/>
      <c r="V1084" s="297"/>
      <c r="W1084" s="297"/>
      <c r="X1084" s="297"/>
      <c r="Y1084" s="428"/>
      <c r="Z1084" s="417"/>
      <c r="AA1084" s="417"/>
      <c r="AB1084" s="417"/>
      <c r="AC1084" s="417"/>
      <c r="AD1084" s="417"/>
      <c r="AE1084" s="417"/>
      <c r="AF1084" s="417"/>
      <c r="AG1084" s="417"/>
      <c r="AH1084" s="417"/>
      <c r="AI1084" s="417"/>
      <c r="AJ1084" s="417"/>
      <c r="AK1084" s="417"/>
      <c r="AL1084" s="417"/>
      <c r="AM1084" s="298">
        <f>SUM(Y1084:AL1084)</f>
        <v>0</v>
      </c>
    </row>
    <row r="1085" spans="1:39" ht="15" customHeight="1" outlineLevel="1">
      <c r="A1085" s="534"/>
      <c r="B1085" s="296" t="s">
        <v>344</v>
      </c>
      <c r="C1085" s="293" t="s">
        <v>164</v>
      </c>
      <c r="D1085" s="297"/>
      <c r="E1085" s="297"/>
      <c r="F1085" s="297"/>
      <c r="G1085" s="297"/>
      <c r="H1085" s="297"/>
      <c r="I1085" s="297"/>
      <c r="J1085" s="297"/>
      <c r="K1085" s="297"/>
      <c r="L1085" s="297"/>
      <c r="M1085" s="297"/>
      <c r="N1085" s="297">
        <f>N1084</f>
        <v>0</v>
      </c>
      <c r="O1085" s="297"/>
      <c r="P1085" s="297"/>
      <c r="Q1085" s="297"/>
      <c r="R1085" s="297"/>
      <c r="S1085" s="297"/>
      <c r="T1085" s="297"/>
      <c r="U1085" s="297"/>
      <c r="V1085" s="297"/>
      <c r="W1085" s="297"/>
      <c r="X1085" s="297"/>
      <c r="Y1085" s="413">
        <f t="shared" ref="Y1085:AL1085" si="345">Y1084</f>
        <v>0</v>
      </c>
      <c r="Z1085" s="413">
        <f t="shared" si="345"/>
        <v>0</v>
      </c>
      <c r="AA1085" s="413">
        <f t="shared" si="345"/>
        <v>0</v>
      </c>
      <c r="AB1085" s="413">
        <f t="shared" si="345"/>
        <v>0</v>
      </c>
      <c r="AC1085" s="413">
        <f t="shared" si="345"/>
        <v>0</v>
      </c>
      <c r="AD1085" s="413">
        <f t="shared" si="345"/>
        <v>0</v>
      </c>
      <c r="AE1085" s="413">
        <f t="shared" si="345"/>
        <v>0</v>
      </c>
      <c r="AF1085" s="413">
        <f t="shared" si="345"/>
        <v>0</v>
      </c>
      <c r="AG1085" s="413">
        <f t="shared" si="345"/>
        <v>0</v>
      </c>
      <c r="AH1085" s="413">
        <f t="shared" si="345"/>
        <v>0</v>
      </c>
      <c r="AI1085" s="413">
        <f t="shared" si="345"/>
        <v>0</v>
      </c>
      <c r="AJ1085" s="413">
        <f t="shared" si="345"/>
        <v>0</v>
      </c>
      <c r="AK1085" s="413">
        <f t="shared" si="345"/>
        <v>0</v>
      </c>
      <c r="AL1085" s="413">
        <f t="shared" si="345"/>
        <v>0</v>
      </c>
      <c r="AM1085" s="308"/>
    </row>
    <row r="1086" spans="1:39" ht="15" customHeight="1" outlineLevel="1">
      <c r="A1086" s="534"/>
      <c r="B1086" s="430"/>
      <c r="C1086" s="293"/>
      <c r="D1086" s="293"/>
      <c r="E1086" s="293"/>
      <c r="F1086" s="293"/>
      <c r="G1086" s="293"/>
      <c r="H1086" s="293"/>
      <c r="I1086" s="293"/>
      <c r="J1086" s="293"/>
      <c r="K1086" s="293"/>
      <c r="L1086" s="293"/>
      <c r="M1086" s="293"/>
      <c r="N1086" s="293"/>
      <c r="O1086" s="293"/>
      <c r="P1086" s="293"/>
      <c r="Q1086" s="293"/>
      <c r="R1086" s="293"/>
      <c r="S1086" s="293"/>
      <c r="T1086" s="293"/>
      <c r="U1086" s="293"/>
      <c r="V1086" s="293"/>
      <c r="W1086" s="293"/>
      <c r="X1086" s="293"/>
      <c r="Y1086" s="414"/>
      <c r="Z1086" s="427"/>
      <c r="AA1086" s="427"/>
      <c r="AB1086" s="427"/>
      <c r="AC1086" s="427"/>
      <c r="AD1086" s="427"/>
      <c r="AE1086" s="427"/>
      <c r="AF1086" s="427"/>
      <c r="AG1086" s="427"/>
      <c r="AH1086" s="427"/>
      <c r="AI1086" s="427"/>
      <c r="AJ1086" s="427"/>
      <c r="AK1086" s="427"/>
      <c r="AL1086" s="427"/>
      <c r="AM1086" s="308"/>
    </row>
    <row r="1087" spans="1:39" ht="28.5" customHeight="1" outlineLevel="1">
      <c r="A1087" s="534">
        <v>42</v>
      </c>
      <c r="B1087" s="430" t="s">
        <v>135</v>
      </c>
      <c r="C1087" s="293" t="s">
        <v>25</v>
      </c>
      <c r="D1087" s="297"/>
      <c r="E1087" s="297"/>
      <c r="F1087" s="297"/>
      <c r="G1087" s="297"/>
      <c r="H1087" s="297"/>
      <c r="I1087" s="297"/>
      <c r="J1087" s="297"/>
      <c r="K1087" s="297"/>
      <c r="L1087" s="297"/>
      <c r="M1087" s="297"/>
      <c r="N1087" s="293"/>
      <c r="O1087" s="297"/>
      <c r="P1087" s="297"/>
      <c r="Q1087" s="297"/>
      <c r="R1087" s="297"/>
      <c r="S1087" s="297"/>
      <c r="T1087" s="297"/>
      <c r="U1087" s="297"/>
      <c r="V1087" s="297"/>
      <c r="W1087" s="297"/>
      <c r="X1087" s="297"/>
      <c r="Y1087" s="428"/>
      <c r="Z1087" s="417"/>
      <c r="AA1087" s="417"/>
      <c r="AB1087" s="417"/>
      <c r="AC1087" s="417"/>
      <c r="AD1087" s="417"/>
      <c r="AE1087" s="417"/>
      <c r="AF1087" s="417"/>
      <c r="AG1087" s="417"/>
      <c r="AH1087" s="417"/>
      <c r="AI1087" s="417"/>
      <c r="AJ1087" s="417"/>
      <c r="AK1087" s="417"/>
      <c r="AL1087" s="417"/>
      <c r="AM1087" s="298">
        <f>SUM(Y1087:AL1087)</f>
        <v>0</v>
      </c>
    </row>
    <row r="1088" spans="1:39" ht="15" customHeight="1" outlineLevel="1">
      <c r="A1088" s="534"/>
      <c r="B1088" s="296" t="s">
        <v>344</v>
      </c>
      <c r="C1088" s="293" t="s">
        <v>164</v>
      </c>
      <c r="D1088" s="297"/>
      <c r="E1088" s="297"/>
      <c r="F1088" s="297"/>
      <c r="G1088" s="297"/>
      <c r="H1088" s="297"/>
      <c r="I1088" s="297"/>
      <c r="J1088" s="297"/>
      <c r="K1088" s="297"/>
      <c r="L1088" s="297"/>
      <c r="M1088" s="297"/>
      <c r="N1088" s="470"/>
      <c r="O1088" s="297"/>
      <c r="P1088" s="297"/>
      <c r="Q1088" s="297"/>
      <c r="R1088" s="297"/>
      <c r="S1088" s="297"/>
      <c r="T1088" s="297"/>
      <c r="U1088" s="297"/>
      <c r="V1088" s="297"/>
      <c r="W1088" s="297"/>
      <c r="X1088" s="297"/>
      <c r="Y1088" s="413">
        <f t="shared" ref="Y1088:AL1088" si="346">Y1087</f>
        <v>0</v>
      </c>
      <c r="Z1088" s="413">
        <f t="shared" si="346"/>
        <v>0</v>
      </c>
      <c r="AA1088" s="413">
        <f t="shared" si="346"/>
        <v>0</v>
      </c>
      <c r="AB1088" s="413">
        <f t="shared" si="346"/>
        <v>0</v>
      </c>
      <c r="AC1088" s="413">
        <f t="shared" si="346"/>
        <v>0</v>
      </c>
      <c r="AD1088" s="413">
        <f t="shared" si="346"/>
        <v>0</v>
      </c>
      <c r="AE1088" s="413">
        <f t="shared" si="346"/>
        <v>0</v>
      </c>
      <c r="AF1088" s="413">
        <f t="shared" si="346"/>
        <v>0</v>
      </c>
      <c r="AG1088" s="413">
        <f t="shared" si="346"/>
        <v>0</v>
      </c>
      <c r="AH1088" s="413">
        <f t="shared" si="346"/>
        <v>0</v>
      </c>
      <c r="AI1088" s="413">
        <f t="shared" si="346"/>
        <v>0</v>
      </c>
      <c r="AJ1088" s="413">
        <f t="shared" si="346"/>
        <v>0</v>
      </c>
      <c r="AK1088" s="413">
        <f t="shared" si="346"/>
        <v>0</v>
      </c>
      <c r="AL1088" s="413">
        <f t="shared" si="346"/>
        <v>0</v>
      </c>
      <c r="AM1088" s="308"/>
    </row>
    <row r="1089" spans="1:39" ht="15" customHeight="1" outlineLevel="1">
      <c r="A1089" s="534"/>
      <c r="B1089" s="430"/>
      <c r="C1089" s="293"/>
      <c r="D1089" s="293"/>
      <c r="E1089" s="293"/>
      <c r="F1089" s="293"/>
      <c r="G1089" s="293"/>
      <c r="H1089" s="293"/>
      <c r="I1089" s="293"/>
      <c r="J1089" s="293"/>
      <c r="K1089" s="293"/>
      <c r="L1089" s="293"/>
      <c r="M1089" s="293"/>
      <c r="N1089" s="293"/>
      <c r="O1089" s="293"/>
      <c r="P1089" s="293"/>
      <c r="Q1089" s="293"/>
      <c r="R1089" s="293"/>
      <c r="S1089" s="293"/>
      <c r="T1089" s="293"/>
      <c r="U1089" s="293"/>
      <c r="V1089" s="293"/>
      <c r="W1089" s="293"/>
      <c r="X1089" s="293"/>
      <c r="Y1089" s="414"/>
      <c r="Z1089" s="427"/>
      <c r="AA1089" s="427"/>
      <c r="AB1089" s="427"/>
      <c r="AC1089" s="427"/>
      <c r="AD1089" s="427"/>
      <c r="AE1089" s="427"/>
      <c r="AF1089" s="427"/>
      <c r="AG1089" s="427"/>
      <c r="AH1089" s="427"/>
      <c r="AI1089" s="427"/>
      <c r="AJ1089" s="427"/>
      <c r="AK1089" s="427"/>
      <c r="AL1089" s="427"/>
      <c r="AM1089" s="308"/>
    </row>
    <row r="1090" spans="1:39" ht="15" customHeight="1" outlineLevel="1">
      <c r="A1090" s="534">
        <v>43</v>
      </c>
      <c r="B1090" s="430" t="s">
        <v>136</v>
      </c>
      <c r="C1090" s="293" t="s">
        <v>25</v>
      </c>
      <c r="D1090" s="297"/>
      <c r="E1090" s="297"/>
      <c r="F1090" s="297"/>
      <c r="G1090" s="297"/>
      <c r="H1090" s="297"/>
      <c r="I1090" s="297"/>
      <c r="J1090" s="297"/>
      <c r="K1090" s="297"/>
      <c r="L1090" s="297"/>
      <c r="M1090" s="297"/>
      <c r="N1090" s="297">
        <v>0</v>
      </c>
      <c r="O1090" s="297"/>
      <c r="P1090" s="297"/>
      <c r="Q1090" s="297"/>
      <c r="R1090" s="297"/>
      <c r="S1090" s="297"/>
      <c r="T1090" s="297"/>
      <c r="U1090" s="297"/>
      <c r="V1090" s="297"/>
      <c r="W1090" s="297"/>
      <c r="X1090" s="297"/>
      <c r="Y1090" s="428"/>
      <c r="Z1090" s="417"/>
      <c r="AA1090" s="417"/>
      <c r="AB1090" s="417"/>
      <c r="AC1090" s="417"/>
      <c r="AD1090" s="417"/>
      <c r="AE1090" s="417"/>
      <c r="AF1090" s="417"/>
      <c r="AG1090" s="417"/>
      <c r="AH1090" s="417"/>
      <c r="AI1090" s="417"/>
      <c r="AJ1090" s="417"/>
      <c r="AK1090" s="417"/>
      <c r="AL1090" s="417"/>
      <c r="AM1090" s="298">
        <f>SUM(Y1090:AL1090)</f>
        <v>0</v>
      </c>
    </row>
    <row r="1091" spans="1:39" ht="15" customHeight="1" outlineLevel="1">
      <c r="A1091" s="534"/>
      <c r="B1091" s="296" t="s">
        <v>344</v>
      </c>
      <c r="C1091" s="293" t="s">
        <v>164</v>
      </c>
      <c r="D1091" s="297"/>
      <c r="E1091" s="297"/>
      <c r="F1091" s="297"/>
      <c r="G1091" s="297"/>
      <c r="H1091" s="297"/>
      <c r="I1091" s="297"/>
      <c r="J1091" s="297"/>
      <c r="K1091" s="297"/>
      <c r="L1091" s="297"/>
      <c r="M1091" s="297"/>
      <c r="N1091" s="297">
        <f>N1090</f>
        <v>0</v>
      </c>
      <c r="O1091" s="297"/>
      <c r="P1091" s="297"/>
      <c r="Q1091" s="297"/>
      <c r="R1091" s="297"/>
      <c r="S1091" s="297"/>
      <c r="T1091" s="297"/>
      <c r="U1091" s="297"/>
      <c r="V1091" s="297"/>
      <c r="W1091" s="297"/>
      <c r="X1091" s="297"/>
      <c r="Y1091" s="413">
        <f t="shared" ref="Y1091:AL1091" si="347">Y1090</f>
        <v>0</v>
      </c>
      <c r="Z1091" s="413">
        <f t="shared" si="347"/>
        <v>0</v>
      </c>
      <c r="AA1091" s="413">
        <f t="shared" si="347"/>
        <v>0</v>
      </c>
      <c r="AB1091" s="413">
        <f t="shared" si="347"/>
        <v>0</v>
      </c>
      <c r="AC1091" s="413">
        <f t="shared" si="347"/>
        <v>0</v>
      </c>
      <c r="AD1091" s="413">
        <f t="shared" si="347"/>
        <v>0</v>
      </c>
      <c r="AE1091" s="413">
        <f t="shared" si="347"/>
        <v>0</v>
      </c>
      <c r="AF1091" s="413">
        <f t="shared" si="347"/>
        <v>0</v>
      </c>
      <c r="AG1091" s="413">
        <f t="shared" si="347"/>
        <v>0</v>
      </c>
      <c r="AH1091" s="413">
        <f t="shared" si="347"/>
        <v>0</v>
      </c>
      <c r="AI1091" s="413">
        <f t="shared" si="347"/>
        <v>0</v>
      </c>
      <c r="AJ1091" s="413">
        <f t="shared" si="347"/>
        <v>0</v>
      </c>
      <c r="AK1091" s="413">
        <f t="shared" si="347"/>
        <v>0</v>
      </c>
      <c r="AL1091" s="413">
        <f t="shared" si="347"/>
        <v>0</v>
      </c>
      <c r="AM1091" s="308"/>
    </row>
    <row r="1092" spans="1:39" ht="15" customHeight="1" outlineLevel="1">
      <c r="A1092" s="534"/>
      <c r="B1092" s="430"/>
      <c r="C1092" s="293"/>
      <c r="D1092" s="293"/>
      <c r="E1092" s="293"/>
      <c r="F1092" s="293"/>
      <c r="G1092" s="293"/>
      <c r="H1092" s="293"/>
      <c r="I1092" s="293"/>
      <c r="J1092" s="293"/>
      <c r="K1092" s="293"/>
      <c r="L1092" s="293"/>
      <c r="M1092" s="293"/>
      <c r="N1092" s="293"/>
      <c r="O1092" s="293"/>
      <c r="P1092" s="293"/>
      <c r="Q1092" s="293"/>
      <c r="R1092" s="293"/>
      <c r="S1092" s="293"/>
      <c r="T1092" s="293"/>
      <c r="U1092" s="293"/>
      <c r="V1092" s="293"/>
      <c r="W1092" s="293"/>
      <c r="X1092" s="293"/>
      <c r="Y1092" s="414"/>
      <c r="Z1092" s="427"/>
      <c r="AA1092" s="427"/>
      <c r="AB1092" s="427"/>
      <c r="AC1092" s="427"/>
      <c r="AD1092" s="427"/>
      <c r="AE1092" s="427"/>
      <c r="AF1092" s="427"/>
      <c r="AG1092" s="427"/>
      <c r="AH1092" s="427"/>
      <c r="AI1092" s="427"/>
      <c r="AJ1092" s="427"/>
      <c r="AK1092" s="427"/>
      <c r="AL1092" s="427"/>
      <c r="AM1092" s="308"/>
    </row>
    <row r="1093" spans="1:39" ht="28.5" customHeight="1" outlineLevel="1">
      <c r="A1093" s="534">
        <v>44</v>
      </c>
      <c r="B1093" s="430" t="s">
        <v>137</v>
      </c>
      <c r="C1093" s="293" t="s">
        <v>25</v>
      </c>
      <c r="D1093" s="297"/>
      <c r="E1093" s="297"/>
      <c r="F1093" s="297"/>
      <c r="G1093" s="297"/>
      <c r="H1093" s="297"/>
      <c r="I1093" s="297"/>
      <c r="J1093" s="297"/>
      <c r="K1093" s="297"/>
      <c r="L1093" s="297"/>
      <c r="M1093" s="297"/>
      <c r="N1093" s="297">
        <v>0</v>
      </c>
      <c r="O1093" s="297"/>
      <c r="P1093" s="297"/>
      <c r="Q1093" s="297"/>
      <c r="R1093" s="297"/>
      <c r="S1093" s="297"/>
      <c r="T1093" s="297"/>
      <c r="U1093" s="297"/>
      <c r="V1093" s="297"/>
      <c r="W1093" s="297"/>
      <c r="X1093" s="297"/>
      <c r="Y1093" s="428"/>
      <c r="Z1093" s="417"/>
      <c r="AA1093" s="417"/>
      <c r="AB1093" s="417"/>
      <c r="AC1093" s="417"/>
      <c r="AD1093" s="417"/>
      <c r="AE1093" s="417"/>
      <c r="AF1093" s="417"/>
      <c r="AG1093" s="417"/>
      <c r="AH1093" s="417"/>
      <c r="AI1093" s="417"/>
      <c r="AJ1093" s="417"/>
      <c r="AK1093" s="417"/>
      <c r="AL1093" s="417"/>
      <c r="AM1093" s="298">
        <f>SUM(Y1093:AL1093)</f>
        <v>0</v>
      </c>
    </row>
    <row r="1094" spans="1:39" ht="15" customHeight="1" outlineLevel="1">
      <c r="A1094" s="534"/>
      <c r="B1094" s="296" t="s">
        <v>344</v>
      </c>
      <c r="C1094" s="293" t="s">
        <v>164</v>
      </c>
      <c r="D1094" s="297"/>
      <c r="E1094" s="297"/>
      <c r="F1094" s="297"/>
      <c r="G1094" s="297"/>
      <c r="H1094" s="297"/>
      <c r="I1094" s="297"/>
      <c r="J1094" s="297"/>
      <c r="K1094" s="297"/>
      <c r="L1094" s="297"/>
      <c r="M1094" s="297"/>
      <c r="N1094" s="297">
        <f>N1093</f>
        <v>0</v>
      </c>
      <c r="O1094" s="297"/>
      <c r="P1094" s="297"/>
      <c r="Q1094" s="297"/>
      <c r="R1094" s="297"/>
      <c r="S1094" s="297"/>
      <c r="T1094" s="297"/>
      <c r="U1094" s="297"/>
      <c r="V1094" s="297"/>
      <c r="W1094" s="297"/>
      <c r="X1094" s="297"/>
      <c r="Y1094" s="413">
        <f t="shared" ref="Y1094:AL1094" si="348">Y1093</f>
        <v>0</v>
      </c>
      <c r="Z1094" s="413">
        <f t="shared" si="348"/>
        <v>0</v>
      </c>
      <c r="AA1094" s="413">
        <f t="shared" si="348"/>
        <v>0</v>
      </c>
      <c r="AB1094" s="413">
        <f t="shared" si="348"/>
        <v>0</v>
      </c>
      <c r="AC1094" s="413">
        <f t="shared" si="348"/>
        <v>0</v>
      </c>
      <c r="AD1094" s="413">
        <f t="shared" si="348"/>
        <v>0</v>
      </c>
      <c r="AE1094" s="413">
        <f t="shared" si="348"/>
        <v>0</v>
      </c>
      <c r="AF1094" s="413">
        <f t="shared" si="348"/>
        <v>0</v>
      </c>
      <c r="AG1094" s="413">
        <f t="shared" si="348"/>
        <v>0</v>
      </c>
      <c r="AH1094" s="413">
        <f t="shared" si="348"/>
        <v>0</v>
      </c>
      <c r="AI1094" s="413">
        <f t="shared" si="348"/>
        <v>0</v>
      </c>
      <c r="AJ1094" s="413">
        <f t="shared" si="348"/>
        <v>0</v>
      </c>
      <c r="AK1094" s="413">
        <f t="shared" si="348"/>
        <v>0</v>
      </c>
      <c r="AL1094" s="413">
        <f t="shared" si="348"/>
        <v>0</v>
      </c>
      <c r="AM1094" s="308"/>
    </row>
    <row r="1095" spans="1:39" ht="15" customHeight="1" outlineLevel="1">
      <c r="A1095" s="534"/>
      <c r="B1095" s="430"/>
      <c r="C1095" s="293"/>
      <c r="D1095" s="293"/>
      <c r="E1095" s="293"/>
      <c r="F1095" s="293"/>
      <c r="G1095" s="293"/>
      <c r="H1095" s="293"/>
      <c r="I1095" s="293"/>
      <c r="J1095" s="293"/>
      <c r="K1095" s="293"/>
      <c r="L1095" s="293"/>
      <c r="M1095" s="293"/>
      <c r="N1095" s="293"/>
      <c r="O1095" s="293"/>
      <c r="P1095" s="293"/>
      <c r="Q1095" s="293"/>
      <c r="R1095" s="293"/>
      <c r="S1095" s="293"/>
      <c r="T1095" s="293"/>
      <c r="U1095" s="293"/>
      <c r="V1095" s="293"/>
      <c r="W1095" s="293"/>
      <c r="X1095" s="293"/>
      <c r="Y1095" s="414"/>
      <c r="Z1095" s="427"/>
      <c r="AA1095" s="427"/>
      <c r="AB1095" s="427"/>
      <c r="AC1095" s="427"/>
      <c r="AD1095" s="427"/>
      <c r="AE1095" s="427"/>
      <c r="AF1095" s="427"/>
      <c r="AG1095" s="427"/>
      <c r="AH1095" s="427"/>
      <c r="AI1095" s="427"/>
      <c r="AJ1095" s="427"/>
      <c r="AK1095" s="427"/>
      <c r="AL1095" s="427"/>
      <c r="AM1095" s="308"/>
    </row>
    <row r="1096" spans="1:39" ht="15" customHeight="1" outlineLevel="1">
      <c r="A1096" s="534">
        <v>45</v>
      </c>
      <c r="B1096" s="430" t="s">
        <v>138</v>
      </c>
      <c r="C1096" s="293" t="s">
        <v>25</v>
      </c>
      <c r="D1096" s="297"/>
      <c r="E1096" s="297"/>
      <c r="F1096" s="297"/>
      <c r="G1096" s="297"/>
      <c r="H1096" s="297"/>
      <c r="I1096" s="297"/>
      <c r="J1096" s="297"/>
      <c r="K1096" s="297"/>
      <c r="L1096" s="297"/>
      <c r="M1096" s="297"/>
      <c r="N1096" s="297">
        <v>0</v>
      </c>
      <c r="O1096" s="297"/>
      <c r="P1096" s="297"/>
      <c r="Q1096" s="297"/>
      <c r="R1096" s="297"/>
      <c r="S1096" s="297"/>
      <c r="T1096" s="297"/>
      <c r="U1096" s="297"/>
      <c r="V1096" s="297"/>
      <c r="W1096" s="297"/>
      <c r="X1096" s="297"/>
      <c r="Y1096" s="428"/>
      <c r="Z1096" s="417"/>
      <c r="AA1096" s="417"/>
      <c r="AB1096" s="417"/>
      <c r="AC1096" s="417"/>
      <c r="AD1096" s="417"/>
      <c r="AE1096" s="417"/>
      <c r="AF1096" s="417"/>
      <c r="AG1096" s="417"/>
      <c r="AH1096" s="417"/>
      <c r="AI1096" s="417"/>
      <c r="AJ1096" s="417"/>
      <c r="AK1096" s="417"/>
      <c r="AL1096" s="417"/>
      <c r="AM1096" s="298">
        <f>SUM(Y1096:AL1096)</f>
        <v>0</v>
      </c>
    </row>
    <row r="1097" spans="1:39" ht="15" customHeight="1" outlineLevel="1">
      <c r="A1097" s="534"/>
      <c r="B1097" s="296" t="s">
        <v>344</v>
      </c>
      <c r="C1097" s="293" t="s">
        <v>164</v>
      </c>
      <c r="D1097" s="297"/>
      <c r="E1097" s="297"/>
      <c r="F1097" s="297"/>
      <c r="G1097" s="297"/>
      <c r="H1097" s="297"/>
      <c r="I1097" s="297"/>
      <c r="J1097" s="297"/>
      <c r="K1097" s="297"/>
      <c r="L1097" s="297"/>
      <c r="M1097" s="297"/>
      <c r="N1097" s="297">
        <f>N1096</f>
        <v>0</v>
      </c>
      <c r="O1097" s="297"/>
      <c r="P1097" s="297"/>
      <c r="Q1097" s="297"/>
      <c r="R1097" s="297"/>
      <c r="S1097" s="297"/>
      <c r="T1097" s="297"/>
      <c r="U1097" s="297"/>
      <c r="V1097" s="297"/>
      <c r="W1097" s="297"/>
      <c r="X1097" s="297"/>
      <c r="Y1097" s="413">
        <f t="shared" ref="Y1097:AL1097" si="349">Y1096</f>
        <v>0</v>
      </c>
      <c r="Z1097" s="413">
        <f t="shared" si="349"/>
        <v>0</v>
      </c>
      <c r="AA1097" s="413">
        <f t="shared" si="349"/>
        <v>0</v>
      </c>
      <c r="AB1097" s="413">
        <f t="shared" si="349"/>
        <v>0</v>
      </c>
      <c r="AC1097" s="413">
        <f t="shared" si="349"/>
        <v>0</v>
      </c>
      <c r="AD1097" s="413">
        <f t="shared" si="349"/>
        <v>0</v>
      </c>
      <c r="AE1097" s="413">
        <f t="shared" si="349"/>
        <v>0</v>
      </c>
      <c r="AF1097" s="413">
        <f t="shared" si="349"/>
        <v>0</v>
      </c>
      <c r="AG1097" s="413">
        <f t="shared" si="349"/>
        <v>0</v>
      </c>
      <c r="AH1097" s="413">
        <f t="shared" si="349"/>
        <v>0</v>
      </c>
      <c r="AI1097" s="413">
        <f t="shared" si="349"/>
        <v>0</v>
      </c>
      <c r="AJ1097" s="413">
        <f t="shared" si="349"/>
        <v>0</v>
      </c>
      <c r="AK1097" s="413">
        <f t="shared" si="349"/>
        <v>0</v>
      </c>
      <c r="AL1097" s="413">
        <f t="shared" si="349"/>
        <v>0</v>
      </c>
      <c r="AM1097" s="308"/>
    </row>
    <row r="1098" spans="1:39" ht="15" customHeight="1" outlineLevel="1">
      <c r="A1098" s="534"/>
      <c r="B1098" s="430"/>
      <c r="C1098" s="293"/>
      <c r="D1098" s="293"/>
      <c r="E1098" s="293"/>
      <c r="F1098" s="293"/>
      <c r="G1098" s="293"/>
      <c r="H1098" s="293"/>
      <c r="I1098" s="293"/>
      <c r="J1098" s="293"/>
      <c r="K1098" s="293"/>
      <c r="L1098" s="293"/>
      <c r="M1098" s="293"/>
      <c r="N1098" s="293"/>
      <c r="O1098" s="293"/>
      <c r="P1098" s="293"/>
      <c r="Q1098" s="293"/>
      <c r="R1098" s="293"/>
      <c r="S1098" s="293"/>
      <c r="T1098" s="293"/>
      <c r="U1098" s="293"/>
      <c r="V1098" s="293"/>
      <c r="W1098" s="293"/>
      <c r="X1098" s="293"/>
      <c r="Y1098" s="414"/>
      <c r="Z1098" s="427"/>
      <c r="AA1098" s="427"/>
      <c r="AB1098" s="427"/>
      <c r="AC1098" s="427"/>
      <c r="AD1098" s="427"/>
      <c r="AE1098" s="427"/>
      <c r="AF1098" s="427"/>
      <c r="AG1098" s="427"/>
      <c r="AH1098" s="427"/>
      <c r="AI1098" s="427"/>
      <c r="AJ1098" s="427"/>
      <c r="AK1098" s="427"/>
      <c r="AL1098" s="427"/>
      <c r="AM1098" s="308"/>
    </row>
    <row r="1099" spans="1:39" ht="15" customHeight="1" outlineLevel="1">
      <c r="A1099" s="534">
        <v>46</v>
      </c>
      <c r="B1099" s="430" t="s">
        <v>139</v>
      </c>
      <c r="C1099" s="293" t="s">
        <v>25</v>
      </c>
      <c r="D1099" s="297"/>
      <c r="E1099" s="297"/>
      <c r="F1099" s="297"/>
      <c r="G1099" s="297"/>
      <c r="H1099" s="297"/>
      <c r="I1099" s="297"/>
      <c r="J1099" s="297"/>
      <c r="K1099" s="297"/>
      <c r="L1099" s="297"/>
      <c r="M1099" s="297"/>
      <c r="N1099" s="297">
        <v>0</v>
      </c>
      <c r="O1099" s="297"/>
      <c r="P1099" s="297"/>
      <c r="Q1099" s="297"/>
      <c r="R1099" s="297"/>
      <c r="S1099" s="297"/>
      <c r="T1099" s="297"/>
      <c r="U1099" s="297"/>
      <c r="V1099" s="297"/>
      <c r="W1099" s="297"/>
      <c r="X1099" s="297"/>
      <c r="Y1099" s="428"/>
      <c r="Z1099" s="417"/>
      <c r="AA1099" s="417"/>
      <c r="AB1099" s="417"/>
      <c r="AC1099" s="417"/>
      <c r="AD1099" s="417"/>
      <c r="AE1099" s="417"/>
      <c r="AF1099" s="417"/>
      <c r="AG1099" s="417"/>
      <c r="AH1099" s="417"/>
      <c r="AI1099" s="417">
        <v>0.1</v>
      </c>
      <c r="AJ1099" s="417"/>
      <c r="AK1099" s="417"/>
      <c r="AL1099" s="417"/>
      <c r="AM1099" s="298">
        <f>SUM(Y1099:AL1099)</f>
        <v>0.1</v>
      </c>
    </row>
    <row r="1100" spans="1:39" ht="15" customHeight="1" outlineLevel="1">
      <c r="A1100" s="534"/>
      <c r="B1100" s="296" t="s">
        <v>344</v>
      </c>
      <c r="C1100" s="293" t="s">
        <v>164</v>
      </c>
      <c r="D1100" s="297"/>
      <c r="E1100" s="297"/>
      <c r="F1100" s="297"/>
      <c r="G1100" s="297"/>
      <c r="H1100" s="297"/>
      <c r="I1100" s="297"/>
      <c r="J1100" s="297"/>
      <c r="K1100" s="297"/>
      <c r="L1100" s="297"/>
      <c r="M1100" s="297"/>
      <c r="N1100" s="297">
        <f>N1099</f>
        <v>0</v>
      </c>
      <c r="O1100" s="297"/>
      <c r="P1100" s="297"/>
      <c r="Q1100" s="297"/>
      <c r="R1100" s="297"/>
      <c r="S1100" s="297"/>
      <c r="T1100" s="297"/>
      <c r="U1100" s="297"/>
      <c r="V1100" s="297"/>
      <c r="W1100" s="297"/>
      <c r="X1100" s="297"/>
      <c r="Y1100" s="413">
        <f t="shared" ref="Y1100:AL1100" si="350">Y1099</f>
        <v>0</v>
      </c>
      <c r="Z1100" s="413">
        <f t="shared" si="350"/>
        <v>0</v>
      </c>
      <c r="AA1100" s="413">
        <f t="shared" si="350"/>
        <v>0</v>
      </c>
      <c r="AB1100" s="413">
        <f t="shared" si="350"/>
        <v>0</v>
      </c>
      <c r="AC1100" s="413">
        <f t="shared" si="350"/>
        <v>0</v>
      </c>
      <c r="AD1100" s="413">
        <f t="shared" si="350"/>
        <v>0</v>
      </c>
      <c r="AE1100" s="413">
        <f t="shared" si="350"/>
        <v>0</v>
      </c>
      <c r="AF1100" s="413">
        <f t="shared" si="350"/>
        <v>0</v>
      </c>
      <c r="AG1100" s="413">
        <f t="shared" si="350"/>
        <v>0</v>
      </c>
      <c r="AH1100" s="413">
        <f t="shared" si="350"/>
        <v>0</v>
      </c>
      <c r="AI1100" s="413">
        <f t="shared" si="350"/>
        <v>0.1</v>
      </c>
      <c r="AJ1100" s="413">
        <f t="shared" si="350"/>
        <v>0</v>
      </c>
      <c r="AK1100" s="413">
        <f t="shared" si="350"/>
        <v>0</v>
      </c>
      <c r="AL1100" s="413">
        <f t="shared" si="350"/>
        <v>0</v>
      </c>
      <c r="AM1100" s="308"/>
    </row>
    <row r="1101" spans="1:39" ht="15" customHeight="1" outlineLevel="1">
      <c r="A1101" s="534"/>
      <c r="B1101" s="430"/>
      <c r="C1101" s="293"/>
      <c r="D1101" s="293"/>
      <c r="E1101" s="293"/>
      <c r="F1101" s="293"/>
      <c r="G1101" s="293"/>
      <c r="H1101" s="293"/>
      <c r="I1101" s="293"/>
      <c r="J1101" s="293"/>
      <c r="K1101" s="293"/>
      <c r="L1101" s="293"/>
      <c r="M1101" s="293"/>
      <c r="N1101" s="293"/>
      <c r="O1101" s="293"/>
      <c r="P1101" s="293"/>
      <c r="Q1101" s="293"/>
      <c r="R1101" s="293"/>
      <c r="S1101" s="293"/>
      <c r="T1101" s="293"/>
      <c r="U1101" s="293"/>
      <c r="V1101" s="293"/>
      <c r="W1101" s="293"/>
      <c r="X1101" s="293"/>
      <c r="Y1101" s="414"/>
      <c r="Z1101" s="427"/>
      <c r="AA1101" s="427"/>
      <c r="AB1101" s="427"/>
      <c r="AC1101" s="427"/>
      <c r="AD1101" s="427"/>
      <c r="AE1101" s="427"/>
      <c r="AF1101" s="427"/>
      <c r="AG1101" s="427"/>
      <c r="AH1101" s="427"/>
      <c r="AI1101" s="427"/>
      <c r="AJ1101" s="427"/>
      <c r="AK1101" s="427"/>
      <c r="AL1101" s="427"/>
      <c r="AM1101" s="308"/>
    </row>
    <row r="1102" spans="1:39" ht="28.5" customHeight="1" outlineLevel="1">
      <c r="A1102" s="534">
        <v>47</v>
      </c>
      <c r="B1102" s="430" t="s">
        <v>140</v>
      </c>
      <c r="C1102" s="293" t="s">
        <v>25</v>
      </c>
      <c r="D1102" s="297"/>
      <c r="E1102" s="297"/>
      <c r="F1102" s="297"/>
      <c r="G1102" s="297"/>
      <c r="H1102" s="297"/>
      <c r="I1102" s="297"/>
      <c r="J1102" s="297"/>
      <c r="K1102" s="297"/>
      <c r="L1102" s="297"/>
      <c r="M1102" s="297"/>
      <c r="N1102" s="297">
        <v>0</v>
      </c>
      <c r="O1102" s="297"/>
      <c r="P1102" s="297"/>
      <c r="Q1102" s="297"/>
      <c r="R1102" s="297"/>
      <c r="S1102" s="297"/>
      <c r="T1102" s="297"/>
      <c r="U1102" s="297"/>
      <c r="V1102" s="297"/>
      <c r="W1102" s="297"/>
      <c r="X1102" s="297"/>
      <c r="Y1102" s="428"/>
      <c r="Z1102" s="417"/>
      <c r="AA1102" s="417"/>
      <c r="AB1102" s="417"/>
      <c r="AC1102" s="417"/>
      <c r="AD1102" s="417"/>
      <c r="AE1102" s="417"/>
      <c r="AF1102" s="417"/>
      <c r="AG1102" s="417"/>
      <c r="AH1102" s="417"/>
      <c r="AI1102" s="417"/>
      <c r="AJ1102" s="417"/>
      <c r="AK1102" s="417"/>
      <c r="AL1102" s="417"/>
      <c r="AM1102" s="298">
        <f>SUM(Y1102:AL1102)</f>
        <v>0</v>
      </c>
    </row>
    <row r="1103" spans="1:39" ht="15" customHeight="1" outlineLevel="1">
      <c r="A1103" s="534"/>
      <c r="B1103" s="296" t="s">
        <v>344</v>
      </c>
      <c r="C1103" s="293" t="s">
        <v>164</v>
      </c>
      <c r="D1103" s="297"/>
      <c r="E1103" s="297"/>
      <c r="F1103" s="297"/>
      <c r="G1103" s="297"/>
      <c r="H1103" s="297"/>
      <c r="I1103" s="297"/>
      <c r="J1103" s="297"/>
      <c r="K1103" s="297"/>
      <c r="L1103" s="297"/>
      <c r="M1103" s="297"/>
      <c r="N1103" s="297">
        <f>N1102</f>
        <v>0</v>
      </c>
      <c r="O1103" s="297"/>
      <c r="P1103" s="297"/>
      <c r="Q1103" s="297"/>
      <c r="R1103" s="297"/>
      <c r="S1103" s="297"/>
      <c r="T1103" s="297"/>
      <c r="U1103" s="297"/>
      <c r="V1103" s="297"/>
      <c r="W1103" s="297"/>
      <c r="X1103" s="297"/>
      <c r="Y1103" s="413">
        <f t="shared" ref="Y1103:AL1103" si="351">Y1102</f>
        <v>0</v>
      </c>
      <c r="Z1103" s="413">
        <f t="shared" si="351"/>
        <v>0</v>
      </c>
      <c r="AA1103" s="413">
        <f t="shared" si="351"/>
        <v>0</v>
      </c>
      <c r="AB1103" s="413">
        <f t="shared" si="351"/>
        <v>0</v>
      </c>
      <c r="AC1103" s="413">
        <f t="shared" si="351"/>
        <v>0</v>
      </c>
      <c r="AD1103" s="413">
        <f t="shared" si="351"/>
        <v>0</v>
      </c>
      <c r="AE1103" s="413">
        <f t="shared" si="351"/>
        <v>0</v>
      </c>
      <c r="AF1103" s="413">
        <f t="shared" si="351"/>
        <v>0</v>
      </c>
      <c r="AG1103" s="413">
        <f t="shared" si="351"/>
        <v>0</v>
      </c>
      <c r="AH1103" s="413">
        <f t="shared" si="351"/>
        <v>0</v>
      </c>
      <c r="AI1103" s="413">
        <f t="shared" si="351"/>
        <v>0</v>
      </c>
      <c r="AJ1103" s="413">
        <f t="shared" si="351"/>
        <v>0</v>
      </c>
      <c r="AK1103" s="413">
        <f t="shared" si="351"/>
        <v>0</v>
      </c>
      <c r="AL1103" s="413">
        <f t="shared" si="351"/>
        <v>0</v>
      </c>
      <c r="AM1103" s="308"/>
    </row>
    <row r="1104" spans="1:39" ht="15" customHeight="1" outlineLevel="1">
      <c r="A1104" s="534"/>
      <c r="B1104" s="430"/>
      <c r="C1104" s="293"/>
      <c r="D1104" s="293"/>
      <c r="E1104" s="293"/>
      <c r="F1104" s="293"/>
      <c r="G1104" s="293"/>
      <c r="H1104" s="293"/>
      <c r="I1104" s="293"/>
      <c r="J1104" s="293"/>
      <c r="K1104" s="293"/>
      <c r="L1104" s="293"/>
      <c r="M1104" s="293"/>
      <c r="N1104" s="293"/>
      <c r="O1104" s="293"/>
      <c r="P1104" s="293"/>
      <c r="Q1104" s="293"/>
      <c r="R1104" s="293"/>
      <c r="S1104" s="293"/>
      <c r="T1104" s="293"/>
      <c r="U1104" s="293"/>
      <c r="V1104" s="293"/>
      <c r="W1104" s="293"/>
      <c r="X1104" s="293"/>
      <c r="Y1104" s="414"/>
      <c r="Z1104" s="427"/>
      <c r="AA1104" s="427"/>
      <c r="AB1104" s="427"/>
      <c r="AC1104" s="427"/>
      <c r="AD1104" s="427"/>
      <c r="AE1104" s="427"/>
      <c r="AF1104" s="427"/>
      <c r="AG1104" s="427"/>
      <c r="AH1104" s="427"/>
      <c r="AI1104" s="427"/>
      <c r="AJ1104" s="427"/>
      <c r="AK1104" s="427"/>
      <c r="AL1104" s="427"/>
      <c r="AM1104" s="308"/>
    </row>
    <row r="1105" spans="1:39" ht="28.5" customHeight="1" outlineLevel="1">
      <c r="A1105" s="534">
        <v>48</v>
      </c>
      <c r="B1105" s="430" t="s">
        <v>141</v>
      </c>
      <c r="C1105" s="293" t="s">
        <v>25</v>
      </c>
      <c r="D1105" s="297"/>
      <c r="E1105" s="297"/>
      <c r="F1105" s="297"/>
      <c r="G1105" s="297"/>
      <c r="H1105" s="297"/>
      <c r="I1105" s="297"/>
      <c r="J1105" s="297"/>
      <c r="K1105" s="297"/>
      <c r="L1105" s="297"/>
      <c r="M1105" s="297"/>
      <c r="N1105" s="297">
        <v>0</v>
      </c>
      <c r="O1105" s="297"/>
      <c r="P1105" s="297"/>
      <c r="Q1105" s="297"/>
      <c r="R1105" s="297"/>
      <c r="S1105" s="297"/>
      <c r="T1105" s="297"/>
      <c r="U1105" s="297"/>
      <c r="V1105" s="297"/>
      <c r="W1105" s="297"/>
      <c r="X1105" s="297"/>
      <c r="Y1105" s="428"/>
      <c r="Z1105" s="417"/>
      <c r="AA1105" s="417"/>
      <c r="AB1105" s="417"/>
      <c r="AC1105" s="417"/>
      <c r="AD1105" s="417"/>
      <c r="AE1105" s="417"/>
      <c r="AF1105" s="417"/>
      <c r="AG1105" s="417"/>
      <c r="AH1105" s="417"/>
      <c r="AI1105" s="417"/>
      <c r="AJ1105" s="417"/>
      <c r="AK1105" s="417"/>
      <c r="AL1105" s="417"/>
      <c r="AM1105" s="298">
        <f>SUM(Y1105:AL1105)</f>
        <v>0</v>
      </c>
    </row>
    <row r="1106" spans="1:39" ht="15" customHeight="1" outlineLevel="1">
      <c r="A1106" s="534"/>
      <c r="B1106" s="296" t="s">
        <v>344</v>
      </c>
      <c r="C1106" s="293" t="s">
        <v>164</v>
      </c>
      <c r="D1106" s="297"/>
      <c r="E1106" s="297"/>
      <c r="F1106" s="297"/>
      <c r="G1106" s="297"/>
      <c r="H1106" s="297"/>
      <c r="I1106" s="297"/>
      <c r="J1106" s="297"/>
      <c r="K1106" s="297"/>
      <c r="L1106" s="297"/>
      <c r="M1106" s="297"/>
      <c r="N1106" s="297">
        <f>N1105</f>
        <v>0</v>
      </c>
      <c r="O1106" s="297"/>
      <c r="P1106" s="297"/>
      <c r="Q1106" s="297"/>
      <c r="R1106" s="297"/>
      <c r="S1106" s="297"/>
      <c r="T1106" s="297"/>
      <c r="U1106" s="297"/>
      <c r="V1106" s="297"/>
      <c r="W1106" s="297"/>
      <c r="X1106" s="297"/>
      <c r="Y1106" s="413">
        <f t="shared" ref="Y1106:AL1106" si="352">Y1105</f>
        <v>0</v>
      </c>
      <c r="Z1106" s="413">
        <f t="shared" si="352"/>
        <v>0</v>
      </c>
      <c r="AA1106" s="413">
        <f t="shared" si="352"/>
        <v>0</v>
      </c>
      <c r="AB1106" s="413">
        <f t="shared" si="352"/>
        <v>0</v>
      </c>
      <c r="AC1106" s="413">
        <f t="shared" si="352"/>
        <v>0</v>
      </c>
      <c r="AD1106" s="413">
        <f t="shared" si="352"/>
        <v>0</v>
      </c>
      <c r="AE1106" s="413">
        <f t="shared" si="352"/>
        <v>0</v>
      </c>
      <c r="AF1106" s="413">
        <f t="shared" si="352"/>
        <v>0</v>
      </c>
      <c r="AG1106" s="413">
        <f t="shared" si="352"/>
        <v>0</v>
      </c>
      <c r="AH1106" s="413">
        <f t="shared" si="352"/>
        <v>0</v>
      </c>
      <c r="AI1106" s="413">
        <f t="shared" si="352"/>
        <v>0</v>
      </c>
      <c r="AJ1106" s="413">
        <f t="shared" si="352"/>
        <v>0</v>
      </c>
      <c r="AK1106" s="413">
        <f t="shared" si="352"/>
        <v>0</v>
      </c>
      <c r="AL1106" s="413">
        <f t="shared" si="352"/>
        <v>0</v>
      </c>
      <c r="AM1106" s="308"/>
    </row>
    <row r="1107" spans="1:39" ht="15" customHeight="1" outlineLevel="1">
      <c r="A1107" s="534"/>
      <c r="B1107" s="430"/>
      <c r="C1107" s="293"/>
      <c r="D1107" s="293"/>
      <c r="E1107" s="293"/>
      <c r="F1107" s="293"/>
      <c r="G1107" s="293"/>
      <c r="H1107" s="293"/>
      <c r="I1107" s="293"/>
      <c r="J1107" s="293"/>
      <c r="K1107" s="293"/>
      <c r="L1107" s="293"/>
      <c r="M1107" s="293"/>
      <c r="N1107" s="293"/>
      <c r="O1107" s="293"/>
      <c r="P1107" s="293"/>
      <c r="Q1107" s="293"/>
      <c r="R1107" s="293"/>
      <c r="S1107" s="293"/>
      <c r="T1107" s="293"/>
      <c r="U1107" s="293"/>
      <c r="V1107" s="293"/>
      <c r="W1107" s="293"/>
      <c r="X1107" s="293"/>
      <c r="Y1107" s="414"/>
      <c r="Z1107" s="427"/>
      <c r="AA1107" s="427"/>
      <c r="AB1107" s="427"/>
      <c r="AC1107" s="427"/>
      <c r="AD1107" s="427"/>
      <c r="AE1107" s="427"/>
      <c r="AF1107" s="427"/>
      <c r="AG1107" s="427"/>
      <c r="AH1107" s="427"/>
      <c r="AI1107" s="427"/>
      <c r="AJ1107" s="427"/>
      <c r="AK1107" s="427"/>
      <c r="AL1107" s="427"/>
      <c r="AM1107" s="308"/>
    </row>
    <row r="1108" spans="1:39" ht="15" customHeight="1" outlineLevel="1">
      <c r="A1108" s="534">
        <v>49</v>
      </c>
      <c r="B1108" s="430" t="s">
        <v>142</v>
      </c>
      <c r="C1108" s="293" t="s">
        <v>25</v>
      </c>
      <c r="D1108" s="297"/>
      <c r="E1108" s="297"/>
      <c r="F1108" s="297"/>
      <c r="G1108" s="297"/>
      <c r="H1108" s="297"/>
      <c r="I1108" s="297"/>
      <c r="J1108" s="297"/>
      <c r="K1108" s="297"/>
      <c r="L1108" s="297"/>
      <c r="M1108" s="297"/>
      <c r="N1108" s="297">
        <v>0</v>
      </c>
      <c r="O1108" s="297"/>
      <c r="P1108" s="297"/>
      <c r="Q1108" s="297"/>
      <c r="R1108" s="297"/>
      <c r="S1108" s="297"/>
      <c r="T1108" s="297"/>
      <c r="U1108" s="297"/>
      <c r="V1108" s="297"/>
      <c r="W1108" s="297"/>
      <c r="X1108" s="297"/>
      <c r="Y1108" s="428"/>
      <c r="Z1108" s="417"/>
      <c r="AA1108" s="417"/>
      <c r="AB1108" s="417"/>
      <c r="AC1108" s="417"/>
      <c r="AD1108" s="417"/>
      <c r="AE1108" s="417"/>
      <c r="AF1108" s="417"/>
      <c r="AG1108" s="417"/>
      <c r="AH1108" s="417"/>
      <c r="AI1108" s="417"/>
      <c r="AJ1108" s="417"/>
      <c r="AK1108" s="417"/>
      <c r="AL1108" s="417"/>
      <c r="AM1108" s="298">
        <f>SUM(Y1108:AL1108)</f>
        <v>0</v>
      </c>
    </row>
    <row r="1109" spans="1:39" ht="15" customHeight="1" outlineLevel="1">
      <c r="A1109" s="534"/>
      <c r="B1109" s="296" t="s">
        <v>344</v>
      </c>
      <c r="C1109" s="293" t="s">
        <v>164</v>
      </c>
      <c r="D1109" s="297"/>
      <c r="E1109" s="297"/>
      <c r="F1109" s="297"/>
      <c r="G1109" s="297"/>
      <c r="H1109" s="297"/>
      <c r="I1109" s="297"/>
      <c r="J1109" s="297"/>
      <c r="K1109" s="297"/>
      <c r="L1109" s="297"/>
      <c r="M1109" s="297"/>
      <c r="N1109" s="297">
        <f>N1108</f>
        <v>0</v>
      </c>
      <c r="O1109" s="297"/>
      <c r="P1109" s="297"/>
      <c r="Q1109" s="297"/>
      <c r="R1109" s="297"/>
      <c r="S1109" s="297"/>
      <c r="T1109" s="297"/>
      <c r="U1109" s="297"/>
      <c r="V1109" s="297"/>
      <c r="W1109" s="297"/>
      <c r="X1109" s="297"/>
      <c r="Y1109" s="413">
        <f t="shared" ref="Y1109:AL1109" si="353">Y1108</f>
        <v>0</v>
      </c>
      <c r="Z1109" s="413">
        <f t="shared" si="353"/>
        <v>0</v>
      </c>
      <c r="AA1109" s="413">
        <f t="shared" si="353"/>
        <v>0</v>
      </c>
      <c r="AB1109" s="413">
        <f t="shared" si="353"/>
        <v>0</v>
      </c>
      <c r="AC1109" s="413">
        <f t="shared" si="353"/>
        <v>0</v>
      </c>
      <c r="AD1109" s="413">
        <f t="shared" si="353"/>
        <v>0</v>
      </c>
      <c r="AE1109" s="413">
        <f t="shared" si="353"/>
        <v>0</v>
      </c>
      <c r="AF1109" s="413">
        <f t="shared" si="353"/>
        <v>0</v>
      </c>
      <c r="AG1109" s="413">
        <f t="shared" si="353"/>
        <v>0</v>
      </c>
      <c r="AH1109" s="413">
        <f t="shared" si="353"/>
        <v>0</v>
      </c>
      <c r="AI1109" s="413">
        <f t="shared" si="353"/>
        <v>0</v>
      </c>
      <c r="AJ1109" s="413">
        <f t="shared" si="353"/>
        <v>0</v>
      </c>
      <c r="AK1109" s="413">
        <f t="shared" si="353"/>
        <v>0</v>
      </c>
      <c r="AL1109" s="413">
        <f t="shared" si="353"/>
        <v>0</v>
      </c>
      <c r="AM1109" s="308"/>
    </row>
    <row r="1110" spans="1:39" ht="15" customHeight="1" outlineLevel="1">
      <c r="A1110" s="534"/>
      <c r="B1110" s="296"/>
      <c r="C1110" s="307"/>
      <c r="D1110" s="293"/>
      <c r="E1110" s="293"/>
      <c r="F1110" s="293"/>
      <c r="G1110" s="293"/>
      <c r="H1110" s="293"/>
      <c r="I1110" s="293"/>
      <c r="J1110" s="293"/>
      <c r="K1110" s="293"/>
      <c r="L1110" s="293"/>
      <c r="M1110" s="293"/>
      <c r="N1110" s="293"/>
      <c r="O1110" s="293"/>
      <c r="P1110" s="293"/>
      <c r="Q1110" s="293"/>
      <c r="R1110" s="293"/>
      <c r="S1110" s="293"/>
      <c r="T1110" s="293"/>
      <c r="U1110" s="293"/>
      <c r="V1110" s="293"/>
      <c r="W1110" s="293"/>
      <c r="X1110" s="293"/>
      <c r="Y1110" s="303"/>
      <c r="Z1110" s="303"/>
      <c r="AA1110" s="303"/>
      <c r="AB1110" s="303"/>
      <c r="AC1110" s="303"/>
      <c r="AD1110" s="303"/>
      <c r="AE1110" s="303"/>
      <c r="AF1110" s="303"/>
      <c r="AG1110" s="303"/>
      <c r="AH1110" s="303"/>
      <c r="AI1110" s="303"/>
      <c r="AJ1110" s="303"/>
      <c r="AK1110" s="303"/>
      <c r="AL1110" s="303"/>
      <c r="AM1110" s="308"/>
    </row>
    <row r="1111" spans="1:39" ht="15.5">
      <c r="B1111" s="329" t="s">
        <v>345</v>
      </c>
      <c r="C1111" s="331"/>
      <c r="D1111" s="331">
        <f>SUM(D954:D1109)</f>
        <v>0</v>
      </c>
      <c r="E1111" s="331"/>
      <c r="F1111" s="331"/>
      <c r="G1111" s="331"/>
      <c r="H1111" s="331"/>
      <c r="I1111" s="331"/>
      <c r="J1111" s="331"/>
      <c r="K1111" s="331"/>
      <c r="L1111" s="331"/>
      <c r="M1111" s="331"/>
      <c r="N1111" s="331"/>
      <c r="O1111" s="331">
        <f>SUM(O954:O1109)</f>
        <v>0</v>
      </c>
      <c r="P1111" s="331"/>
      <c r="Q1111" s="331"/>
      <c r="R1111" s="331"/>
      <c r="S1111" s="331"/>
      <c r="T1111" s="331"/>
      <c r="U1111" s="331"/>
      <c r="V1111" s="331"/>
      <c r="W1111" s="331"/>
      <c r="X1111" s="331"/>
      <c r="Y1111" s="331">
        <f>IF(Y952="kWh",SUMPRODUCT(D954:D1109,Y954:Y1109))</f>
        <v>0</v>
      </c>
      <c r="Z1111" s="331">
        <f>IF(Z952="kWh",SUMPRODUCT(D954:D1109,Z954:Z1109))</f>
        <v>0</v>
      </c>
      <c r="AA1111" s="331">
        <f>IF(AA952="kw",SUMPRODUCT(N954:N1109,O954:O1109,AA954:AA1109),SUMPRODUCT(D954:D1109,AA954:AA1109))</f>
        <v>0</v>
      </c>
      <c r="AB1111" s="331">
        <f>IF(AB952="kw",SUMPRODUCT(N954:N1109,O954:O1109,AB954:AB1109),SUMPRODUCT(D954:D1109,AB954:AB1109))</f>
        <v>0</v>
      </c>
      <c r="AC1111" s="331">
        <f>IF(AC952="kw",SUMPRODUCT(N954:N1109,O954:O1109,AC954:AC1109),SUMPRODUCT(D954:D1109,AC954:AC1109))</f>
        <v>0</v>
      </c>
      <c r="AD1111" s="331">
        <f>IF(AD952="kw",SUMPRODUCT(N954:N1109,O954:O1109,AD954:AD1109),SUMPRODUCT(D954:D1109,AD954:AD1109))</f>
        <v>0</v>
      </c>
      <c r="AE1111" s="331">
        <f>IF(AE952="kw",SUMPRODUCT(N954:N1109,O954:O1109,AE954:AE1109),SUMPRODUCT(D954:D1109,AE954:AE1109))</f>
        <v>0</v>
      </c>
      <c r="AF1111" s="331">
        <f>IF(AF952="kw",SUMPRODUCT(N954:N1109,O954:O1109,AF954:AF1109),SUMPRODUCT(D954:D1109,AF954:AF1109))</f>
        <v>0</v>
      </c>
      <c r="AG1111" s="331">
        <f>IF(AG952="kw",SUMPRODUCT(N954:N1109,O954:O1109,AG954:AG1109),SUMPRODUCT(D954:D1109,AG954:AG1109))</f>
        <v>0</v>
      </c>
      <c r="AH1111" s="331">
        <f>IF(AH952="kw",SUMPRODUCT(N954:N1109,O954:O1109,AH954:AH1109),SUMPRODUCT(D954:D1109,AH954:AH1109))</f>
        <v>0</v>
      </c>
      <c r="AI1111" s="331">
        <f>IF(AI952="kw",SUMPRODUCT(N954:N1109,O954:O1109,AI954:AI1109),SUMPRODUCT(D954:D1109,AI954:AI1109))</f>
        <v>0</v>
      </c>
      <c r="AJ1111" s="331">
        <f>IF(AJ952="kw",SUMPRODUCT(N954:N1109,O954:O1109,AJ954:AJ1109),SUMPRODUCT(D954:D1109,AJ954:AJ1109))</f>
        <v>0</v>
      </c>
      <c r="AK1111" s="331">
        <f>IF(AK952="kw",SUMPRODUCT(N954:N1109,O954:O1109,AK954:AK1109),SUMPRODUCT(D954:D1109,AK954:AK1109))</f>
        <v>0</v>
      </c>
      <c r="AL1111" s="331">
        <f>IF(AL952="kw",SUMPRODUCT(N954:N1109,O954:O1109,AL954:AL1109),SUMPRODUCT(D954:D1109,AL954:AL1109))</f>
        <v>0</v>
      </c>
      <c r="AM1111" s="332"/>
    </row>
    <row r="1112" spans="1:39" ht="15.5">
      <c r="B1112" s="393" t="s">
        <v>346</v>
      </c>
      <c r="C1112" s="394"/>
      <c r="D1112" s="394"/>
      <c r="E1112" s="394"/>
      <c r="F1112" s="394"/>
      <c r="G1112" s="394"/>
      <c r="H1112" s="394"/>
      <c r="I1112" s="394"/>
      <c r="J1112" s="394"/>
      <c r="K1112" s="394"/>
      <c r="L1112" s="394"/>
      <c r="M1112" s="394"/>
      <c r="N1112" s="394"/>
      <c r="O1112" s="394"/>
      <c r="P1112" s="394"/>
      <c r="Q1112" s="394"/>
      <c r="R1112" s="394"/>
      <c r="S1112" s="394"/>
      <c r="T1112" s="394"/>
      <c r="U1112" s="394"/>
      <c r="V1112" s="394"/>
      <c r="W1112" s="394"/>
      <c r="X1112" s="394"/>
      <c r="Y1112" s="394">
        <f>HLOOKUP(Y768,'2. LRAMVA Threshold'!$B$42:$Q$53,12,FALSE)</f>
        <v>413670</v>
      </c>
      <c r="Z1112" s="394">
        <f>HLOOKUP(Z768,'2. LRAMVA Threshold'!$B$42:$Q$53,12,FALSE)</f>
        <v>188581</v>
      </c>
      <c r="AA1112" s="394">
        <f>HLOOKUP(AA768,'2. LRAMVA Threshold'!$B$42:$Q$53,12,FALSE)</f>
        <v>664</v>
      </c>
      <c r="AB1112" s="394">
        <f>HLOOKUP(AB768,'2. LRAMVA Threshold'!$B$42:$Q$53,12,FALSE)</f>
        <v>1752</v>
      </c>
      <c r="AC1112" s="394">
        <f>HLOOKUP(AC768,'2. LRAMVA Threshold'!$B$42:$Q$53,12,FALSE)</f>
        <v>0</v>
      </c>
      <c r="AD1112" s="394">
        <f>HLOOKUP(AD768,'2. LRAMVA Threshold'!$B$42:$Q$53,12,FALSE)</f>
        <v>0</v>
      </c>
      <c r="AE1112" s="394">
        <f>HLOOKUP(AE768,'2. LRAMVA Threshold'!$B$42:$Q$53,12,FALSE)</f>
        <v>0</v>
      </c>
      <c r="AF1112" s="394">
        <f>HLOOKUP(AF768,'2. LRAMVA Threshold'!$B$42:$Q$53,12,FALSE)</f>
        <v>0</v>
      </c>
      <c r="AG1112" s="394">
        <f>HLOOKUP(AG768,'2. LRAMVA Threshold'!$B$42:$Q$53,12,FALSE)</f>
        <v>0</v>
      </c>
      <c r="AH1112" s="394">
        <f>HLOOKUP(AH768,'2. LRAMVA Threshold'!$B$42:$Q$53,12,FALSE)</f>
        <v>0</v>
      </c>
      <c r="AI1112" s="394">
        <f>HLOOKUP(AI768,'2. LRAMVA Threshold'!$B$42:$Q$53,12,FALSE)</f>
        <v>0</v>
      </c>
      <c r="AJ1112" s="394">
        <f>HLOOKUP(AJ768,'2. LRAMVA Threshold'!$B$42:$Q$53,12,FALSE)</f>
        <v>0</v>
      </c>
      <c r="AK1112" s="394">
        <f>HLOOKUP(AK768,'2. LRAMVA Threshold'!$B$42:$Q$53,12,FALSE)</f>
        <v>0</v>
      </c>
      <c r="AL1112" s="394">
        <f>HLOOKUP(AL768,'2. LRAMVA Threshold'!$B$42:$Q$53,12,FALSE)</f>
        <v>0</v>
      </c>
      <c r="AM1112" s="444"/>
    </row>
    <row r="1113" spans="1:39" ht="15.5">
      <c r="B1113" s="396"/>
      <c r="C1113" s="434"/>
      <c r="D1113" s="435"/>
      <c r="E1113" s="435"/>
      <c r="F1113" s="435"/>
      <c r="G1113" s="435"/>
      <c r="H1113" s="435"/>
      <c r="I1113" s="435"/>
      <c r="J1113" s="435"/>
      <c r="K1113" s="435"/>
      <c r="L1113" s="435"/>
      <c r="M1113" s="435"/>
      <c r="N1113" s="435"/>
      <c r="O1113" s="436"/>
      <c r="P1113" s="435"/>
      <c r="Q1113" s="435"/>
      <c r="R1113" s="435"/>
      <c r="S1113" s="437"/>
      <c r="T1113" s="437"/>
      <c r="U1113" s="437"/>
      <c r="V1113" s="437"/>
      <c r="W1113" s="435"/>
      <c r="X1113" s="435"/>
      <c r="Y1113" s="438"/>
      <c r="Z1113" s="438"/>
      <c r="AA1113" s="438"/>
      <c r="AB1113" s="438"/>
      <c r="AC1113" s="438"/>
      <c r="AD1113" s="438"/>
      <c r="AE1113" s="438"/>
      <c r="AF1113" s="401"/>
      <c r="AG1113" s="401"/>
      <c r="AH1113" s="401"/>
      <c r="AI1113" s="401"/>
      <c r="AJ1113" s="401"/>
      <c r="AK1113" s="401"/>
      <c r="AL1113" s="401"/>
      <c r="AM1113" s="402"/>
    </row>
    <row r="1114" spans="1:39" ht="15.5">
      <c r="B1114" s="326" t="s">
        <v>347</v>
      </c>
      <c r="C1114" s="340"/>
      <c r="D1114" s="340"/>
      <c r="E1114" s="378"/>
      <c r="F1114" s="378"/>
      <c r="G1114" s="378"/>
      <c r="H1114" s="378"/>
      <c r="I1114" s="378"/>
      <c r="J1114" s="378"/>
      <c r="K1114" s="378"/>
      <c r="L1114" s="378"/>
      <c r="M1114" s="378"/>
      <c r="N1114" s="378"/>
      <c r="O1114" s="293"/>
      <c r="P1114" s="342"/>
      <c r="Q1114" s="342"/>
      <c r="R1114" s="342"/>
      <c r="S1114" s="341"/>
      <c r="T1114" s="341"/>
      <c r="U1114" s="341"/>
      <c r="V1114" s="341"/>
      <c r="W1114" s="342"/>
      <c r="X1114" s="342"/>
      <c r="Y1114" s="343">
        <f>HLOOKUP(Y$35,'3.  Distribution Rates'!$C$122:$P$133,12,FALSE)</f>
        <v>0</v>
      </c>
      <c r="Z1114" s="343">
        <f>HLOOKUP(Z$35,'3.  Distribution Rates'!$C$122:$P$133,12,FALSE)</f>
        <v>1.8700000000000001E-2</v>
      </c>
      <c r="AA1114" s="343">
        <f>HLOOKUP(AA$35,'3.  Distribution Rates'!$C$122:$P$133,12,FALSE)</f>
        <v>2.746</v>
      </c>
      <c r="AB1114" s="343">
        <f>HLOOKUP(AB$35,'3.  Distribution Rates'!$C$122:$P$133,12,FALSE)</f>
        <v>3.1831</v>
      </c>
      <c r="AC1114" s="343">
        <f>HLOOKUP(AC$35,'3.  Distribution Rates'!$C$122:$P$133,12,FALSE)</f>
        <v>1.6199999999999999E-2</v>
      </c>
      <c r="AD1114" s="343">
        <f>HLOOKUP(AD$35,'3.  Distribution Rates'!$C$122:$P$133,12,FALSE)</f>
        <v>28.4922</v>
      </c>
      <c r="AE1114" s="343">
        <f>HLOOKUP(AE$35,'3.  Distribution Rates'!$C$122:$P$133,12,FALSE)</f>
        <v>1.8432999999999999</v>
      </c>
      <c r="AF1114" s="343">
        <f>HLOOKUP(AF$35,'3.  Distribution Rates'!$C$122:$P$133,12,FALSE)</f>
        <v>0</v>
      </c>
      <c r="AG1114" s="343">
        <f>HLOOKUP(AG$35,'3.  Distribution Rates'!$C$122:$P$133,12,FALSE)</f>
        <v>0</v>
      </c>
      <c r="AH1114" s="343">
        <f>HLOOKUP(AH$35,'3.  Distribution Rates'!$C$122:$P$133,12,FALSE)</f>
        <v>0</v>
      </c>
      <c r="AI1114" s="343">
        <f>HLOOKUP(AI$35,'3.  Distribution Rates'!$C$122:$P$133,12,FALSE)</f>
        <v>0</v>
      </c>
      <c r="AJ1114" s="343">
        <f>HLOOKUP(AJ$35,'3.  Distribution Rates'!$C$122:$P$133,12,FALSE)</f>
        <v>0</v>
      </c>
      <c r="AK1114" s="343">
        <f>HLOOKUP(AK$35,'3.  Distribution Rates'!$C$122:$P$133,12,FALSE)</f>
        <v>0</v>
      </c>
      <c r="AL1114" s="343">
        <f>HLOOKUP(AL$35,'3.  Distribution Rates'!$C$122:$P$133,12,FALSE)</f>
        <v>0</v>
      </c>
      <c r="AM1114" s="446"/>
    </row>
    <row r="1115" spans="1:39" ht="15.5">
      <c r="B1115" s="326" t="s">
        <v>351</v>
      </c>
      <c r="C1115" s="347"/>
      <c r="D1115" s="311"/>
      <c r="E1115" s="281"/>
      <c r="F1115" s="281"/>
      <c r="G1115" s="281"/>
      <c r="H1115" s="281"/>
      <c r="I1115" s="281"/>
      <c r="J1115" s="281"/>
      <c r="K1115" s="281"/>
      <c r="L1115" s="281"/>
      <c r="M1115" s="281"/>
      <c r="N1115" s="281"/>
      <c r="O1115" s="293"/>
      <c r="P1115" s="281"/>
      <c r="Q1115" s="281"/>
      <c r="R1115" s="281"/>
      <c r="S1115" s="311"/>
      <c r="T1115" s="311"/>
      <c r="U1115" s="311"/>
      <c r="V1115" s="311"/>
      <c r="W1115" s="281"/>
      <c r="X1115" s="281"/>
      <c r="Y1115" s="380">
        <f>'4.  2011-2014 LRAM'!Y143*Y1114</f>
        <v>0</v>
      </c>
      <c r="Z1115" s="380">
        <f>'4.  2011-2014 LRAM'!Z143*Z1114</f>
        <v>0</v>
      </c>
      <c r="AA1115" s="380">
        <f>'4.  2011-2014 LRAM'!AA143*AA1114</f>
        <v>0</v>
      </c>
      <c r="AB1115" s="380">
        <f>'4.  2011-2014 LRAM'!AB143*AB1114</f>
        <v>0</v>
      </c>
      <c r="AC1115" s="380">
        <f>'4.  2011-2014 LRAM'!AC143*AC1114</f>
        <v>0</v>
      </c>
      <c r="AD1115" s="380">
        <f>'4.  2011-2014 LRAM'!AD143*AD1114</f>
        <v>0</v>
      </c>
      <c r="AE1115" s="380">
        <f>'4.  2011-2014 LRAM'!AE143*AE1114</f>
        <v>0</v>
      </c>
      <c r="AF1115" s="380">
        <f>'4.  2011-2014 LRAM'!AF143*AF1114</f>
        <v>0</v>
      </c>
      <c r="AG1115" s="380">
        <f>'4.  2011-2014 LRAM'!AG143*AG1114</f>
        <v>0</v>
      </c>
      <c r="AH1115" s="380">
        <f>'4.  2011-2014 LRAM'!AH143*AH1114</f>
        <v>0</v>
      </c>
      <c r="AI1115" s="380">
        <f>'4.  2011-2014 LRAM'!AI143*AI1114</f>
        <v>0</v>
      </c>
      <c r="AJ1115" s="380">
        <f>'4.  2011-2014 LRAM'!AJ143*AJ1114</f>
        <v>0</v>
      </c>
      <c r="AK1115" s="380">
        <f>'4.  2011-2014 LRAM'!AK143*AK1114</f>
        <v>0</v>
      </c>
      <c r="AL1115" s="380">
        <f>'4.  2011-2014 LRAM'!AL143*AL1114</f>
        <v>0</v>
      </c>
      <c r="AM1115" s="629">
        <f t="shared" ref="AM1115:AM1124" si="354">SUM(Y1115:AL1115)</f>
        <v>0</v>
      </c>
    </row>
    <row r="1116" spans="1:39" ht="15.5">
      <c r="B1116" s="326" t="s">
        <v>352</v>
      </c>
      <c r="C1116" s="347"/>
      <c r="D1116" s="311"/>
      <c r="E1116" s="281"/>
      <c r="F1116" s="281"/>
      <c r="G1116" s="281"/>
      <c r="H1116" s="281"/>
      <c r="I1116" s="281"/>
      <c r="J1116" s="281"/>
      <c r="K1116" s="281"/>
      <c r="L1116" s="281"/>
      <c r="M1116" s="281"/>
      <c r="N1116" s="281"/>
      <c r="O1116" s="293"/>
      <c r="P1116" s="281"/>
      <c r="Q1116" s="281"/>
      <c r="R1116" s="281"/>
      <c r="S1116" s="311"/>
      <c r="T1116" s="311"/>
      <c r="U1116" s="311"/>
      <c r="V1116" s="311"/>
      <c r="W1116" s="281"/>
      <c r="X1116" s="281"/>
      <c r="Y1116" s="380">
        <f>'4.  2011-2014 LRAM'!Y272*Y1114</f>
        <v>0</v>
      </c>
      <c r="Z1116" s="380">
        <f>'4.  2011-2014 LRAM'!Z272*Z1114</f>
        <v>0</v>
      </c>
      <c r="AA1116" s="380">
        <f>'4.  2011-2014 LRAM'!AA272*AA1114</f>
        <v>0</v>
      </c>
      <c r="AB1116" s="380">
        <f>'4.  2011-2014 LRAM'!AB272*AB1114</f>
        <v>0</v>
      </c>
      <c r="AC1116" s="380">
        <f>'4.  2011-2014 LRAM'!AC272*AC1114</f>
        <v>0</v>
      </c>
      <c r="AD1116" s="380">
        <f>'4.  2011-2014 LRAM'!AD272*AD1114</f>
        <v>0</v>
      </c>
      <c r="AE1116" s="380">
        <f>'4.  2011-2014 LRAM'!AE272*AE1114</f>
        <v>0</v>
      </c>
      <c r="AF1116" s="380">
        <f>'4.  2011-2014 LRAM'!AF272*AF1114</f>
        <v>0</v>
      </c>
      <c r="AG1116" s="380">
        <f>'4.  2011-2014 LRAM'!AG272*AG1114</f>
        <v>0</v>
      </c>
      <c r="AH1116" s="380">
        <f>'4.  2011-2014 LRAM'!AH272*AH1114</f>
        <v>0</v>
      </c>
      <c r="AI1116" s="380">
        <f>'4.  2011-2014 LRAM'!AI272*AI1114</f>
        <v>0</v>
      </c>
      <c r="AJ1116" s="380">
        <f>'4.  2011-2014 LRAM'!AJ272*AJ1114</f>
        <v>0</v>
      </c>
      <c r="AK1116" s="380">
        <f>'4.  2011-2014 LRAM'!AK272*AK1114</f>
        <v>0</v>
      </c>
      <c r="AL1116" s="380">
        <f>'4.  2011-2014 LRAM'!AL272*AL1114</f>
        <v>0</v>
      </c>
      <c r="AM1116" s="629">
        <f t="shared" si="354"/>
        <v>0</v>
      </c>
    </row>
    <row r="1117" spans="1:39" ht="15.5">
      <c r="B1117" s="326" t="s">
        <v>353</v>
      </c>
      <c r="C1117" s="347"/>
      <c r="D1117" s="311"/>
      <c r="E1117" s="281"/>
      <c r="F1117" s="281"/>
      <c r="G1117" s="281"/>
      <c r="H1117" s="281"/>
      <c r="I1117" s="281"/>
      <c r="J1117" s="281"/>
      <c r="K1117" s="281"/>
      <c r="L1117" s="281"/>
      <c r="M1117" s="281"/>
      <c r="N1117" s="281"/>
      <c r="O1117" s="293"/>
      <c r="P1117" s="281"/>
      <c r="Q1117" s="281"/>
      <c r="R1117" s="281"/>
      <c r="S1117" s="311"/>
      <c r="T1117" s="311"/>
      <c r="U1117" s="311"/>
      <c r="V1117" s="311"/>
      <c r="W1117" s="281"/>
      <c r="X1117" s="281"/>
      <c r="Y1117" s="380">
        <f>'4.  2011-2014 LRAM'!Y401*Y1114</f>
        <v>0</v>
      </c>
      <c r="Z1117" s="380">
        <f>'4.  2011-2014 LRAM'!Z401*Z1114</f>
        <v>0</v>
      </c>
      <c r="AA1117" s="380">
        <f>'4.  2011-2014 LRAM'!AA401*AA1114</f>
        <v>0</v>
      </c>
      <c r="AB1117" s="380">
        <f>'4.  2011-2014 LRAM'!AB401*AB1114</f>
        <v>0</v>
      </c>
      <c r="AC1117" s="380">
        <f>'4.  2011-2014 LRAM'!AC401*AC1114</f>
        <v>0</v>
      </c>
      <c r="AD1117" s="380">
        <f>'4.  2011-2014 LRAM'!AD401*AD1114</f>
        <v>0</v>
      </c>
      <c r="AE1117" s="380">
        <f>'4.  2011-2014 LRAM'!AE401*AE1114</f>
        <v>0</v>
      </c>
      <c r="AF1117" s="380">
        <f>'4.  2011-2014 LRAM'!AF401*AF1114</f>
        <v>0</v>
      </c>
      <c r="AG1117" s="380">
        <f>'4.  2011-2014 LRAM'!AG401*AG1114</f>
        <v>0</v>
      </c>
      <c r="AH1117" s="380">
        <f>'4.  2011-2014 LRAM'!AH401*AH1114</f>
        <v>0</v>
      </c>
      <c r="AI1117" s="380">
        <f>'4.  2011-2014 LRAM'!AI401*AI1114</f>
        <v>0</v>
      </c>
      <c r="AJ1117" s="380">
        <f>'4.  2011-2014 LRAM'!AJ401*AJ1114</f>
        <v>0</v>
      </c>
      <c r="AK1117" s="380">
        <f>'4.  2011-2014 LRAM'!AK401*AK1114</f>
        <v>0</v>
      </c>
      <c r="AL1117" s="380">
        <f>'4.  2011-2014 LRAM'!AL401*AL1114</f>
        <v>0</v>
      </c>
      <c r="AM1117" s="629">
        <f t="shared" si="354"/>
        <v>0</v>
      </c>
    </row>
    <row r="1118" spans="1:39" ht="15.5">
      <c r="B1118" s="326" t="s">
        <v>354</v>
      </c>
      <c r="C1118" s="347"/>
      <c r="D1118" s="311"/>
      <c r="E1118" s="281"/>
      <c r="F1118" s="281"/>
      <c r="G1118" s="281"/>
      <c r="H1118" s="281"/>
      <c r="I1118" s="281"/>
      <c r="J1118" s="281"/>
      <c r="K1118" s="281"/>
      <c r="L1118" s="281"/>
      <c r="M1118" s="281"/>
      <c r="N1118" s="281"/>
      <c r="O1118" s="293"/>
      <c r="P1118" s="281"/>
      <c r="Q1118" s="281"/>
      <c r="R1118" s="281"/>
      <c r="S1118" s="311"/>
      <c r="T1118" s="311"/>
      <c r="U1118" s="311"/>
      <c r="V1118" s="311"/>
      <c r="W1118" s="281"/>
      <c r="X1118" s="281"/>
      <c r="Y1118" s="380">
        <f>'4.  2011-2014 LRAM'!Y531*Y1114</f>
        <v>0</v>
      </c>
      <c r="Z1118" s="380">
        <f>'4.  2011-2014 LRAM'!Z531*Z1114</f>
        <v>0</v>
      </c>
      <c r="AA1118" s="380">
        <f>'4.  2011-2014 LRAM'!AA531*AA1114</f>
        <v>0</v>
      </c>
      <c r="AB1118" s="380">
        <f>'4.  2011-2014 LRAM'!AB531*AB1114</f>
        <v>0</v>
      </c>
      <c r="AC1118" s="380">
        <f>'4.  2011-2014 LRAM'!AC531*AC1114</f>
        <v>0</v>
      </c>
      <c r="AD1118" s="380">
        <f>'4.  2011-2014 LRAM'!AD531*AD1114</f>
        <v>0</v>
      </c>
      <c r="AE1118" s="380">
        <f>'4.  2011-2014 LRAM'!AE531*AE1114</f>
        <v>0</v>
      </c>
      <c r="AF1118" s="380">
        <f>'4.  2011-2014 LRAM'!AF531*AF1114</f>
        <v>0</v>
      </c>
      <c r="AG1118" s="380">
        <f>'4.  2011-2014 LRAM'!AG531*AG1114</f>
        <v>0</v>
      </c>
      <c r="AH1118" s="380">
        <f>'4.  2011-2014 LRAM'!AH531*AH1114</f>
        <v>0</v>
      </c>
      <c r="AI1118" s="380">
        <f>'4.  2011-2014 LRAM'!AI531*AI1114</f>
        <v>0</v>
      </c>
      <c r="AJ1118" s="380">
        <f>'4.  2011-2014 LRAM'!AJ531*AJ1114</f>
        <v>0</v>
      </c>
      <c r="AK1118" s="380">
        <f>'4.  2011-2014 LRAM'!AK531*AK1114</f>
        <v>0</v>
      </c>
      <c r="AL1118" s="380">
        <f>'4.  2011-2014 LRAM'!AL531*AL1114</f>
        <v>0</v>
      </c>
      <c r="AM1118" s="629">
        <f t="shared" si="354"/>
        <v>0</v>
      </c>
    </row>
    <row r="1119" spans="1:39" ht="15.5">
      <c r="B1119" s="326" t="s">
        <v>355</v>
      </c>
      <c r="C1119" s="347"/>
      <c r="D1119" s="311"/>
      <c r="E1119" s="281"/>
      <c r="F1119" s="281"/>
      <c r="G1119" s="281"/>
      <c r="H1119" s="281"/>
      <c r="I1119" s="281"/>
      <c r="J1119" s="281"/>
      <c r="K1119" s="281"/>
      <c r="L1119" s="281"/>
      <c r="M1119" s="281"/>
      <c r="N1119" s="281"/>
      <c r="O1119" s="293"/>
      <c r="P1119" s="281"/>
      <c r="Q1119" s="281"/>
      <c r="R1119" s="281"/>
      <c r="S1119" s="311"/>
      <c r="T1119" s="311"/>
      <c r="U1119" s="311"/>
      <c r="V1119" s="311"/>
      <c r="W1119" s="281"/>
      <c r="X1119" s="281"/>
      <c r="Y1119" s="380">
        <f t="shared" ref="Y1119:AL1119" si="355">Y212*Y1114</f>
        <v>0</v>
      </c>
      <c r="Z1119" s="380">
        <f t="shared" si="355"/>
        <v>1541.9054724700002</v>
      </c>
      <c r="AA1119" s="380">
        <f t="shared" si="355"/>
        <v>677.6776511999999</v>
      </c>
      <c r="AB1119" s="380">
        <f t="shared" si="355"/>
        <v>3308.30532864</v>
      </c>
      <c r="AC1119" s="380">
        <f t="shared" si="355"/>
        <v>0</v>
      </c>
      <c r="AD1119" s="380">
        <f t="shared" si="355"/>
        <v>0</v>
      </c>
      <c r="AE1119" s="380">
        <f t="shared" si="355"/>
        <v>0</v>
      </c>
      <c r="AF1119" s="380">
        <f t="shared" si="355"/>
        <v>0</v>
      </c>
      <c r="AG1119" s="380">
        <f t="shared" si="355"/>
        <v>0</v>
      </c>
      <c r="AH1119" s="380">
        <f t="shared" si="355"/>
        <v>0</v>
      </c>
      <c r="AI1119" s="380">
        <f t="shared" si="355"/>
        <v>0</v>
      </c>
      <c r="AJ1119" s="380">
        <f t="shared" si="355"/>
        <v>0</v>
      </c>
      <c r="AK1119" s="380">
        <f t="shared" si="355"/>
        <v>0</v>
      </c>
      <c r="AL1119" s="380">
        <f t="shared" si="355"/>
        <v>0</v>
      </c>
      <c r="AM1119" s="629">
        <f t="shared" si="354"/>
        <v>5527.8884523100005</v>
      </c>
    </row>
    <row r="1120" spans="1:39" ht="15.5">
      <c r="B1120" s="326" t="s">
        <v>356</v>
      </c>
      <c r="C1120" s="347"/>
      <c r="D1120" s="311"/>
      <c r="E1120" s="281"/>
      <c r="F1120" s="281"/>
      <c r="G1120" s="281"/>
      <c r="H1120" s="281"/>
      <c r="I1120" s="281"/>
      <c r="J1120" s="281"/>
      <c r="K1120" s="281"/>
      <c r="L1120" s="281"/>
      <c r="M1120" s="281"/>
      <c r="N1120" s="281"/>
      <c r="O1120" s="293"/>
      <c r="P1120" s="281"/>
      <c r="Q1120" s="281"/>
      <c r="R1120" s="281"/>
      <c r="S1120" s="311"/>
      <c r="T1120" s="311"/>
      <c r="U1120" s="311"/>
      <c r="V1120" s="311"/>
      <c r="W1120" s="281"/>
      <c r="X1120" s="281"/>
      <c r="Y1120" s="380">
        <f t="shared" ref="Y1120:AL1120" si="356">Y396*Y1114</f>
        <v>0</v>
      </c>
      <c r="Z1120" s="380">
        <f t="shared" si="356"/>
        <v>1652.7596139435555</v>
      </c>
      <c r="AA1120" s="380">
        <f t="shared" si="356"/>
        <v>141.97457805779916</v>
      </c>
      <c r="AB1120" s="380">
        <f t="shared" si="356"/>
        <v>1191.8156004332068</v>
      </c>
      <c r="AC1120" s="380">
        <f t="shared" si="356"/>
        <v>0</v>
      </c>
      <c r="AD1120" s="380">
        <f t="shared" si="356"/>
        <v>0</v>
      </c>
      <c r="AE1120" s="380">
        <f t="shared" si="356"/>
        <v>0</v>
      </c>
      <c r="AF1120" s="380">
        <f t="shared" si="356"/>
        <v>0</v>
      </c>
      <c r="AG1120" s="380">
        <f t="shared" si="356"/>
        <v>0</v>
      </c>
      <c r="AH1120" s="380">
        <f t="shared" si="356"/>
        <v>0</v>
      </c>
      <c r="AI1120" s="380">
        <f t="shared" si="356"/>
        <v>0</v>
      </c>
      <c r="AJ1120" s="380">
        <f t="shared" si="356"/>
        <v>0</v>
      </c>
      <c r="AK1120" s="380">
        <f t="shared" si="356"/>
        <v>0</v>
      </c>
      <c r="AL1120" s="380">
        <f t="shared" si="356"/>
        <v>0</v>
      </c>
      <c r="AM1120" s="629">
        <f t="shared" si="354"/>
        <v>2986.5497924345614</v>
      </c>
    </row>
    <row r="1121" spans="2:39" ht="15.5">
      <c r="B1121" s="326" t="s">
        <v>357</v>
      </c>
      <c r="C1121" s="347"/>
      <c r="D1121" s="311"/>
      <c r="E1121" s="281"/>
      <c r="F1121" s="281"/>
      <c r="G1121" s="281"/>
      <c r="H1121" s="281"/>
      <c r="I1121" s="281"/>
      <c r="J1121" s="281"/>
      <c r="K1121" s="281"/>
      <c r="L1121" s="281"/>
      <c r="M1121" s="281"/>
      <c r="N1121" s="281"/>
      <c r="O1121" s="293"/>
      <c r="P1121" s="281"/>
      <c r="Q1121" s="281"/>
      <c r="R1121" s="281"/>
      <c r="S1121" s="311"/>
      <c r="T1121" s="311"/>
      <c r="U1121" s="311"/>
      <c r="V1121" s="311"/>
      <c r="W1121" s="281"/>
      <c r="X1121" s="281"/>
      <c r="Y1121" s="380">
        <f t="shared" ref="Y1121:AL1121" si="357">Y579*Y1114</f>
        <v>0</v>
      </c>
      <c r="Z1121" s="380">
        <f t="shared" si="357"/>
        <v>2077.35126984</v>
      </c>
      <c r="AA1121" s="380">
        <f t="shared" si="357"/>
        <v>145.64124960000001</v>
      </c>
      <c r="AB1121" s="380">
        <f t="shared" si="357"/>
        <v>2379.6320839200002</v>
      </c>
      <c r="AC1121" s="380">
        <f t="shared" si="357"/>
        <v>0</v>
      </c>
      <c r="AD1121" s="380">
        <f t="shared" si="357"/>
        <v>0</v>
      </c>
      <c r="AE1121" s="380">
        <f t="shared" si="357"/>
        <v>0</v>
      </c>
      <c r="AF1121" s="380">
        <f t="shared" si="357"/>
        <v>0</v>
      </c>
      <c r="AG1121" s="380">
        <f t="shared" si="357"/>
        <v>0</v>
      </c>
      <c r="AH1121" s="380">
        <f t="shared" si="357"/>
        <v>0</v>
      </c>
      <c r="AI1121" s="380">
        <f t="shared" si="357"/>
        <v>0</v>
      </c>
      <c r="AJ1121" s="380">
        <f t="shared" si="357"/>
        <v>0</v>
      </c>
      <c r="AK1121" s="380">
        <f t="shared" si="357"/>
        <v>0</v>
      </c>
      <c r="AL1121" s="380">
        <f t="shared" si="357"/>
        <v>0</v>
      </c>
      <c r="AM1121" s="629">
        <f t="shared" si="354"/>
        <v>4602.62460336</v>
      </c>
    </row>
    <row r="1122" spans="2:39" ht="15.5">
      <c r="B1122" s="326" t="s">
        <v>358</v>
      </c>
      <c r="C1122" s="347"/>
      <c r="D1122" s="311"/>
      <c r="E1122" s="281"/>
      <c r="F1122" s="281"/>
      <c r="G1122" s="281"/>
      <c r="H1122" s="281"/>
      <c r="I1122" s="281"/>
      <c r="J1122" s="281"/>
      <c r="K1122" s="281"/>
      <c r="L1122" s="281"/>
      <c r="M1122" s="281"/>
      <c r="N1122" s="281"/>
      <c r="O1122" s="293"/>
      <c r="P1122" s="281"/>
      <c r="Q1122" s="281"/>
      <c r="R1122" s="281"/>
      <c r="S1122" s="311"/>
      <c r="T1122" s="311"/>
      <c r="U1122" s="311"/>
      <c r="V1122" s="311"/>
      <c r="W1122" s="281"/>
      <c r="X1122" s="281"/>
      <c r="Y1122" s="380">
        <f t="shared" ref="Y1122:AL1122" si="358">Y762*Y1114</f>
        <v>0</v>
      </c>
      <c r="Z1122" s="380">
        <f t="shared" si="358"/>
        <v>2272.4895000596512</v>
      </c>
      <c r="AA1122" s="380">
        <f t="shared" si="358"/>
        <v>610.70269550800492</v>
      </c>
      <c r="AB1122" s="380">
        <f t="shared" si="358"/>
        <v>3274.5228381264096</v>
      </c>
      <c r="AC1122" s="380">
        <f t="shared" si="358"/>
        <v>0</v>
      </c>
      <c r="AD1122" s="380">
        <f t="shared" si="358"/>
        <v>0</v>
      </c>
      <c r="AE1122" s="380">
        <f t="shared" si="358"/>
        <v>0</v>
      </c>
      <c r="AF1122" s="380">
        <f t="shared" si="358"/>
        <v>0</v>
      </c>
      <c r="AG1122" s="380">
        <f t="shared" si="358"/>
        <v>0</v>
      </c>
      <c r="AH1122" s="380">
        <f t="shared" si="358"/>
        <v>0</v>
      </c>
      <c r="AI1122" s="380">
        <f t="shared" si="358"/>
        <v>0</v>
      </c>
      <c r="AJ1122" s="380">
        <f t="shared" si="358"/>
        <v>0</v>
      </c>
      <c r="AK1122" s="380">
        <f t="shared" si="358"/>
        <v>0</v>
      </c>
      <c r="AL1122" s="380">
        <f t="shared" si="358"/>
        <v>0</v>
      </c>
      <c r="AM1122" s="629">
        <f t="shared" si="354"/>
        <v>6157.7150336940658</v>
      </c>
    </row>
    <row r="1123" spans="2:39" ht="15.5">
      <c r="B1123" s="326" t="s">
        <v>359</v>
      </c>
      <c r="C1123" s="347"/>
      <c r="D1123" s="311"/>
      <c r="E1123" s="281"/>
      <c r="F1123" s="281"/>
      <c r="G1123" s="281"/>
      <c r="H1123" s="281"/>
      <c r="I1123" s="281"/>
      <c r="J1123" s="281"/>
      <c r="K1123" s="281"/>
      <c r="L1123" s="281"/>
      <c r="M1123" s="281"/>
      <c r="N1123" s="281"/>
      <c r="O1123" s="293"/>
      <c r="P1123" s="281"/>
      <c r="Q1123" s="281"/>
      <c r="R1123" s="281"/>
      <c r="S1123" s="311"/>
      <c r="T1123" s="311"/>
      <c r="U1123" s="311"/>
      <c r="V1123" s="311"/>
      <c r="W1123" s="281"/>
      <c r="X1123" s="281"/>
      <c r="Y1123" s="380">
        <f t="shared" ref="Y1123:AL1123" si="359">Y945*Y1114</f>
        <v>0</v>
      </c>
      <c r="Z1123" s="380">
        <f t="shared" si="359"/>
        <v>506.79958926465866</v>
      </c>
      <c r="AA1123" s="380">
        <f t="shared" si="359"/>
        <v>0</v>
      </c>
      <c r="AB1123" s="380">
        <f t="shared" si="359"/>
        <v>0</v>
      </c>
      <c r="AC1123" s="380">
        <f t="shared" si="359"/>
        <v>0</v>
      </c>
      <c r="AD1123" s="380">
        <f t="shared" si="359"/>
        <v>0</v>
      </c>
      <c r="AE1123" s="380">
        <f t="shared" si="359"/>
        <v>24685.473599999998</v>
      </c>
      <c r="AF1123" s="380">
        <f t="shared" si="359"/>
        <v>0</v>
      </c>
      <c r="AG1123" s="380">
        <f t="shared" si="359"/>
        <v>0</v>
      </c>
      <c r="AH1123" s="380">
        <f t="shared" si="359"/>
        <v>0</v>
      </c>
      <c r="AI1123" s="380">
        <f t="shared" si="359"/>
        <v>0</v>
      </c>
      <c r="AJ1123" s="380">
        <f t="shared" si="359"/>
        <v>0</v>
      </c>
      <c r="AK1123" s="380">
        <f t="shared" si="359"/>
        <v>0</v>
      </c>
      <c r="AL1123" s="380">
        <f t="shared" si="359"/>
        <v>0</v>
      </c>
      <c r="AM1123" s="629">
        <f t="shared" si="354"/>
        <v>25192.273189264655</v>
      </c>
    </row>
    <row r="1124" spans="2:39" ht="15.5">
      <c r="B1124" s="326" t="s">
        <v>360</v>
      </c>
      <c r="C1124" s="347"/>
      <c r="D1124" s="311"/>
      <c r="E1124" s="281"/>
      <c r="F1124" s="281"/>
      <c r="G1124" s="281"/>
      <c r="H1124" s="281"/>
      <c r="I1124" s="281"/>
      <c r="J1124" s="281"/>
      <c r="K1124" s="281"/>
      <c r="L1124" s="281"/>
      <c r="M1124" s="281"/>
      <c r="N1124" s="281"/>
      <c r="O1124" s="293"/>
      <c r="P1124" s="281"/>
      <c r="Q1124" s="281"/>
      <c r="R1124" s="281"/>
      <c r="S1124" s="311"/>
      <c r="T1124" s="311"/>
      <c r="U1124" s="311"/>
      <c r="V1124" s="311"/>
      <c r="W1124" s="281"/>
      <c r="X1124" s="281"/>
      <c r="Y1124" s="380">
        <f>Y1111*Y1114</f>
        <v>0</v>
      </c>
      <c r="Z1124" s="380">
        <f>Z1111*Z1114</f>
        <v>0</v>
      </c>
      <c r="AA1124" s="380">
        <f t="shared" ref="AA1124:AL1124" si="360">AA1111*AA1114</f>
        <v>0</v>
      </c>
      <c r="AB1124" s="380">
        <f t="shared" si="360"/>
        <v>0</v>
      </c>
      <c r="AC1124" s="380">
        <f t="shared" si="360"/>
        <v>0</v>
      </c>
      <c r="AD1124" s="380">
        <f t="shared" si="360"/>
        <v>0</v>
      </c>
      <c r="AE1124" s="380">
        <f t="shared" si="360"/>
        <v>0</v>
      </c>
      <c r="AF1124" s="380">
        <f t="shared" si="360"/>
        <v>0</v>
      </c>
      <c r="AG1124" s="380">
        <f t="shared" si="360"/>
        <v>0</v>
      </c>
      <c r="AH1124" s="380">
        <f t="shared" si="360"/>
        <v>0</v>
      </c>
      <c r="AI1124" s="380">
        <f t="shared" si="360"/>
        <v>0</v>
      </c>
      <c r="AJ1124" s="380">
        <f t="shared" si="360"/>
        <v>0</v>
      </c>
      <c r="AK1124" s="380">
        <f t="shared" si="360"/>
        <v>0</v>
      </c>
      <c r="AL1124" s="380">
        <f t="shared" si="360"/>
        <v>0</v>
      </c>
      <c r="AM1124" s="629">
        <f t="shared" si="354"/>
        <v>0</v>
      </c>
    </row>
    <row r="1125" spans="2:39" ht="15.5">
      <c r="B1125" s="351" t="s">
        <v>350</v>
      </c>
      <c r="C1125" s="347"/>
      <c r="D1125" s="338"/>
      <c r="E1125" s="336"/>
      <c r="F1125" s="336"/>
      <c r="G1125" s="336"/>
      <c r="H1125" s="336"/>
      <c r="I1125" s="336"/>
      <c r="J1125" s="336"/>
      <c r="K1125" s="336"/>
      <c r="L1125" s="336"/>
      <c r="M1125" s="336"/>
      <c r="N1125" s="336"/>
      <c r="O1125" s="302"/>
      <c r="P1125" s="336"/>
      <c r="Q1125" s="336"/>
      <c r="R1125" s="336"/>
      <c r="S1125" s="338"/>
      <c r="T1125" s="338"/>
      <c r="U1125" s="338"/>
      <c r="V1125" s="338"/>
      <c r="W1125" s="336"/>
      <c r="X1125" s="336"/>
      <c r="Y1125" s="348">
        <f>SUM(Y1115:Y1124)</f>
        <v>0</v>
      </c>
      <c r="Z1125" s="348">
        <f t="shared" ref="Z1125:AE1125" si="361">SUM(Z1115:Z1124)</f>
        <v>8051.3054455778647</v>
      </c>
      <c r="AA1125" s="348">
        <f t="shared" si="361"/>
        <v>1575.9961743658041</v>
      </c>
      <c r="AB1125" s="348">
        <f t="shared" si="361"/>
        <v>10154.275851119617</v>
      </c>
      <c r="AC1125" s="348">
        <f t="shared" si="361"/>
        <v>0</v>
      </c>
      <c r="AD1125" s="348">
        <f t="shared" si="361"/>
        <v>0</v>
      </c>
      <c r="AE1125" s="348">
        <f t="shared" si="361"/>
        <v>24685.473599999998</v>
      </c>
      <c r="AF1125" s="348">
        <f>SUM(AF1115:AF1124)</f>
        <v>0</v>
      </c>
      <c r="AG1125" s="348">
        <f t="shared" ref="AG1125:AL1125" si="362">SUM(AG1115:AG1124)</f>
        <v>0</v>
      </c>
      <c r="AH1125" s="348">
        <f t="shared" si="362"/>
        <v>0</v>
      </c>
      <c r="AI1125" s="348">
        <f t="shared" si="362"/>
        <v>0</v>
      </c>
      <c r="AJ1125" s="348">
        <f t="shared" si="362"/>
        <v>0</v>
      </c>
      <c r="AK1125" s="348">
        <f t="shared" si="362"/>
        <v>0</v>
      </c>
      <c r="AL1125" s="348">
        <f t="shared" si="362"/>
        <v>0</v>
      </c>
      <c r="AM1125" s="409">
        <f>SUM(AM1115:AM1124)</f>
        <v>44467.051071063281</v>
      </c>
    </row>
    <row r="1126" spans="2:39" ht="15.5">
      <c r="B1126" s="351" t="s">
        <v>349</v>
      </c>
      <c r="C1126" s="347"/>
      <c r="D1126" s="352"/>
      <c r="E1126" s="336"/>
      <c r="F1126" s="336"/>
      <c r="G1126" s="336"/>
      <c r="H1126" s="336"/>
      <c r="I1126" s="336"/>
      <c r="J1126" s="336"/>
      <c r="K1126" s="336"/>
      <c r="L1126" s="336"/>
      <c r="M1126" s="336"/>
      <c r="N1126" s="336"/>
      <c r="O1126" s="302"/>
      <c r="P1126" s="336"/>
      <c r="Q1126" s="336"/>
      <c r="R1126" s="336"/>
      <c r="S1126" s="338"/>
      <c r="T1126" s="338"/>
      <c r="U1126" s="338"/>
      <c r="V1126" s="338"/>
      <c r="W1126" s="336"/>
      <c r="X1126" s="336"/>
      <c r="Y1126" s="349">
        <f>Y1112*Y1114</f>
        <v>0</v>
      </c>
      <c r="Z1126" s="349">
        <f t="shared" ref="Z1126:AE1126" si="363">Z1112*Z1114</f>
        <v>3526.4647000000004</v>
      </c>
      <c r="AA1126" s="349">
        <f>AA1112*AA1114</f>
        <v>1823.3440000000001</v>
      </c>
      <c r="AB1126" s="349">
        <f t="shared" si="363"/>
        <v>5576.7911999999997</v>
      </c>
      <c r="AC1126" s="349">
        <f t="shared" si="363"/>
        <v>0</v>
      </c>
      <c r="AD1126" s="349">
        <f t="shared" si="363"/>
        <v>0</v>
      </c>
      <c r="AE1126" s="349">
        <f t="shared" si="363"/>
        <v>0</v>
      </c>
      <c r="AF1126" s="349">
        <f t="shared" ref="AF1126:AL1126" si="364">AF1112*AF1114</f>
        <v>0</v>
      </c>
      <c r="AG1126" s="349">
        <f t="shared" si="364"/>
        <v>0</v>
      </c>
      <c r="AH1126" s="349">
        <f t="shared" si="364"/>
        <v>0</v>
      </c>
      <c r="AI1126" s="349">
        <f t="shared" si="364"/>
        <v>0</v>
      </c>
      <c r="AJ1126" s="349">
        <f t="shared" si="364"/>
        <v>0</v>
      </c>
      <c r="AK1126" s="349">
        <f t="shared" si="364"/>
        <v>0</v>
      </c>
      <c r="AL1126" s="349">
        <f t="shared" si="364"/>
        <v>0</v>
      </c>
      <c r="AM1126" s="409">
        <f>SUM(Y1126:AL1126)</f>
        <v>10926.599900000001</v>
      </c>
    </row>
    <row r="1127" spans="2:39" ht="15.5">
      <c r="B1127" s="351" t="s">
        <v>348</v>
      </c>
      <c r="C1127" s="347"/>
      <c r="D1127" s="352"/>
      <c r="E1127" s="336"/>
      <c r="F1127" s="336"/>
      <c r="G1127" s="336"/>
      <c r="H1127" s="336"/>
      <c r="I1127" s="336"/>
      <c r="J1127" s="336"/>
      <c r="K1127" s="336"/>
      <c r="L1127" s="336"/>
      <c r="M1127" s="336"/>
      <c r="N1127" s="336"/>
      <c r="O1127" s="302"/>
      <c r="P1127" s="336"/>
      <c r="Q1127" s="336"/>
      <c r="R1127" s="336"/>
      <c r="S1127" s="352"/>
      <c r="T1127" s="352"/>
      <c r="U1127" s="352"/>
      <c r="V1127" s="352"/>
      <c r="W1127" s="336"/>
      <c r="X1127" s="336"/>
      <c r="Y1127" s="353"/>
      <c r="Z1127" s="353"/>
      <c r="AA1127" s="353"/>
      <c r="AB1127" s="353"/>
      <c r="AC1127" s="353"/>
      <c r="AD1127" s="353"/>
      <c r="AE1127" s="353"/>
      <c r="AF1127" s="353"/>
      <c r="AG1127" s="353"/>
      <c r="AH1127" s="353"/>
      <c r="AI1127" s="353"/>
      <c r="AJ1127" s="353"/>
      <c r="AK1127" s="353"/>
      <c r="AL1127" s="353"/>
      <c r="AM1127" s="409">
        <f>AM1125-AM1126</f>
        <v>33540.45117106328</v>
      </c>
    </row>
    <row r="1128" spans="2:39" ht="15.5">
      <c r="B1128" s="383"/>
      <c r="C1128" s="447"/>
      <c r="D1128" s="447"/>
      <c r="E1128" s="448"/>
      <c r="F1128" s="448"/>
      <c r="G1128" s="448"/>
      <c r="H1128" s="448"/>
      <c r="I1128" s="448"/>
      <c r="J1128" s="448"/>
      <c r="K1128" s="448"/>
      <c r="L1128" s="448"/>
      <c r="M1128" s="448"/>
      <c r="N1128" s="448"/>
      <c r="O1128" s="449"/>
      <c r="P1128" s="448"/>
      <c r="Q1128" s="448"/>
      <c r="R1128" s="448"/>
      <c r="S1128" s="447"/>
      <c r="T1128" s="450"/>
      <c r="U1128" s="447"/>
      <c r="V1128" s="447"/>
      <c r="W1128" s="448"/>
      <c r="X1128" s="448"/>
      <c r="Y1128" s="451"/>
      <c r="Z1128" s="451"/>
      <c r="AA1128" s="451"/>
      <c r="AB1128" s="451"/>
      <c r="AC1128" s="451"/>
      <c r="AD1128" s="451"/>
      <c r="AE1128" s="451"/>
      <c r="AF1128" s="451"/>
      <c r="AG1128" s="451"/>
      <c r="AH1128" s="451"/>
      <c r="AI1128" s="451"/>
      <c r="AJ1128" s="451"/>
      <c r="AK1128" s="451"/>
      <c r="AL1128" s="451"/>
      <c r="AM1128" s="388"/>
    </row>
    <row r="1129" spans="2:39" ht="19.5" customHeight="1">
      <c r="B1129" s="370" t="s">
        <v>585</v>
      </c>
      <c r="C1129" s="389"/>
      <c r="D1129" s="390"/>
      <c r="E1129" s="390"/>
      <c r="F1129" s="390"/>
      <c r="G1129" s="390"/>
      <c r="H1129" s="390"/>
      <c r="I1129" s="390"/>
      <c r="J1129" s="390"/>
      <c r="K1129" s="390"/>
      <c r="L1129" s="390"/>
      <c r="M1129" s="390"/>
      <c r="N1129" s="390"/>
      <c r="O1129" s="390"/>
      <c r="P1129" s="390"/>
      <c r="Q1129" s="390"/>
      <c r="R1129" s="390"/>
      <c r="S1129" s="373"/>
      <c r="T1129" s="374"/>
      <c r="U1129" s="390"/>
      <c r="V1129" s="390"/>
      <c r="W1129" s="390"/>
      <c r="X1129" s="390"/>
      <c r="Y1129" s="411"/>
      <c r="Z1129" s="411"/>
      <c r="AA1129" s="411"/>
      <c r="AB1129" s="411"/>
      <c r="AC1129" s="411"/>
      <c r="AD1129" s="411"/>
      <c r="AE1129" s="411"/>
      <c r="AF1129" s="411"/>
      <c r="AG1129" s="411"/>
      <c r="AH1129" s="411"/>
      <c r="AI1129" s="411"/>
      <c r="AJ1129" s="411"/>
      <c r="AK1129" s="411"/>
      <c r="AL1129" s="411"/>
      <c r="AM1129" s="391"/>
    </row>
    <row r="1131" spans="2:39">
      <c r="B1131" s="590" t="s">
        <v>524</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1:AM401"/>
    <mergeCell ref="Y217:AM217"/>
    <mergeCell ref="N34:N35"/>
    <mergeCell ref="P34:X34"/>
    <mergeCell ref="Y34:AM34"/>
    <mergeCell ref="P401:X401"/>
    <mergeCell ref="B217:B218"/>
    <mergeCell ref="C217:C218"/>
    <mergeCell ref="E217:M217"/>
    <mergeCell ref="N217:N218"/>
    <mergeCell ref="P217:X217"/>
    <mergeCell ref="C401:C402"/>
    <mergeCell ref="E401:M401"/>
    <mergeCell ref="N401:N402"/>
    <mergeCell ref="B584:B585"/>
    <mergeCell ref="C584:C585"/>
    <mergeCell ref="E584:M584"/>
    <mergeCell ref="N584:N585"/>
    <mergeCell ref="B401:B402"/>
    <mergeCell ref="Y950:AM950"/>
    <mergeCell ref="P584:X584"/>
    <mergeCell ref="B767:B768"/>
    <mergeCell ref="C767:C768"/>
    <mergeCell ref="E767:M767"/>
    <mergeCell ref="N767:N768"/>
    <mergeCell ref="P767:X767"/>
    <mergeCell ref="Y767:AM767"/>
    <mergeCell ref="Y584:AM584"/>
    <mergeCell ref="P950:X950"/>
    <mergeCell ref="N950:N951"/>
    <mergeCell ref="B950:B951"/>
    <mergeCell ref="C950:C951"/>
    <mergeCell ref="E950:M950"/>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3"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400" location="'5.  2015-2020 LRAM'!A1" display="Return to top"/>
    <hyperlink ref="D766" location="'5.  2015-2020 LRAM'!A1" display="Return to top"/>
    <hyperlink ref="D949" location="'5.  2015-2020 LRAM'!A1" display="Return to top"/>
    <hyperlink ref="B1131" location="'5.  2015-2020 LRAM'!A1" display="Return to top"/>
  </hyperlinks>
  <pageMargins left="0.33" right="0.22" top="0.38" bottom="0.37" header="0.31496062992125984" footer="0.31496062992125984"/>
  <pageSetup scale="25" fitToHeight="0" orientation="landscape" r:id="rId1"/>
  <headerFooter>
    <oddFooter>&amp;R&amp;P of &amp;N</oddFooter>
  </headerFooter>
  <rowBreaks count="11" manualBreakCount="11">
    <brk id="102" max="38" man="1"/>
    <brk id="214" max="38" man="1"/>
    <brk id="335" max="38" man="1"/>
    <brk id="398" max="38" man="1"/>
    <brk id="518" max="38" man="1"/>
    <brk id="581" max="38" man="1"/>
    <brk id="701" max="38" man="1"/>
    <brk id="765" max="38" man="1"/>
    <brk id="884" max="38" man="1"/>
    <brk id="947" max="38" man="1"/>
    <brk id="1067" max="38" man="1"/>
  </rowBreaks>
  <ignoredErrors>
    <ignoredError sqref="E693:M693 O306:X306 E662:M663 O841:X841 O857:X857" unlockedFormula="1"/>
  </ignoredError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72"/>
  <sheetViews>
    <sheetView topLeftCell="A10" zoomScale="90" zoomScaleNormal="90" workbookViewId="0">
      <pane xSplit="4" ySplit="5" topLeftCell="E15" activePane="bottomRight" state="frozen"/>
      <selection activeCell="A10" sqref="A10"/>
      <selection pane="topRight" activeCell="E10" sqref="E10"/>
      <selection pane="bottomLeft" activeCell="A15" sqref="A15"/>
      <selection pane="bottomRight" activeCell="B57" sqref="B57"/>
    </sheetView>
  </sheetViews>
  <sheetFormatPr defaultColWidth="9.1796875" defaultRowHeight="14.5"/>
  <cols>
    <col min="1" max="1" width="4.54296875" style="12" customWidth="1"/>
    <col min="2" max="2" width="19.54296875" style="11" customWidth="1"/>
    <col min="3" max="3" width="30.81640625" style="12" customWidth="1"/>
    <col min="4" max="4" width="5" style="12" customWidth="1"/>
    <col min="5" max="5" width="14.1796875" style="12" customWidth="1"/>
    <col min="6" max="6" width="15.1796875" style="12" customWidth="1"/>
    <col min="7" max="7" width="11.453125" style="12" customWidth="1"/>
    <col min="8" max="8" width="13" style="18" customWidth="1"/>
    <col min="9" max="10" width="14" style="12" customWidth="1"/>
    <col min="11" max="11" width="18" style="12" customWidth="1"/>
    <col min="12" max="12" width="19.1796875" style="12" customWidth="1"/>
    <col min="13" max="13" width="16.81640625" style="12" customWidth="1"/>
    <col min="14" max="14" width="16" style="12" customWidth="1"/>
    <col min="15" max="15" width="14.54296875" style="12" customWidth="1"/>
    <col min="16" max="16" width="14.81640625" style="12" customWidth="1"/>
    <col min="17" max="17" width="14" style="12" customWidth="1"/>
    <col min="18" max="18" width="15.81640625" style="12" customWidth="1"/>
    <col min="19" max="19" width="14.1796875" style="12" customWidth="1"/>
    <col min="20" max="22" width="15" style="12" customWidth="1"/>
    <col min="23" max="23" width="13.453125" style="12" customWidth="1"/>
    <col min="24" max="24" width="4.1796875" style="12" customWidth="1"/>
    <col min="25" max="16384" width="9.1796875" style="12"/>
  </cols>
  <sheetData>
    <row r="1" spans="1:28" ht="153" customHeight="1">
      <c r="E1" s="1"/>
      <c r="G1" s="1"/>
      <c r="I1" s="1"/>
      <c r="J1" s="1"/>
      <c r="K1" s="1"/>
      <c r="L1" s="1"/>
      <c r="M1" s="1"/>
      <c r="N1" s="1"/>
      <c r="O1" s="1"/>
      <c r="W1" s="1"/>
      <c r="X1" s="1"/>
      <c r="Y1" s="1"/>
      <c r="Z1" s="1"/>
      <c r="AA1" s="1"/>
    </row>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121" t="s">
        <v>172</v>
      </c>
      <c r="C4" s="128" t="s">
        <v>176</v>
      </c>
      <c r="D4" s="17"/>
      <c r="E4" s="17"/>
      <c r="F4" s="17"/>
      <c r="G4" s="179"/>
      <c r="H4" s="180"/>
      <c r="I4" s="181"/>
      <c r="J4" s="181"/>
      <c r="K4" s="181"/>
      <c r="L4" s="181"/>
      <c r="M4" s="181"/>
      <c r="N4" s="179"/>
      <c r="O4" s="179"/>
      <c r="P4" s="179"/>
      <c r="Q4" s="179"/>
      <c r="R4" s="179"/>
      <c r="S4" s="179"/>
      <c r="T4" s="179"/>
      <c r="U4" s="179"/>
      <c r="V4" s="179"/>
      <c r="W4" s="182"/>
    </row>
    <row r="5" spans="1:28" s="9" customFormat="1" ht="25.5" customHeight="1" thickBot="1">
      <c r="B5" s="49"/>
      <c r="C5" s="131" t="s">
        <v>173</v>
      </c>
      <c r="D5" s="179"/>
      <c r="E5" s="179"/>
      <c r="F5" s="17"/>
      <c r="G5" s="179"/>
      <c r="H5" s="180"/>
      <c r="I5" s="181"/>
      <c r="J5" s="181"/>
      <c r="K5" s="181"/>
      <c r="L5" s="181"/>
      <c r="M5" s="181"/>
      <c r="N5" s="179"/>
      <c r="O5" s="179"/>
      <c r="P5" s="179"/>
      <c r="Q5" s="179"/>
      <c r="R5" s="179"/>
      <c r="S5" s="179"/>
      <c r="T5" s="179"/>
      <c r="U5" s="179"/>
      <c r="V5" s="179"/>
      <c r="W5" s="17"/>
    </row>
    <row r="6" spans="1:28" s="9" customFormat="1" ht="31.5" customHeight="1" thickBot="1">
      <c r="B6" s="90"/>
      <c r="C6" s="610" t="s">
        <v>549</v>
      </c>
      <c r="D6" s="179"/>
      <c r="E6" s="179"/>
      <c r="F6" s="17"/>
      <c r="G6" s="179"/>
      <c r="H6" s="180"/>
      <c r="I6" s="181"/>
      <c r="J6" s="181"/>
      <c r="K6" s="181"/>
      <c r="L6" s="181"/>
      <c r="M6" s="181"/>
      <c r="N6" s="179"/>
      <c r="O6" s="179"/>
      <c r="P6" s="179"/>
      <c r="Q6" s="179"/>
      <c r="R6" s="179"/>
      <c r="S6" s="179"/>
      <c r="T6" s="179"/>
      <c r="U6" s="179"/>
      <c r="V6" s="179"/>
      <c r="W6" s="17"/>
    </row>
    <row r="7" spans="1:28" s="9" customFormat="1" ht="18.75" customHeight="1">
      <c r="B7" s="90"/>
      <c r="C7" s="179"/>
      <c r="D7" s="179"/>
      <c r="E7" s="179"/>
      <c r="F7" s="17"/>
      <c r="G7" s="179"/>
      <c r="H7" s="180"/>
      <c r="I7" s="181"/>
      <c r="J7" s="181"/>
      <c r="K7" s="181"/>
      <c r="L7" s="181"/>
      <c r="M7" s="181"/>
      <c r="N7" s="179"/>
      <c r="O7" s="179"/>
      <c r="P7" s="179"/>
      <c r="Q7" s="179"/>
      <c r="R7" s="179"/>
      <c r="S7" s="179"/>
      <c r="T7" s="179"/>
      <c r="U7" s="179"/>
      <c r="V7" s="179"/>
      <c r="W7" s="17"/>
    </row>
    <row r="8" spans="1:28" s="9" customFormat="1" ht="36" customHeight="1">
      <c r="A8" s="26"/>
      <c r="B8" s="118" t="s">
        <v>503</v>
      </c>
      <c r="C8" s="952" t="s">
        <v>670</v>
      </c>
      <c r="D8" s="952"/>
      <c r="E8" s="952"/>
      <c r="F8" s="952"/>
      <c r="G8" s="952"/>
      <c r="H8" s="952"/>
      <c r="I8" s="952"/>
      <c r="J8" s="952"/>
      <c r="K8" s="952"/>
      <c r="L8" s="952"/>
      <c r="M8" s="952"/>
      <c r="N8" s="952"/>
      <c r="O8" s="952"/>
      <c r="P8" s="952"/>
      <c r="Q8" s="952"/>
      <c r="R8" s="952"/>
      <c r="S8" s="952"/>
      <c r="T8" s="107"/>
      <c r="U8" s="107"/>
      <c r="V8" s="107"/>
      <c r="W8" s="107"/>
    </row>
    <row r="9" spans="1:28" s="9" customFormat="1" ht="45" customHeight="1">
      <c r="B9" s="57"/>
      <c r="C9" s="952" t="s">
        <v>562</v>
      </c>
      <c r="D9" s="952"/>
      <c r="E9" s="952"/>
      <c r="F9" s="952"/>
      <c r="G9" s="952"/>
      <c r="H9" s="952"/>
      <c r="I9" s="952"/>
      <c r="J9" s="952"/>
      <c r="K9" s="952"/>
      <c r="L9" s="952"/>
      <c r="M9" s="952"/>
      <c r="N9" s="952"/>
      <c r="O9" s="952"/>
      <c r="P9" s="952"/>
      <c r="Q9" s="952"/>
      <c r="R9" s="952"/>
      <c r="S9" s="952"/>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951" t="s">
        <v>233</v>
      </c>
      <c r="C12" s="951"/>
      <c r="D12" s="183"/>
      <c r="E12" s="184" t="s">
        <v>234</v>
      </c>
      <c r="F12" s="52"/>
      <c r="G12" s="52"/>
      <c r="H12" s="45"/>
      <c r="I12" s="52"/>
      <c r="K12" s="592" t="s">
        <v>533</v>
      </c>
      <c r="L12" s="53"/>
      <c r="M12" s="53"/>
      <c r="N12" s="53"/>
      <c r="O12" s="53"/>
      <c r="P12" s="53"/>
      <c r="Q12" s="53"/>
      <c r="R12" s="53"/>
      <c r="S12" s="53"/>
      <c r="T12" s="53"/>
      <c r="U12" s="53"/>
      <c r="V12" s="53"/>
      <c r="W12" s="53"/>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3" t="s">
        <v>63</v>
      </c>
      <c r="C14" s="204" t="s">
        <v>470</v>
      </c>
      <c r="D14" s="205"/>
      <c r="E14" s="206" t="s">
        <v>62</v>
      </c>
      <c r="F14" s="206" t="s">
        <v>492</v>
      </c>
      <c r="G14" s="206" t="s">
        <v>63</v>
      </c>
      <c r="H14" s="206" t="s">
        <v>64</v>
      </c>
      <c r="I14" s="206" t="str">
        <f>'1.  LRAMVA Summary'!D50</f>
        <v>Residential</v>
      </c>
      <c r="J14" s="206" t="str">
        <f>'1.  LRAMVA Summary'!E50</f>
        <v>GS&lt;50 kW</v>
      </c>
      <c r="K14" s="206" t="str">
        <f>'1.  LRAMVA Summary'!F50</f>
        <v>GS 50-999 kW</v>
      </c>
      <c r="L14" s="206" t="str">
        <f>'1.  LRAMVA Summary'!G50</f>
        <v>GS 1000-4999kW</v>
      </c>
      <c r="M14" s="206" t="str">
        <f>'1.  LRAMVA Summary'!H50</f>
        <v>Unmetered Scattered Load</v>
      </c>
      <c r="N14" s="206" t="str">
        <f>'1.  LRAMVA Summary'!I50</f>
        <v>Sentinel Lights</v>
      </c>
      <c r="O14" s="206" t="str">
        <f>'1.  LRAMVA Summary'!J50</f>
        <v>Street Lighting</v>
      </c>
      <c r="P14" s="206" t="str">
        <f>'1.  LRAMVA Summary'!K50</f>
        <v/>
      </c>
      <c r="Q14" s="206" t="str">
        <f>'1.  LRAMVA Summary'!L50</f>
        <v/>
      </c>
      <c r="R14" s="206" t="str">
        <f>'1.  LRAMVA Summary'!M50</f>
        <v/>
      </c>
      <c r="S14" s="206" t="str">
        <f>'1.  LRAMVA Summary'!N50</f>
        <v/>
      </c>
      <c r="T14" s="206" t="str">
        <f>'1.  LRAMVA Summary'!O50</f>
        <v/>
      </c>
      <c r="U14" s="206" t="str">
        <f>'1.  LRAMVA Summary'!P50</f>
        <v/>
      </c>
      <c r="V14" s="206" t="str">
        <f>'1.  LRAMVA Summary'!Q50</f>
        <v/>
      </c>
      <c r="W14" s="206" t="str">
        <f>'1.  LRAMVA Summary'!R50</f>
        <v>Total</v>
      </c>
    </row>
    <row r="15" spans="1:28" s="9" customFormat="1">
      <c r="B15" s="207" t="s">
        <v>44</v>
      </c>
      <c r="C15" s="207">
        <v>1.47E-2</v>
      </c>
      <c r="D15" s="208"/>
      <c r="E15" s="209">
        <v>40544</v>
      </c>
      <c r="F15" s="210">
        <v>2011</v>
      </c>
      <c r="G15" s="211" t="s">
        <v>65</v>
      </c>
      <c r="H15" s="212">
        <f>C$15/12</f>
        <v>1.225E-3</v>
      </c>
      <c r="I15" s="213">
        <f>SUM('1.  LRAMVA Summary'!D$52:D$53)*(MONTH($E15)-1)/12*$H15</f>
        <v>0</v>
      </c>
      <c r="J15" s="213">
        <f>SUM('1.  LRAMVA Summary'!E$52:E$53)*(MONTH($E15)-1)/12*$H15</f>
        <v>0</v>
      </c>
      <c r="K15" s="213">
        <f>SUM('1.  LRAMVA Summary'!F$52:F$53)*(MONTH($E15)-1)/12*$H15</f>
        <v>0</v>
      </c>
      <c r="L15" s="213">
        <f>SUM('1.  LRAMVA Summary'!G$52:G$53)*(MONTH($E15)-1)/12*$H15</f>
        <v>0</v>
      </c>
      <c r="M15" s="213">
        <f>SUM('1.  LRAMVA Summary'!H$52:H$53)*(MONTH($E15)-1)/12*$H15</f>
        <v>0</v>
      </c>
      <c r="N15" s="213">
        <f>SUM('1.  LRAMVA Summary'!I$52:I$53)*(MONTH($E15)-1)/12*$H15</f>
        <v>0</v>
      </c>
      <c r="O15" s="213">
        <f>SUM('1.  LRAMVA Summary'!J$52:J$53)*(MONTH($E15)-1)/12*$H15</f>
        <v>0</v>
      </c>
      <c r="P15" s="213">
        <f>SUM('1.  LRAMVA Summary'!K$52:K$53)*(MONTH($E15)-1)/12*$H15</f>
        <v>0</v>
      </c>
      <c r="Q15" s="213">
        <f>SUM('1.  LRAMVA Summary'!L$52:L$53)*(MONTH($E15)-1)/12*$H15</f>
        <v>0</v>
      </c>
      <c r="R15" s="213">
        <f>SUM('1.  LRAMVA Summary'!M$52:M$53)*(MONTH($E15)-1)/12*$H15</f>
        <v>0</v>
      </c>
      <c r="S15" s="213">
        <f>SUM('1.  LRAMVA Summary'!N$52:N$53)*(MONTH($E15)-1)/12*$H15</f>
        <v>0</v>
      </c>
      <c r="T15" s="213">
        <f>SUM('1.  LRAMVA Summary'!O$52:O$53)*(MONTH($E15)-1)/12*$H15</f>
        <v>0</v>
      </c>
      <c r="U15" s="213">
        <f>SUM('1.  LRAMVA Summary'!P$52:P$53)*(MONTH($E15)-1)/12*$H15</f>
        <v>0</v>
      </c>
      <c r="V15" s="213">
        <f>SUM('1.  LRAMVA Summary'!Q$52:Q$53)*(MONTH($E15)-1)/12*$H15</f>
        <v>0</v>
      </c>
      <c r="W15" s="214">
        <f>SUM(I15:V15)</f>
        <v>0</v>
      </c>
    </row>
    <row r="16" spans="1:28" s="9" customFormat="1">
      <c r="B16" s="215" t="s">
        <v>45</v>
      </c>
      <c r="C16" s="215">
        <v>1.47E-2</v>
      </c>
      <c r="D16" s="208"/>
      <c r="E16" s="209">
        <v>40575</v>
      </c>
      <c r="F16" s="210">
        <v>2011</v>
      </c>
      <c r="G16" s="211" t="s">
        <v>65</v>
      </c>
      <c r="H16" s="212">
        <f>C$15/12</f>
        <v>1.225E-3</v>
      </c>
      <c r="I16" s="213">
        <f>SUM('1.  LRAMVA Summary'!D$52:D$53)*(MONTH($E16)-1)/12*$H16</f>
        <v>0</v>
      </c>
      <c r="J16" s="213">
        <f>SUM('1.  LRAMVA Summary'!E$52:E$53)*(MONTH($E16)-1)/12*$H16</f>
        <v>0</v>
      </c>
      <c r="K16" s="213">
        <f>SUM('1.  LRAMVA Summary'!F$52:F$53)*(MONTH($E16)-1)/12*$H16</f>
        <v>0</v>
      </c>
      <c r="L16" s="213">
        <f>SUM('1.  LRAMVA Summary'!G$52:G$53)*(MONTH($E16)-1)/12*$H16</f>
        <v>0</v>
      </c>
      <c r="M16" s="213">
        <f>SUM('1.  LRAMVA Summary'!H$52:H$53)*(MONTH($E16)-1)/12*$H16</f>
        <v>0</v>
      </c>
      <c r="N16" s="213">
        <f>SUM('1.  LRAMVA Summary'!I$52:I$53)*(MONTH($E16)-1)/12*$H16</f>
        <v>0</v>
      </c>
      <c r="O16" s="213">
        <f>SUM('1.  LRAMVA Summary'!J$52:J$53)*(MONTH($E16)-1)/12*$H16</f>
        <v>0</v>
      </c>
      <c r="P16" s="213">
        <f>SUM('1.  LRAMVA Summary'!K$52:K$53)*(MONTH($E16)-1)/12*$H16</f>
        <v>0</v>
      </c>
      <c r="Q16" s="213">
        <f>SUM('1.  LRAMVA Summary'!L$52:L$53)*(MONTH($E16)-1)/12*$H16</f>
        <v>0</v>
      </c>
      <c r="R16" s="213">
        <f>SUM('1.  LRAMVA Summary'!M$52:M$53)*(MONTH($E16)-1)/12*$H16</f>
        <v>0</v>
      </c>
      <c r="S16" s="213">
        <f>SUM('1.  LRAMVA Summary'!N$52:N$53)*(MONTH($E16)-1)/12*$H16</f>
        <v>0</v>
      </c>
      <c r="T16" s="213">
        <f>SUM('1.  LRAMVA Summary'!O$52:O$53)*(MONTH($E16)-1)/12*$H16</f>
        <v>0</v>
      </c>
      <c r="U16" s="213">
        <f>SUM('1.  LRAMVA Summary'!P$52:P$53)*(MONTH($E16)-1)/12*$H16</f>
        <v>0</v>
      </c>
      <c r="V16" s="213">
        <f>SUM('1.  LRAMVA Summary'!Q$52:Q$53)*(MONTH($E16)-1)/12*$H16</f>
        <v>0</v>
      </c>
      <c r="W16" s="214">
        <f t="shared" ref="W16:W25" si="0">SUM(I16:V16)</f>
        <v>0</v>
      </c>
    </row>
    <row r="17" spans="2:23" s="9" customFormat="1">
      <c r="B17" s="215" t="s">
        <v>46</v>
      </c>
      <c r="C17" s="215">
        <v>1.47E-2</v>
      </c>
      <c r="D17" s="208"/>
      <c r="E17" s="209">
        <v>40603</v>
      </c>
      <c r="F17" s="210">
        <v>2011</v>
      </c>
      <c r="G17" s="211" t="s">
        <v>65</v>
      </c>
      <c r="H17" s="212">
        <f>C$15/12</f>
        <v>1.225E-3</v>
      </c>
      <c r="I17" s="213">
        <f>SUM('1.  LRAMVA Summary'!D$52:D$53)*(MONTH($E17)-1)/12*$H17</f>
        <v>0</v>
      </c>
      <c r="J17" s="213">
        <f>SUM('1.  LRAMVA Summary'!E$52:E$53)*(MONTH($E17)-1)/12*$H17</f>
        <v>0</v>
      </c>
      <c r="K17" s="213">
        <f>SUM('1.  LRAMVA Summary'!F$52:F$53)*(MONTH($E17)-1)/12*$H17</f>
        <v>0</v>
      </c>
      <c r="L17" s="213">
        <f>SUM('1.  LRAMVA Summary'!G$52:G$53)*(MONTH($E17)-1)/12*$H17</f>
        <v>0</v>
      </c>
      <c r="M17" s="213">
        <f>SUM('1.  LRAMVA Summary'!H$52:H$53)*(MONTH($E17)-1)/12*$H17</f>
        <v>0</v>
      </c>
      <c r="N17" s="213">
        <f>SUM('1.  LRAMVA Summary'!I$52:I$53)*(MONTH($E17)-1)/12*$H17</f>
        <v>0</v>
      </c>
      <c r="O17" s="213">
        <f>SUM('1.  LRAMVA Summary'!J$52:J$53)*(MONTH($E17)-1)/12*$H17</f>
        <v>0</v>
      </c>
      <c r="P17" s="213">
        <f>SUM('1.  LRAMVA Summary'!K$52:K$53)*(MONTH($E17)-1)/12*$H17</f>
        <v>0</v>
      </c>
      <c r="Q17" s="213">
        <f>SUM('1.  LRAMVA Summary'!L$52:L$53)*(MONTH($E17)-1)/12*$H17</f>
        <v>0</v>
      </c>
      <c r="R17" s="213">
        <f>SUM('1.  LRAMVA Summary'!M$52:M$53)*(MONTH($E17)-1)/12*$H17</f>
        <v>0</v>
      </c>
      <c r="S17" s="213">
        <f>SUM('1.  LRAMVA Summary'!N$52:N$53)*(MONTH($E17)-1)/12*$H17</f>
        <v>0</v>
      </c>
      <c r="T17" s="213">
        <f>SUM('1.  LRAMVA Summary'!O$52:O$53)*(MONTH($E17)-1)/12*$H17</f>
        <v>0</v>
      </c>
      <c r="U17" s="213">
        <f>SUM('1.  LRAMVA Summary'!P$52:P$53)*(MONTH($E17)-1)/12*$H17</f>
        <v>0</v>
      </c>
      <c r="V17" s="213">
        <f>SUM('1.  LRAMVA Summary'!Q$52:Q$53)*(MONTH($E17)-1)/12*$H17</f>
        <v>0</v>
      </c>
      <c r="W17" s="214">
        <f>SUM(I17:V17)</f>
        <v>0</v>
      </c>
    </row>
    <row r="18" spans="2:23" s="9" customFormat="1">
      <c r="B18" s="215" t="s">
        <v>47</v>
      </c>
      <c r="C18" s="215">
        <v>1.47E-2</v>
      </c>
      <c r="D18" s="208"/>
      <c r="E18" s="216">
        <v>40634</v>
      </c>
      <c r="F18" s="210">
        <v>2011</v>
      </c>
      <c r="G18" s="217" t="s">
        <v>66</v>
      </c>
      <c r="H18" s="212">
        <f>C$16/12</f>
        <v>1.225E-3</v>
      </c>
      <c r="I18" s="213">
        <f>SUM('1.  LRAMVA Summary'!D$52:D$53)*(MONTH($E18)-1)/12*$H18</f>
        <v>0</v>
      </c>
      <c r="J18" s="213">
        <f>SUM('1.  LRAMVA Summary'!E$52:E$53)*(MONTH($E18)-1)/12*$H18</f>
        <v>0</v>
      </c>
      <c r="K18" s="213">
        <f>SUM('1.  LRAMVA Summary'!F$52:F$53)*(MONTH($E18)-1)/12*$H18</f>
        <v>0</v>
      </c>
      <c r="L18" s="213">
        <f>SUM('1.  LRAMVA Summary'!G$52:G$53)*(MONTH($E18)-1)/12*$H18</f>
        <v>0</v>
      </c>
      <c r="M18" s="213">
        <f>SUM('1.  LRAMVA Summary'!H$52:H$53)*(MONTH($E18)-1)/12*$H18</f>
        <v>0</v>
      </c>
      <c r="N18" s="213">
        <f>SUM('1.  LRAMVA Summary'!I$52:I$53)*(MONTH($E18)-1)/12*$H18</f>
        <v>0</v>
      </c>
      <c r="O18" s="213">
        <f>SUM('1.  LRAMVA Summary'!J$52:J$53)*(MONTH($E18)-1)/12*$H18</f>
        <v>0</v>
      </c>
      <c r="P18" s="213">
        <f>SUM('1.  LRAMVA Summary'!K$52:K$53)*(MONTH($E18)-1)/12*$H18</f>
        <v>0</v>
      </c>
      <c r="Q18" s="213">
        <f>SUM('1.  LRAMVA Summary'!L$52:L$53)*(MONTH($E18)-1)/12*$H18</f>
        <v>0</v>
      </c>
      <c r="R18" s="213">
        <f>SUM('1.  LRAMVA Summary'!M$52:M$53)*(MONTH($E18)-1)/12*$H18</f>
        <v>0</v>
      </c>
      <c r="S18" s="213">
        <f>SUM('1.  LRAMVA Summary'!N$52:N$53)*(MONTH($E18)-1)/12*$H18</f>
        <v>0</v>
      </c>
      <c r="T18" s="213">
        <f>SUM('1.  LRAMVA Summary'!O$52:O$53)*(MONTH($E18)-1)/12*$H18</f>
        <v>0</v>
      </c>
      <c r="U18" s="213">
        <f>SUM('1.  LRAMVA Summary'!P$52:P$53)*(MONTH($E18)-1)/12*$H18</f>
        <v>0</v>
      </c>
      <c r="V18" s="213">
        <f>SUM('1.  LRAMVA Summary'!Q$52:Q$53)*(MONTH($E18)-1)/12*$H18</f>
        <v>0</v>
      </c>
      <c r="W18" s="214">
        <f>SUM(I18:V18)</f>
        <v>0</v>
      </c>
    </row>
    <row r="19" spans="2:23" s="9" customFormat="1">
      <c r="B19" s="215" t="s">
        <v>48</v>
      </c>
      <c r="C19" s="215">
        <v>1.47E-2</v>
      </c>
      <c r="D19" s="208"/>
      <c r="E19" s="216">
        <v>40664</v>
      </c>
      <c r="F19" s="210">
        <v>2011</v>
      </c>
      <c r="G19" s="217" t="s">
        <v>66</v>
      </c>
      <c r="H19" s="212">
        <f>C$16/12</f>
        <v>1.225E-3</v>
      </c>
      <c r="I19" s="213">
        <f>SUM('1.  LRAMVA Summary'!D$52:D$53)*(MONTH($E19)-1)/12*$H19</f>
        <v>0</v>
      </c>
      <c r="J19" s="213">
        <f>SUM('1.  LRAMVA Summary'!E$52:E$53)*(MONTH($E19)-1)/12*$H19</f>
        <v>0</v>
      </c>
      <c r="K19" s="213">
        <f>SUM('1.  LRAMVA Summary'!F$52:F$53)*(MONTH($E19)-1)/12*$H19</f>
        <v>0</v>
      </c>
      <c r="L19" s="213">
        <f>SUM('1.  LRAMVA Summary'!G$52:G$53)*(MONTH($E19)-1)/12*$H19</f>
        <v>0</v>
      </c>
      <c r="M19" s="213">
        <f>SUM('1.  LRAMVA Summary'!H$52:H$53)*(MONTH($E19)-1)/12*$H19</f>
        <v>0</v>
      </c>
      <c r="N19" s="213">
        <f>SUM('1.  LRAMVA Summary'!I$52:I$53)*(MONTH($E19)-1)/12*$H19</f>
        <v>0</v>
      </c>
      <c r="O19" s="213">
        <f>SUM('1.  LRAMVA Summary'!J$52:J$53)*(MONTH($E19)-1)/12*$H19</f>
        <v>0</v>
      </c>
      <c r="P19" s="213">
        <f>SUM('1.  LRAMVA Summary'!K$52:K$53)*(MONTH($E19)-1)/12*$H19</f>
        <v>0</v>
      </c>
      <c r="Q19" s="213">
        <f>SUM('1.  LRAMVA Summary'!L$52:L$53)*(MONTH($E19)-1)/12*$H19</f>
        <v>0</v>
      </c>
      <c r="R19" s="213">
        <f>SUM('1.  LRAMVA Summary'!M$52:M$53)*(MONTH($E19)-1)/12*$H19</f>
        <v>0</v>
      </c>
      <c r="S19" s="213">
        <f>SUM('1.  LRAMVA Summary'!N$52:N$53)*(MONTH($E19)-1)/12*$H19</f>
        <v>0</v>
      </c>
      <c r="T19" s="213">
        <f>SUM('1.  LRAMVA Summary'!O$52:O$53)*(MONTH($E19)-1)/12*$H19</f>
        <v>0</v>
      </c>
      <c r="U19" s="213">
        <f>SUM('1.  LRAMVA Summary'!P$52:P$53)*(MONTH($E19)-1)/12*$H19</f>
        <v>0</v>
      </c>
      <c r="V19" s="213">
        <f>SUM('1.  LRAMVA Summary'!Q$52:Q$53)*(MONTH($E19)-1)/12*$H19</f>
        <v>0</v>
      </c>
      <c r="W19" s="214">
        <f t="shared" si="0"/>
        <v>0</v>
      </c>
    </row>
    <row r="20" spans="2:23" s="9" customFormat="1">
      <c r="B20" s="215" t="s">
        <v>49</v>
      </c>
      <c r="C20" s="215">
        <v>1.47E-2</v>
      </c>
      <c r="D20" s="208"/>
      <c r="E20" s="216">
        <v>40695</v>
      </c>
      <c r="F20" s="210">
        <v>2011</v>
      </c>
      <c r="G20" s="217" t="s">
        <v>66</v>
      </c>
      <c r="H20" s="212">
        <f>C$16/12</f>
        <v>1.225E-3</v>
      </c>
      <c r="I20" s="213">
        <f>SUM('1.  LRAMVA Summary'!D$52:D$53)*(MONTH($E20)-1)/12*$H20</f>
        <v>0</v>
      </c>
      <c r="J20" s="213">
        <f>SUM('1.  LRAMVA Summary'!E$52:E$53)*(MONTH($E20)-1)/12*$H20</f>
        <v>0</v>
      </c>
      <c r="K20" s="213">
        <f>SUM('1.  LRAMVA Summary'!F$52:F$53)*(MONTH($E20)-1)/12*$H20</f>
        <v>0</v>
      </c>
      <c r="L20" s="213">
        <f>SUM('1.  LRAMVA Summary'!G$52:G$53)*(MONTH($E20)-1)/12*$H20</f>
        <v>0</v>
      </c>
      <c r="M20" s="213">
        <f>SUM('1.  LRAMVA Summary'!H$52:H$53)*(MONTH($E20)-1)/12*$H20</f>
        <v>0</v>
      </c>
      <c r="N20" s="213">
        <f>SUM('1.  LRAMVA Summary'!I$52:I$53)*(MONTH($E20)-1)/12*$H20</f>
        <v>0</v>
      </c>
      <c r="O20" s="213">
        <f>SUM('1.  LRAMVA Summary'!J$52:J$53)*(MONTH($E20)-1)/12*$H20</f>
        <v>0</v>
      </c>
      <c r="P20" s="213">
        <f>SUM('1.  LRAMVA Summary'!K$52:K$53)*(MONTH($E20)-1)/12*$H20</f>
        <v>0</v>
      </c>
      <c r="Q20" s="213">
        <f>SUM('1.  LRAMVA Summary'!L$52:L$53)*(MONTH($E20)-1)/12*$H20</f>
        <v>0</v>
      </c>
      <c r="R20" s="213">
        <f>SUM('1.  LRAMVA Summary'!M$52:M$53)*(MONTH($E20)-1)/12*$H20</f>
        <v>0</v>
      </c>
      <c r="S20" s="213">
        <f>SUM('1.  LRAMVA Summary'!N$52:N$53)*(MONTH($E20)-1)/12*$H20</f>
        <v>0</v>
      </c>
      <c r="T20" s="213">
        <f>SUM('1.  LRAMVA Summary'!O$52:O$53)*(MONTH($E20)-1)/12*$H20</f>
        <v>0</v>
      </c>
      <c r="U20" s="213">
        <f>SUM('1.  LRAMVA Summary'!P$52:P$53)*(MONTH($E20)-1)/12*$H20</f>
        <v>0</v>
      </c>
      <c r="V20" s="213">
        <f>SUM('1.  LRAMVA Summary'!Q$52:Q$53)*(MONTH($E20)-1)/12*$H20</f>
        <v>0</v>
      </c>
      <c r="W20" s="214">
        <f t="shared" si="0"/>
        <v>0</v>
      </c>
    </row>
    <row r="21" spans="2:23" s="9" customFormat="1">
      <c r="B21" s="215" t="s">
        <v>50</v>
      </c>
      <c r="C21" s="215">
        <v>1.47E-2</v>
      </c>
      <c r="D21" s="208"/>
      <c r="E21" s="216">
        <v>40725</v>
      </c>
      <c r="F21" s="210">
        <v>2011</v>
      </c>
      <c r="G21" s="217" t="s">
        <v>68</v>
      </c>
      <c r="H21" s="212">
        <f>C$17/12</f>
        <v>1.225E-3</v>
      </c>
      <c r="I21" s="213">
        <f>SUM('1.  LRAMVA Summary'!D$52:D$53)*(MONTH($E21)-1)/12*$H21</f>
        <v>0</v>
      </c>
      <c r="J21" s="213">
        <f>SUM('1.  LRAMVA Summary'!E$52:E$53)*(MONTH($E21)-1)/12*$H21</f>
        <v>0</v>
      </c>
      <c r="K21" s="213">
        <f>SUM('1.  LRAMVA Summary'!F$52:F$53)*(MONTH($E21)-1)/12*$H21</f>
        <v>0</v>
      </c>
      <c r="L21" s="213">
        <f>SUM('1.  LRAMVA Summary'!G$52:G$53)*(MONTH($E21)-1)/12*$H21</f>
        <v>0</v>
      </c>
      <c r="M21" s="213">
        <f>SUM('1.  LRAMVA Summary'!H$52:H$53)*(MONTH($E21)-1)/12*$H21</f>
        <v>0</v>
      </c>
      <c r="N21" s="213">
        <f>SUM('1.  LRAMVA Summary'!I$52:I$53)*(MONTH($E21)-1)/12*$H21</f>
        <v>0</v>
      </c>
      <c r="O21" s="213">
        <f>SUM('1.  LRAMVA Summary'!J$52:J$53)*(MONTH($E21)-1)/12*$H21</f>
        <v>0</v>
      </c>
      <c r="P21" s="213">
        <f>SUM('1.  LRAMVA Summary'!K$52:K$53)*(MONTH($E21)-1)/12*$H21</f>
        <v>0</v>
      </c>
      <c r="Q21" s="213">
        <f>SUM('1.  LRAMVA Summary'!L$52:L$53)*(MONTH($E21)-1)/12*$H21</f>
        <v>0</v>
      </c>
      <c r="R21" s="213">
        <f>SUM('1.  LRAMVA Summary'!M$52:M$53)*(MONTH($E21)-1)/12*$H21</f>
        <v>0</v>
      </c>
      <c r="S21" s="213">
        <f>SUM('1.  LRAMVA Summary'!N$52:N$53)*(MONTH($E21)-1)/12*$H21</f>
        <v>0</v>
      </c>
      <c r="T21" s="213">
        <f>SUM('1.  LRAMVA Summary'!O$52:O$53)*(MONTH($E21)-1)/12*$H21</f>
        <v>0</v>
      </c>
      <c r="U21" s="213">
        <f>SUM('1.  LRAMVA Summary'!P$52:P$53)*(MONTH($E21)-1)/12*$H21</f>
        <v>0</v>
      </c>
      <c r="V21" s="213">
        <f>SUM('1.  LRAMVA Summary'!Q$52:Q$53)*(MONTH($E21)-1)/12*$H21</f>
        <v>0</v>
      </c>
      <c r="W21" s="214">
        <f t="shared" si="0"/>
        <v>0</v>
      </c>
    </row>
    <row r="22" spans="2:23" s="9" customFormat="1">
      <c r="B22" s="215" t="s">
        <v>51</v>
      </c>
      <c r="C22" s="215">
        <v>1.47E-2</v>
      </c>
      <c r="D22" s="208"/>
      <c r="E22" s="216">
        <v>40756</v>
      </c>
      <c r="F22" s="210">
        <v>2011</v>
      </c>
      <c r="G22" s="217" t="s">
        <v>68</v>
      </c>
      <c r="H22" s="212">
        <f>C$17/12</f>
        <v>1.225E-3</v>
      </c>
      <c r="I22" s="213">
        <f>SUM('1.  LRAMVA Summary'!D$52:D$53)*(MONTH($E22)-1)/12*$H22</f>
        <v>0</v>
      </c>
      <c r="J22" s="213">
        <f>SUM('1.  LRAMVA Summary'!E$52:E$53)*(MONTH($E22)-1)/12*$H22</f>
        <v>0</v>
      </c>
      <c r="K22" s="213">
        <f>SUM('1.  LRAMVA Summary'!F$52:F$53)*(MONTH($E22)-1)/12*$H22</f>
        <v>0</v>
      </c>
      <c r="L22" s="213">
        <f>SUM('1.  LRAMVA Summary'!G$52:G$53)*(MONTH($E22)-1)/12*$H22</f>
        <v>0</v>
      </c>
      <c r="M22" s="213">
        <f>SUM('1.  LRAMVA Summary'!H$52:H$53)*(MONTH($E22)-1)/12*$H22</f>
        <v>0</v>
      </c>
      <c r="N22" s="213">
        <f>SUM('1.  LRAMVA Summary'!I$52:I$53)*(MONTH($E22)-1)/12*$H22</f>
        <v>0</v>
      </c>
      <c r="O22" s="213">
        <f>SUM('1.  LRAMVA Summary'!J$52:J$53)*(MONTH($E22)-1)/12*$H22</f>
        <v>0</v>
      </c>
      <c r="P22" s="213">
        <f>SUM('1.  LRAMVA Summary'!K$52:K$53)*(MONTH($E22)-1)/12*$H22</f>
        <v>0</v>
      </c>
      <c r="Q22" s="213">
        <f>SUM('1.  LRAMVA Summary'!L$52:L$53)*(MONTH($E22)-1)/12*$H22</f>
        <v>0</v>
      </c>
      <c r="R22" s="213">
        <f>SUM('1.  LRAMVA Summary'!M$52:M$53)*(MONTH($E22)-1)/12*$H22</f>
        <v>0</v>
      </c>
      <c r="S22" s="213">
        <f>SUM('1.  LRAMVA Summary'!N$52:N$53)*(MONTH($E22)-1)/12*$H22</f>
        <v>0</v>
      </c>
      <c r="T22" s="213">
        <f>SUM('1.  LRAMVA Summary'!O$52:O$53)*(MONTH($E22)-1)/12*$H22</f>
        <v>0</v>
      </c>
      <c r="U22" s="213">
        <f>SUM('1.  LRAMVA Summary'!P$52:P$53)*(MONTH($E22)-1)/12*$H22</f>
        <v>0</v>
      </c>
      <c r="V22" s="213">
        <f>SUM('1.  LRAMVA Summary'!Q$52:Q$53)*(MONTH($E22)-1)/12*$H22</f>
        <v>0</v>
      </c>
      <c r="W22" s="214">
        <f t="shared" si="0"/>
        <v>0</v>
      </c>
    </row>
    <row r="23" spans="2:23" s="9" customFormat="1">
      <c r="B23" s="215" t="s">
        <v>52</v>
      </c>
      <c r="C23" s="215">
        <v>1.47E-2</v>
      </c>
      <c r="D23" s="208"/>
      <c r="E23" s="216">
        <v>40787</v>
      </c>
      <c r="F23" s="210">
        <v>2011</v>
      </c>
      <c r="G23" s="217" t="s">
        <v>68</v>
      </c>
      <c r="H23" s="212">
        <f>C$17/12</f>
        <v>1.225E-3</v>
      </c>
      <c r="I23" s="213">
        <f>SUM('1.  LRAMVA Summary'!D$52:D$53)*(MONTH($E23)-1)/12*$H23</f>
        <v>0</v>
      </c>
      <c r="J23" s="213">
        <f>SUM('1.  LRAMVA Summary'!E$52:E$53)*(MONTH($E23)-1)/12*$H23</f>
        <v>0</v>
      </c>
      <c r="K23" s="213">
        <f>SUM('1.  LRAMVA Summary'!F$52:F$53)*(MONTH($E23)-1)/12*$H23</f>
        <v>0</v>
      </c>
      <c r="L23" s="213">
        <f>SUM('1.  LRAMVA Summary'!G$52:G$53)*(MONTH($E23)-1)/12*$H23</f>
        <v>0</v>
      </c>
      <c r="M23" s="213">
        <f>SUM('1.  LRAMVA Summary'!H$52:H$53)*(MONTH($E23)-1)/12*$H23</f>
        <v>0</v>
      </c>
      <c r="N23" s="213">
        <f>SUM('1.  LRAMVA Summary'!I$52:I$53)*(MONTH($E23)-1)/12*$H23</f>
        <v>0</v>
      </c>
      <c r="O23" s="213">
        <f>SUM('1.  LRAMVA Summary'!J$52:J$53)*(MONTH($E23)-1)/12*$H23</f>
        <v>0</v>
      </c>
      <c r="P23" s="213">
        <f>SUM('1.  LRAMVA Summary'!K$52:K$53)*(MONTH($E23)-1)/12*$H23</f>
        <v>0</v>
      </c>
      <c r="Q23" s="213">
        <f>SUM('1.  LRAMVA Summary'!L$52:L$53)*(MONTH($E23)-1)/12*$H23</f>
        <v>0</v>
      </c>
      <c r="R23" s="213">
        <f>SUM('1.  LRAMVA Summary'!M$52:M$53)*(MONTH($E23)-1)/12*$H23</f>
        <v>0</v>
      </c>
      <c r="S23" s="213">
        <f>SUM('1.  LRAMVA Summary'!N$52:N$53)*(MONTH($E23)-1)/12*$H23</f>
        <v>0</v>
      </c>
      <c r="T23" s="213">
        <f>SUM('1.  LRAMVA Summary'!O$52:O$53)*(MONTH($E23)-1)/12*$H23</f>
        <v>0</v>
      </c>
      <c r="U23" s="213">
        <f>SUM('1.  LRAMVA Summary'!P$52:P$53)*(MONTH($E23)-1)/12*$H23</f>
        <v>0</v>
      </c>
      <c r="V23" s="213">
        <f>SUM('1.  LRAMVA Summary'!Q$52:Q$53)*(MONTH($E23)-1)/12*$H23</f>
        <v>0</v>
      </c>
      <c r="W23" s="214">
        <f t="shared" si="0"/>
        <v>0</v>
      </c>
    </row>
    <row r="24" spans="2:23" s="9" customFormat="1">
      <c r="B24" s="215" t="s">
        <v>53</v>
      </c>
      <c r="C24" s="215">
        <v>1.47E-2</v>
      </c>
      <c r="D24" s="208"/>
      <c r="E24" s="216">
        <v>40817</v>
      </c>
      <c r="F24" s="210">
        <v>2011</v>
      </c>
      <c r="G24" s="217" t="s">
        <v>69</v>
      </c>
      <c r="H24" s="212">
        <f>C$18/12</f>
        <v>1.225E-3</v>
      </c>
      <c r="I24" s="213">
        <f>SUM('1.  LRAMVA Summary'!D$52:D$53)*(MONTH($E24)-1)/12*$H24</f>
        <v>0</v>
      </c>
      <c r="J24" s="213">
        <f>SUM('1.  LRAMVA Summary'!E$52:E$53)*(MONTH($E24)-1)/12*$H24</f>
        <v>0</v>
      </c>
      <c r="K24" s="213">
        <f>SUM('1.  LRAMVA Summary'!F$52:F$53)*(MONTH($E24)-1)/12*$H24</f>
        <v>0</v>
      </c>
      <c r="L24" s="213">
        <f>SUM('1.  LRAMVA Summary'!G$52:G$53)*(MONTH($E24)-1)/12*$H24</f>
        <v>0</v>
      </c>
      <c r="M24" s="213">
        <f>SUM('1.  LRAMVA Summary'!H$52:H$53)*(MONTH($E24)-1)/12*$H24</f>
        <v>0</v>
      </c>
      <c r="N24" s="213">
        <f>SUM('1.  LRAMVA Summary'!I$52:I$53)*(MONTH($E24)-1)/12*$H24</f>
        <v>0</v>
      </c>
      <c r="O24" s="213">
        <f>SUM('1.  LRAMVA Summary'!J$52:J$53)*(MONTH($E24)-1)/12*$H24</f>
        <v>0</v>
      </c>
      <c r="P24" s="213">
        <f>SUM('1.  LRAMVA Summary'!K$52:K$53)*(MONTH($E24)-1)/12*$H24</f>
        <v>0</v>
      </c>
      <c r="Q24" s="213">
        <f>SUM('1.  LRAMVA Summary'!L$52:L$53)*(MONTH($E24)-1)/12*$H24</f>
        <v>0</v>
      </c>
      <c r="R24" s="213">
        <f>SUM('1.  LRAMVA Summary'!M$52:M$53)*(MONTH($E24)-1)/12*$H24</f>
        <v>0</v>
      </c>
      <c r="S24" s="213">
        <f>SUM('1.  LRAMVA Summary'!N$52:N$53)*(MONTH($E24)-1)/12*$H24</f>
        <v>0</v>
      </c>
      <c r="T24" s="213">
        <f>SUM('1.  LRAMVA Summary'!O$52:O$53)*(MONTH($E24)-1)/12*$H24</f>
        <v>0</v>
      </c>
      <c r="U24" s="213">
        <f>SUM('1.  LRAMVA Summary'!P$52:P$53)*(MONTH($E24)-1)/12*$H24</f>
        <v>0</v>
      </c>
      <c r="V24" s="213">
        <f>SUM('1.  LRAMVA Summary'!Q$52:Q$53)*(MONTH($E24)-1)/12*$H24</f>
        <v>0</v>
      </c>
      <c r="W24" s="214">
        <f t="shared" si="0"/>
        <v>0</v>
      </c>
    </row>
    <row r="25" spans="2:23" s="9" customFormat="1">
      <c r="B25" s="215" t="s">
        <v>54</v>
      </c>
      <c r="C25" s="215">
        <v>1.47E-2</v>
      </c>
      <c r="D25" s="208"/>
      <c r="E25" s="216">
        <v>40848</v>
      </c>
      <c r="F25" s="210">
        <v>2011</v>
      </c>
      <c r="G25" s="217" t="s">
        <v>69</v>
      </c>
      <c r="H25" s="212">
        <f>C$18/12</f>
        <v>1.225E-3</v>
      </c>
      <c r="I25" s="213">
        <f>SUM('1.  LRAMVA Summary'!D$52:D$53)*(MONTH($E25)-1)/12*$H25</f>
        <v>0</v>
      </c>
      <c r="J25" s="213">
        <f>SUM('1.  LRAMVA Summary'!E$52:E$53)*(MONTH($E25)-1)/12*$H25</f>
        <v>0</v>
      </c>
      <c r="K25" s="213">
        <f>SUM('1.  LRAMVA Summary'!F$52:F$53)*(MONTH($E25)-1)/12*$H25</f>
        <v>0</v>
      </c>
      <c r="L25" s="213">
        <f>SUM('1.  LRAMVA Summary'!G$52:G$53)*(MONTH($E25)-1)/12*$H25</f>
        <v>0</v>
      </c>
      <c r="M25" s="213">
        <f>SUM('1.  LRAMVA Summary'!H$52:H$53)*(MONTH($E25)-1)/12*$H25</f>
        <v>0</v>
      </c>
      <c r="N25" s="213">
        <f>SUM('1.  LRAMVA Summary'!I$52:I$53)*(MONTH($E25)-1)/12*$H25</f>
        <v>0</v>
      </c>
      <c r="O25" s="213">
        <f>SUM('1.  LRAMVA Summary'!J$52:J$53)*(MONTH($E25)-1)/12*$H25</f>
        <v>0</v>
      </c>
      <c r="P25" s="213">
        <f>SUM('1.  LRAMVA Summary'!K$52:K$53)*(MONTH($E25)-1)/12*$H25</f>
        <v>0</v>
      </c>
      <c r="Q25" s="213">
        <f>SUM('1.  LRAMVA Summary'!L$52:L$53)*(MONTH($E25)-1)/12*$H25</f>
        <v>0</v>
      </c>
      <c r="R25" s="213">
        <f>SUM('1.  LRAMVA Summary'!M$52:M$53)*(MONTH($E25)-1)/12*$H25</f>
        <v>0</v>
      </c>
      <c r="S25" s="213">
        <f>SUM('1.  LRAMVA Summary'!N$52:N$53)*(MONTH($E25)-1)/12*$H25</f>
        <v>0</v>
      </c>
      <c r="T25" s="213">
        <f>SUM('1.  LRAMVA Summary'!O$52:O$53)*(MONTH($E25)-1)/12*$H25</f>
        <v>0</v>
      </c>
      <c r="U25" s="213">
        <f>SUM('1.  LRAMVA Summary'!P$52:P$53)*(MONTH($E25)-1)/12*$H25</f>
        <v>0</v>
      </c>
      <c r="V25" s="213">
        <f>SUM('1.  LRAMVA Summary'!Q$52:Q$53)*(MONTH($E25)-1)/12*$H25</f>
        <v>0</v>
      </c>
      <c r="W25" s="214">
        <f t="shared" si="0"/>
        <v>0</v>
      </c>
    </row>
    <row r="26" spans="2:23" s="9" customFormat="1">
      <c r="B26" s="215" t="s">
        <v>55</v>
      </c>
      <c r="C26" s="215">
        <v>1.47E-2</v>
      </c>
      <c r="D26" s="208"/>
      <c r="E26" s="216">
        <v>40878</v>
      </c>
      <c r="F26" s="210">
        <v>2011</v>
      </c>
      <c r="G26" s="217" t="s">
        <v>69</v>
      </c>
      <c r="H26" s="212">
        <f>C$18/12</f>
        <v>1.225E-3</v>
      </c>
      <c r="I26" s="213">
        <f>SUM('1.  LRAMVA Summary'!D$52:D$53)*(MONTH($E26)-1)/12*$H26</f>
        <v>0</v>
      </c>
      <c r="J26" s="213">
        <f>SUM('1.  LRAMVA Summary'!E$52:E$53)*(MONTH($E26)-1)/12*$H26</f>
        <v>0</v>
      </c>
      <c r="K26" s="213">
        <f>SUM('1.  LRAMVA Summary'!F$52:F$53)*(MONTH($E26)-1)/12*$H26</f>
        <v>0</v>
      </c>
      <c r="L26" s="213">
        <f>SUM('1.  LRAMVA Summary'!G$52:G$53)*(MONTH($E26)-1)/12*$H26</f>
        <v>0</v>
      </c>
      <c r="M26" s="213">
        <f>SUM('1.  LRAMVA Summary'!H$52:H$53)*(MONTH($E26)-1)/12*$H26</f>
        <v>0</v>
      </c>
      <c r="N26" s="213">
        <f>SUM('1.  LRAMVA Summary'!I$52:I$53)*(MONTH($E26)-1)/12*$H26</f>
        <v>0</v>
      </c>
      <c r="O26" s="213">
        <f>SUM('1.  LRAMVA Summary'!J$52:J$53)*(MONTH($E26)-1)/12*$H26</f>
        <v>0</v>
      </c>
      <c r="P26" s="213">
        <f>SUM('1.  LRAMVA Summary'!K$52:K$53)*(MONTH($E26)-1)/12*$H26</f>
        <v>0</v>
      </c>
      <c r="Q26" s="213">
        <f>SUM('1.  LRAMVA Summary'!L$52:L$53)*(MONTH($E26)-1)/12*$H26</f>
        <v>0</v>
      </c>
      <c r="R26" s="213">
        <f>SUM('1.  LRAMVA Summary'!M$52:M$53)*(MONTH($E26)-1)/12*$H26</f>
        <v>0</v>
      </c>
      <c r="S26" s="213">
        <f>SUM('1.  LRAMVA Summary'!N$52:N$53)*(MONTH($E26)-1)/12*$H26</f>
        <v>0</v>
      </c>
      <c r="T26" s="213">
        <f>SUM('1.  LRAMVA Summary'!O$52:O$53)*(MONTH($E26)-1)/12*$H26</f>
        <v>0</v>
      </c>
      <c r="U26" s="213">
        <f>SUM('1.  LRAMVA Summary'!P$52:P$53)*(MONTH($E26)-1)/12*$H26</f>
        <v>0</v>
      </c>
      <c r="V26" s="213">
        <f>SUM('1.  LRAMVA Summary'!Q$52:Q$53)*(MONTH($E26)-1)/12*$H26</f>
        <v>0</v>
      </c>
      <c r="W26" s="214">
        <f>SUM(I26:V26)</f>
        <v>0</v>
      </c>
    </row>
    <row r="27" spans="2:23" s="9" customFormat="1" ht="15" thickBot="1">
      <c r="B27" s="215" t="s">
        <v>56</v>
      </c>
      <c r="C27" s="215">
        <v>1.47E-2</v>
      </c>
      <c r="D27" s="208"/>
      <c r="E27" s="218" t="s">
        <v>459</v>
      </c>
      <c r="F27" s="218"/>
      <c r="G27" s="219"/>
      <c r="H27" s="220"/>
      <c r="I27" s="221">
        <f>SUM(I15:I26)</f>
        <v>0</v>
      </c>
      <c r="J27" s="221">
        <f t="shared" ref="J27:O27" si="1">SUM(J15:J26)</f>
        <v>0</v>
      </c>
      <c r="K27" s="221">
        <f t="shared" si="1"/>
        <v>0</v>
      </c>
      <c r="L27" s="221">
        <f t="shared" si="1"/>
        <v>0</v>
      </c>
      <c r="M27" s="221">
        <f t="shared" si="1"/>
        <v>0</v>
      </c>
      <c r="N27" s="221">
        <f t="shared" si="1"/>
        <v>0</v>
      </c>
      <c r="O27" s="221">
        <f t="shared" si="1"/>
        <v>0</v>
      </c>
      <c r="P27" s="221">
        <f t="shared" ref="P27:V27" si="2">SUM(P15:P26)</f>
        <v>0</v>
      </c>
      <c r="Q27" s="221">
        <f t="shared" si="2"/>
        <v>0</v>
      </c>
      <c r="R27" s="221">
        <f t="shared" si="2"/>
        <v>0</v>
      </c>
      <c r="S27" s="221">
        <f t="shared" si="2"/>
        <v>0</v>
      </c>
      <c r="T27" s="221">
        <f t="shared" si="2"/>
        <v>0</v>
      </c>
      <c r="U27" s="221">
        <f t="shared" si="2"/>
        <v>0</v>
      </c>
      <c r="V27" s="221">
        <f t="shared" si="2"/>
        <v>0</v>
      </c>
      <c r="W27" s="221">
        <f>SUM(W15:W26)</f>
        <v>0</v>
      </c>
    </row>
    <row r="28" spans="2:23" s="9" customFormat="1" ht="15" thickTop="1">
      <c r="B28" s="215" t="s">
        <v>57</v>
      </c>
      <c r="C28" s="215">
        <v>1.47E-2</v>
      </c>
      <c r="D28" s="208"/>
      <c r="E28" s="222" t="s">
        <v>67</v>
      </c>
      <c r="F28" s="222"/>
      <c r="G28" s="223"/>
      <c r="H28" s="224"/>
      <c r="I28" s="225"/>
      <c r="J28" s="225"/>
      <c r="K28" s="225"/>
      <c r="L28" s="225"/>
      <c r="M28" s="225"/>
      <c r="N28" s="225"/>
      <c r="O28" s="225"/>
      <c r="P28" s="225"/>
      <c r="Q28" s="225"/>
      <c r="R28" s="225"/>
      <c r="S28" s="225"/>
      <c r="T28" s="225"/>
      <c r="U28" s="225"/>
      <c r="V28" s="225"/>
      <c r="W28" s="226"/>
    </row>
    <row r="29" spans="2:23" s="9" customFormat="1">
      <c r="B29" s="215" t="s">
        <v>58</v>
      </c>
      <c r="C29" s="215">
        <v>1.47E-2</v>
      </c>
      <c r="D29" s="208"/>
      <c r="E29" s="227" t="s">
        <v>423</v>
      </c>
      <c r="F29" s="227"/>
      <c r="G29" s="228"/>
      <c r="H29" s="229"/>
      <c r="I29" s="230">
        <f t="shared" ref="I29:O29" si="3">I27+I28</f>
        <v>0</v>
      </c>
      <c r="J29" s="230">
        <f t="shared" si="3"/>
        <v>0</v>
      </c>
      <c r="K29" s="230">
        <f t="shared" si="3"/>
        <v>0</v>
      </c>
      <c r="L29" s="230">
        <f t="shared" si="3"/>
        <v>0</v>
      </c>
      <c r="M29" s="230">
        <f t="shared" si="3"/>
        <v>0</v>
      </c>
      <c r="N29" s="230">
        <f t="shared" si="3"/>
        <v>0</v>
      </c>
      <c r="O29" s="230">
        <f t="shared" si="3"/>
        <v>0</v>
      </c>
      <c r="P29" s="230">
        <f t="shared" ref="P29:V29" si="4">P27+P28</f>
        <v>0</v>
      </c>
      <c r="Q29" s="230">
        <f t="shared" si="4"/>
        <v>0</v>
      </c>
      <c r="R29" s="230">
        <f t="shared" si="4"/>
        <v>0</v>
      </c>
      <c r="S29" s="230">
        <f t="shared" si="4"/>
        <v>0</v>
      </c>
      <c r="T29" s="230">
        <f t="shared" si="4"/>
        <v>0</v>
      </c>
      <c r="U29" s="230">
        <f t="shared" si="4"/>
        <v>0</v>
      </c>
      <c r="V29" s="230">
        <f t="shared" si="4"/>
        <v>0</v>
      </c>
      <c r="W29" s="230">
        <f>W27+W28</f>
        <v>0</v>
      </c>
    </row>
    <row r="30" spans="2:23" s="9" customFormat="1">
      <c r="B30" s="215" t="s">
        <v>59</v>
      </c>
      <c r="C30" s="215">
        <v>1.47E-2</v>
      </c>
      <c r="D30" s="208"/>
      <c r="E30" s="216">
        <v>40909</v>
      </c>
      <c r="F30" s="216" t="s">
        <v>179</v>
      </c>
      <c r="G30" s="217" t="s">
        <v>65</v>
      </c>
      <c r="H30" s="231">
        <f>C$19/12</f>
        <v>1.225E-3</v>
      </c>
      <c r="I30" s="232">
        <f>(SUM('1.  LRAMVA Summary'!D$52:D$54)+SUM('1.  LRAMVA Summary'!D$55:D$56)*(MONTH($E30)-1)/12)*$H30</f>
        <v>0</v>
      </c>
      <c r="J30" s="232">
        <f>(SUM('1.  LRAMVA Summary'!E$52:E$54)+SUM('1.  LRAMVA Summary'!E$55:E$56)*(MONTH($E30)-1)/12)*$H30</f>
        <v>0</v>
      </c>
      <c r="K30" s="232">
        <f>(SUM('1.  LRAMVA Summary'!F$52:F$54)+SUM('1.  LRAMVA Summary'!F$55:F$56)*(MONTH($E30)-1)/12)*$H30</f>
        <v>0</v>
      </c>
      <c r="L30" s="232">
        <f>(SUM('1.  LRAMVA Summary'!G$52:G$54)+SUM('1.  LRAMVA Summary'!G$55:G$56)*(MONTH($E30)-1)/12)*$H30</f>
        <v>0</v>
      </c>
      <c r="M30" s="232">
        <f>(SUM('1.  LRAMVA Summary'!H$52:H$54)+SUM('1.  LRAMVA Summary'!H$55:H$56)*(MONTH($E30)-1)/12)*$H30</f>
        <v>0</v>
      </c>
      <c r="N30" s="232">
        <f>(SUM('1.  LRAMVA Summary'!I$52:I$54)+SUM('1.  LRAMVA Summary'!I$55:I$56)*(MONTH($E30)-1)/12)*$H30</f>
        <v>0</v>
      </c>
      <c r="O30" s="232">
        <f>(SUM('1.  LRAMVA Summary'!J$52:J$54)+SUM('1.  LRAMVA Summary'!J$55:J$56)*(MONTH($E30)-1)/12)*$H30</f>
        <v>0</v>
      </c>
      <c r="P30" s="232">
        <f>(SUM('1.  LRAMVA Summary'!K$52:K$54)+SUM('1.  LRAMVA Summary'!K$55:K$56)*(MONTH($E30)-1)/12)*$H30</f>
        <v>0</v>
      </c>
      <c r="Q30" s="232">
        <f>(SUM('1.  LRAMVA Summary'!L$52:L$54)+SUM('1.  LRAMVA Summary'!L$55:L$56)*(MONTH($E30)-1)/12)*$H30</f>
        <v>0</v>
      </c>
      <c r="R30" s="232">
        <f>(SUM('1.  LRAMVA Summary'!M$52:M$54)+SUM('1.  LRAMVA Summary'!M$55:M$56)*(MONTH($E30)-1)/12)*$H30</f>
        <v>0</v>
      </c>
      <c r="S30" s="232">
        <f>(SUM('1.  LRAMVA Summary'!N$52:N$54)+SUM('1.  LRAMVA Summary'!N$55:N$56)*(MONTH($E30)-1)/12)*$H30</f>
        <v>0</v>
      </c>
      <c r="T30" s="232">
        <f>(SUM('1.  LRAMVA Summary'!O$52:O$54)+SUM('1.  LRAMVA Summary'!O$55:O$56)*(MONTH($E30)-1)/12)*$H30</f>
        <v>0</v>
      </c>
      <c r="U30" s="232">
        <f>(SUM('1.  LRAMVA Summary'!P$52:P$54)+SUM('1.  LRAMVA Summary'!P$55:P$56)*(MONTH($E30)-1)/12)*$H30</f>
        <v>0</v>
      </c>
      <c r="V30" s="232">
        <f>(SUM('1.  LRAMVA Summary'!Q$52:Q$54)+SUM('1.  LRAMVA Summary'!Q$55:Q$56)*(MONTH($E30)-1)/12)*$H30</f>
        <v>0</v>
      </c>
      <c r="W30" s="233">
        <f>SUM(I30:V30)</f>
        <v>0</v>
      </c>
    </row>
    <row r="31" spans="2:23" s="9" customFormat="1">
      <c r="B31" s="215" t="s">
        <v>60</v>
      </c>
      <c r="C31" s="215">
        <v>1.47E-2</v>
      </c>
      <c r="D31" s="208"/>
      <c r="E31" s="216">
        <v>40940</v>
      </c>
      <c r="F31" s="216" t="s">
        <v>179</v>
      </c>
      <c r="G31" s="217" t="s">
        <v>65</v>
      </c>
      <c r="H31" s="231">
        <f>C$19/12</f>
        <v>1.225E-3</v>
      </c>
      <c r="I31" s="232">
        <f>(SUM('1.  LRAMVA Summary'!D$52:D$54)+SUM('1.  LRAMVA Summary'!D$55:D$56)*(MONTH($E31)-1)/12)*$H31</f>
        <v>0</v>
      </c>
      <c r="J31" s="232">
        <f>(SUM('1.  LRAMVA Summary'!E$52:E$54)+SUM('1.  LRAMVA Summary'!E$55:E$56)*(MONTH($E31)-1)/12)*$H31</f>
        <v>0</v>
      </c>
      <c r="K31" s="232">
        <f>(SUM('1.  LRAMVA Summary'!F$52:F$54)+SUM('1.  LRAMVA Summary'!F$55:F$56)*(MONTH($E31)-1)/12)*$H31</f>
        <v>0</v>
      </c>
      <c r="L31" s="232">
        <f>(SUM('1.  LRAMVA Summary'!G$52:G$54)+SUM('1.  LRAMVA Summary'!G$55:G$56)*(MONTH($E31)-1)/12)*$H31</f>
        <v>0</v>
      </c>
      <c r="M31" s="232">
        <f>(SUM('1.  LRAMVA Summary'!H$52:H$54)+SUM('1.  LRAMVA Summary'!H$55:H$56)*(MONTH($E31)-1)/12)*$H31</f>
        <v>0</v>
      </c>
      <c r="N31" s="232">
        <f>(SUM('1.  LRAMVA Summary'!I$52:I$54)+SUM('1.  LRAMVA Summary'!I$55:I$56)*(MONTH($E31)-1)/12)*$H31</f>
        <v>0</v>
      </c>
      <c r="O31" s="232">
        <f>(SUM('1.  LRAMVA Summary'!J$52:J$54)+SUM('1.  LRAMVA Summary'!J$55:J$56)*(MONTH($E31)-1)/12)*$H31</f>
        <v>0</v>
      </c>
      <c r="P31" s="232">
        <f>(SUM('1.  LRAMVA Summary'!K$52:K$54)+SUM('1.  LRAMVA Summary'!K$55:K$56)*(MONTH($E31)-1)/12)*$H31</f>
        <v>0</v>
      </c>
      <c r="Q31" s="232">
        <f>(SUM('1.  LRAMVA Summary'!L$52:L$54)+SUM('1.  LRAMVA Summary'!L$55:L$56)*(MONTH($E31)-1)/12)*$H31</f>
        <v>0</v>
      </c>
      <c r="R31" s="232">
        <f>(SUM('1.  LRAMVA Summary'!M$52:M$54)+SUM('1.  LRAMVA Summary'!M$55:M$56)*(MONTH($E31)-1)/12)*$H31</f>
        <v>0</v>
      </c>
      <c r="S31" s="232">
        <f>(SUM('1.  LRAMVA Summary'!N$52:N$54)+SUM('1.  LRAMVA Summary'!N$55:N$56)*(MONTH($E31)-1)/12)*$H31</f>
        <v>0</v>
      </c>
      <c r="T31" s="232">
        <f>(SUM('1.  LRAMVA Summary'!O$52:O$54)+SUM('1.  LRAMVA Summary'!O$55:O$56)*(MONTH($E31)-1)/12)*$H31</f>
        <v>0</v>
      </c>
      <c r="U31" s="232">
        <f>(SUM('1.  LRAMVA Summary'!P$52:P$54)+SUM('1.  LRAMVA Summary'!P$55:P$56)*(MONTH($E31)-1)/12)*$H31</f>
        <v>0</v>
      </c>
      <c r="V31" s="232">
        <f>(SUM('1.  LRAMVA Summary'!Q$52:Q$54)+SUM('1.  LRAMVA Summary'!Q$55:Q$56)*(MONTH($E31)-1)/12)*$H31</f>
        <v>0</v>
      </c>
      <c r="W31" s="233">
        <f t="shared" ref="W31:W40" si="5">SUM(I31:V31)</f>
        <v>0</v>
      </c>
    </row>
    <row r="32" spans="2:23" s="9" customFormat="1">
      <c r="B32" s="215" t="s">
        <v>61</v>
      </c>
      <c r="C32" s="215">
        <v>1.0999999999999999E-2</v>
      </c>
      <c r="D32" s="208"/>
      <c r="E32" s="216">
        <v>40969</v>
      </c>
      <c r="F32" s="216" t="s">
        <v>179</v>
      </c>
      <c r="G32" s="217" t="s">
        <v>65</v>
      </c>
      <c r="H32" s="231">
        <f>C$19/12</f>
        <v>1.225E-3</v>
      </c>
      <c r="I32" s="232">
        <f>(SUM('1.  LRAMVA Summary'!D$52:D$54)+SUM('1.  LRAMVA Summary'!D$55:D$56)*(MONTH($E32)-1)/12)*$H32</f>
        <v>0</v>
      </c>
      <c r="J32" s="232">
        <f>(SUM('1.  LRAMVA Summary'!E$52:E$54)+SUM('1.  LRAMVA Summary'!E$55:E$56)*(MONTH($E32)-1)/12)*$H32</f>
        <v>0</v>
      </c>
      <c r="K32" s="232">
        <f>(SUM('1.  LRAMVA Summary'!F$52:F$54)+SUM('1.  LRAMVA Summary'!F$55:F$56)*(MONTH($E32)-1)/12)*$H32</f>
        <v>0</v>
      </c>
      <c r="L32" s="232">
        <f>(SUM('1.  LRAMVA Summary'!G$52:G$54)+SUM('1.  LRAMVA Summary'!G$55:G$56)*(MONTH($E32)-1)/12)*$H32</f>
        <v>0</v>
      </c>
      <c r="M32" s="232">
        <f>(SUM('1.  LRAMVA Summary'!H$52:H$54)+SUM('1.  LRAMVA Summary'!H$55:H$56)*(MONTH($E32)-1)/12)*$H32</f>
        <v>0</v>
      </c>
      <c r="N32" s="232">
        <f>(SUM('1.  LRAMVA Summary'!I$52:I$54)+SUM('1.  LRAMVA Summary'!I$55:I$56)*(MONTH($E32)-1)/12)*$H32</f>
        <v>0</v>
      </c>
      <c r="O32" s="232">
        <f>(SUM('1.  LRAMVA Summary'!J$52:J$54)+SUM('1.  LRAMVA Summary'!J$55:J$56)*(MONTH($E32)-1)/12)*$H32</f>
        <v>0</v>
      </c>
      <c r="P32" s="232">
        <f>(SUM('1.  LRAMVA Summary'!K$52:K$54)+SUM('1.  LRAMVA Summary'!K$55:K$56)*(MONTH($E32)-1)/12)*$H32</f>
        <v>0</v>
      </c>
      <c r="Q32" s="232">
        <f>(SUM('1.  LRAMVA Summary'!L$52:L$54)+SUM('1.  LRAMVA Summary'!L$55:L$56)*(MONTH($E32)-1)/12)*$H32</f>
        <v>0</v>
      </c>
      <c r="R32" s="232">
        <f>(SUM('1.  LRAMVA Summary'!M$52:M$54)+SUM('1.  LRAMVA Summary'!M$55:M$56)*(MONTH($E32)-1)/12)*$H32</f>
        <v>0</v>
      </c>
      <c r="S32" s="232">
        <f>(SUM('1.  LRAMVA Summary'!N$52:N$54)+SUM('1.  LRAMVA Summary'!N$55:N$56)*(MONTH($E32)-1)/12)*$H32</f>
        <v>0</v>
      </c>
      <c r="T32" s="232">
        <f>(SUM('1.  LRAMVA Summary'!O$52:O$54)+SUM('1.  LRAMVA Summary'!O$55:O$56)*(MONTH($E32)-1)/12)*$H32</f>
        <v>0</v>
      </c>
      <c r="U32" s="232">
        <f>(SUM('1.  LRAMVA Summary'!P$52:P$54)+SUM('1.  LRAMVA Summary'!P$55:P$56)*(MONTH($E32)-1)/12)*$H32</f>
        <v>0</v>
      </c>
      <c r="V32" s="232">
        <f>(SUM('1.  LRAMVA Summary'!Q$52:Q$54)+SUM('1.  LRAMVA Summary'!Q$55:Q$56)*(MONTH($E32)-1)/12)*$H32</f>
        <v>0</v>
      </c>
      <c r="W32" s="233">
        <f t="shared" si="5"/>
        <v>0</v>
      </c>
    </row>
    <row r="33" spans="2:23" s="9" customFormat="1">
      <c r="B33" s="215" t="s">
        <v>177</v>
      </c>
      <c r="C33" s="215">
        <v>1.0999999999999999E-2</v>
      </c>
      <c r="D33" s="208"/>
      <c r="E33" s="216">
        <v>41000</v>
      </c>
      <c r="F33" s="216" t="s">
        <v>179</v>
      </c>
      <c r="G33" s="217" t="s">
        <v>66</v>
      </c>
      <c r="H33" s="234">
        <f>C$20/12</f>
        <v>1.225E-3</v>
      </c>
      <c r="I33" s="232">
        <f>(SUM('1.  LRAMVA Summary'!D$52:D$54)+SUM('1.  LRAMVA Summary'!D$55:D$56)*(MONTH($E33)-1)/12)*$H33</f>
        <v>0</v>
      </c>
      <c r="J33" s="232">
        <f>(SUM('1.  LRAMVA Summary'!E$52:E$54)+SUM('1.  LRAMVA Summary'!E$55:E$56)*(MONTH($E33)-1)/12)*$H33</f>
        <v>0</v>
      </c>
      <c r="K33" s="232">
        <f>(SUM('1.  LRAMVA Summary'!F$52:F$54)+SUM('1.  LRAMVA Summary'!F$55:F$56)*(MONTH($E33)-1)/12)*$H33</f>
        <v>0</v>
      </c>
      <c r="L33" s="232">
        <f>(SUM('1.  LRAMVA Summary'!G$52:G$54)+SUM('1.  LRAMVA Summary'!G$55:G$56)*(MONTH($E33)-1)/12)*$H33</f>
        <v>0</v>
      </c>
      <c r="M33" s="232">
        <f>(SUM('1.  LRAMVA Summary'!H$52:H$54)+SUM('1.  LRAMVA Summary'!H$55:H$56)*(MONTH($E33)-1)/12)*$H33</f>
        <v>0</v>
      </c>
      <c r="N33" s="232">
        <f>(SUM('1.  LRAMVA Summary'!I$52:I$54)+SUM('1.  LRAMVA Summary'!I$55:I$56)*(MONTH($E33)-1)/12)*$H33</f>
        <v>0</v>
      </c>
      <c r="O33" s="232">
        <f>(SUM('1.  LRAMVA Summary'!J$52:J$54)+SUM('1.  LRAMVA Summary'!J$55:J$56)*(MONTH($E33)-1)/12)*$H33</f>
        <v>0</v>
      </c>
      <c r="P33" s="232">
        <f>(SUM('1.  LRAMVA Summary'!K$52:K$54)+SUM('1.  LRAMVA Summary'!K$55:K$56)*(MONTH($E33)-1)/12)*$H33</f>
        <v>0</v>
      </c>
      <c r="Q33" s="232">
        <f>(SUM('1.  LRAMVA Summary'!L$52:L$54)+SUM('1.  LRAMVA Summary'!L$55:L$56)*(MONTH($E33)-1)/12)*$H33</f>
        <v>0</v>
      </c>
      <c r="R33" s="232">
        <f>(SUM('1.  LRAMVA Summary'!M$52:M$54)+SUM('1.  LRAMVA Summary'!M$55:M$56)*(MONTH($E33)-1)/12)*$H33</f>
        <v>0</v>
      </c>
      <c r="S33" s="232">
        <f>(SUM('1.  LRAMVA Summary'!N$52:N$54)+SUM('1.  LRAMVA Summary'!N$55:N$56)*(MONTH($E33)-1)/12)*$H33</f>
        <v>0</v>
      </c>
      <c r="T33" s="232">
        <f>(SUM('1.  LRAMVA Summary'!O$52:O$54)+SUM('1.  LRAMVA Summary'!O$55:O$56)*(MONTH($E33)-1)/12)*$H33</f>
        <v>0</v>
      </c>
      <c r="U33" s="232">
        <f>(SUM('1.  LRAMVA Summary'!P$52:P$54)+SUM('1.  LRAMVA Summary'!P$55:P$56)*(MONTH($E33)-1)/12)*$H33</f>
        <v>0</v>
      </c>
      <c r="V33" s="232">
        <f>(SUM('1.  LRAMVA Summary'!Q$52:Q$54)+SUM('1.  LRAMVA Summary'!Q$55:Q$56)*(MONTH($E33)-1)/12)*$H33</f>
        <v>0</v>
      </c>
      <c r="W33" s="233">
        <f t="shared" si="5"/>
        <v>0</v>
      </c>
    </row>
    <row r="34" spans="2:23" s="9" customFormat="1">
      <c r="B34" s="215" t="s">
        <v>178</v>
      </c>
      <c r="C34" s="215">
        <v>1.0999999999999999E-2</v>
      </c>
      <c r="D34" s="208"/>
      <c r="E34" s="216">
        <v>41030</v>
      </c>
      <c r="F34" s="216" t="s">
        <v>179</v>
      </c>
      <c r="G34" s="217" t="s">
        <v>66</v>
      </c>
      <c r="H34" s="231">
        <f>C$20/12</f>
        <v>1.225E-3</v>
      </c>
      <c r="I34" s="232">
        <f>(SUM('1.  LRAMVA Summary'!D$52:D$54)+SUM('1.  LRAMVA Summary'!D$55:D$56)*(MONTH($E34)-1)/12)*$H34</f>
        <v>0</v>
      </c>
      <c r="J34" s="232">
        <f>(SUM('1.  LRAMVA Summary'!E$52:E$54)+SUM('1.  LRAMVA Summary'!E$55:E$56)*(MONTH($E34)-1)/12)*$H34</f>
        <v>0</v>
      </c>
      <c r="K34" s="232">
        <f>(SUM('1.  LRAMVA Summary'!F$52:F$54)+SUM('1.  LRAMVA Summary'!F$55:F$56)*(MONTH($E34)-1)/12)*$H34</f>
        <v>0</v>
      </c>
      <c r="L34" s="232">
        <f>(SUM('1.  LRAMVA Summary'!G$52:G$54)+SUM('1.  LRAMVA Summary'!G$55:G$56)*(MONTH($E34)-1)/12)*$H34</f>
        <v>0</v>
      </c>
      <c r="M34" s="232">
        <f>(SUM('1.  LRAMVA Summary'!H$52:H$54)+SUM('1.  LRAMVA Summary'!H$55:H$56)*(MONTH($E34)-1)/12)*$H34</f>
        <v>0</v>
      </c>
      <c r="N34" s="232">
        <f>(SUM('1.  LRAMVA Summary'!I$52:I$54)+SUM('1.  LRAMVA Summary'!I$55:I$56)*(MONTH($E34)-1)/12)*$H34</f>
        <v>0</v>
      </c>
      <c r="O34" s="232">
        <f>(SUM('1.  LRAMVA Summary'!J$52:J$54)+SUM('1.  LRAMVA Summary'!J$55:J$56)*(MONTH($E34)-1)/12)*$H34</f>
        <v>0</v>
      </c>
      <c r="P34" s="232">
        <f>(SUM('1.  LRAMVA Summary'!K$52:K$54)+SUM('1.  LRAMVA Summary'!K$55:K$56)*(MONTH($E34)-1)/12)*$H34</f>
        <v>0</v>
      </c>
      <c r="Q34" s="232">
        <f>(SUM('1.  LRAMVA Summary'!L$52:L$54)+SUM('1.  LRAMVA Summary'!L$55:L$56)*(MONTH($E34)-1)/12)*$H34</f>
        <v>0</v>
      </c>
      <c r="R34" s="232">
        <f>(SUM('1.  LRAMVA Summary'!M$52:M$54)+SUM('1.  LRAMVA Summary'!M$55:M$56)*(MONTH($E34)-1)/12)*$H34</f>
        <v>0</v>
      </c>
      <c r="S34" s="232">
        <f>(SUM('1.  LRAMVA Summary'!N$52:N$54)+SUM('1.  LRAMVA Summary'!N$55:N$56)*(MONTH($E34)-1)/12)*$H34</f>
        <v>0</v>
      </c>
      <c r="T34" s="232">
        <f>(SUM('1.  LRAMVA Summary'!O$52:O$54)+SUM('1.  LRAMVA Summary'!O$55:O$56)*(MONTH($E34)-1)/12)*$H34</f>
        <v>0</v>
      </c>
      <c r="U34" s="232">
        <f>(SUM('1.  LRAMVA Summary'!P$52:P$54)+SUM('1.  LRAMVA Summary'!P$55:P$56)*(MONTH($E34)-1)/12)*$H34</f>
        <v>0</v>
      </c>
      <c r="V34" s="232">
        <f>(SUM('1.  LRAMVA Summary'!Q$52:Q$54)+SUM('1.  LRAMVA Summary'!Q$55:Q$56)*(MONTH($E34)-1)/12)*$H34</f>
        <v>0</v>
      </c>
      <c r="W34" s="233">
        <f t="shared" si="5"/>
        <v>0</v>
      </c>
    </row>
    <row r="35" spans="2:23" s="9" customFormat="1">
      <c r="B35" s="215" t="s">
        <v>73</v>
      </c>
      <c r="C35" s="215">
        <v>1.0999999999999999E-2</v>
      </c>
      <c r="D35" s="208"/>
      <c r="E35" s="216">
        <v>41061</v>
      </c>
      <c r="F35" s="216" t="s">
        <v>179</v>
      </c>
      <c r="G35" s="217" t="s">
        <v>66</v>
      </c>
      <c r="H35" s="231">
        <f>C$20/12</f>
        <v>1.225E-3</v>
      </c>
      <c r="I35" s="232">
        <f>(SUM('1.  LRAMVA Summary'!D$52:D$54)+SUM('1.  LRAMVA Summary'!D$55:D$56)*(MONTH($E35)-1)/12)*$H35</f>
        <v>0</v>
      </c>
      <c r="J35" s="232">
        <f>(SUM('1.  LRAMVA Summary'!E$52:E$54)+SUM('1.  LRAMVA Summary'!E$55:E$56)*(MONTH($E35)-1)/12)*$H35</f>
        <v>0</v>
      </c>
      <c r="K35" s="232">
        <f>(SUM('1.  LRAMVA Summary'!F$52:F$54)+SUM('1.  LRAMVA Summary'!F$55:F$56)*(MONTH($E35)-1)/12)*$H35</f>
        <v>0</v>
      </c>
      <c r="L35" s="232">
        <f>(SUM('1.  LRAMVA Summary'!G$52:G$54)+SUM('1.  LRAMVA Summary'!G$55:G$56)*(MONTH($E35)-1)/12)*$H35</f>
        <v>0</v>
      </c>
      <c r="M35" s="232">
        <f>(SUM('1.  LRAMVA Summary'!H$52:H$54)+SUM('1.  LRAMVA Summary'!H$55:H$56)*(MONTH($E35)-1)/12)*$H35</f>
        <v>0</v>
      </c>
      <c r="N35" s="232">
        <f>(SUM('1.  LRAMVA Summary'!I$52:I$54)+SUM('1.  LRAMVA Summary'!I$55:I$56)*(MONTH($E35)-1)/12)*$H35</f>
        <v>0</v>
      </c>
      <c r="O35" s="232">
        <f>(SUM('1.  LRAMVA Summary'!J$52:J$54)+SUM('1.  LRAMVA Summary'!J$55:J$56)*(MONTH($E35)-1)/12)*$H35</f>
        <v>0</v>
      </c>
      <c r="P35" s="232">
        <f>(SUM('1.  LRAMVA Summary'!K$52:K$54)+SUM('1.  LRAMVA Summary'!K$55:K$56)*(MONTH($E35)-1)/12)*$H35</f>
        <v>0</v>
      </c>
      <c r="Q35" s="232">
        <f>(SUM('1.  LRAMVA Summary'!L$52:L$54)+SUM('1.  LRAMVA Summary'!L$55:L$56)*(MONTH($E35)-1)/12)*$H35</f>
        <v>0</v>
      </c>
      <c r="R35" s="232">
        <f>(SUM('1.  LRAMVA Summary'!M$52:M$54)+SUM('1.  LRAMVA Summary'!M$55:M$56)*(MONTH($E35)-1)/12)*$H35</f>
        <v>0</v>
      </c>
      <c r="S35" s="232">
        <f>(SUM('1.  LRAMVA Summary'!N$52:N$54)+SUM('1.  LRAMVA Summary'!N$55:N$56)*(MONTH($E35)-1)/12)*$H35</f>
        <v>0</v>
      </c>
      <c r="T35" s="232">
        <f>(SUM('1.  LRAMVA Summary'!O$52:O$54)+SUM('1.  LRAMVA Summary'!O$55:O$56)*(MONTH($E35)-1)/12)*$H35</f>
        <v>0</v>
      </c>
      <c r="U35" s="232">
        <f>(SUM('1.  LRAMVA Summary'!P$52:P$54)+SUM('1.  LRAMVA Summary'!P$55:P$56)*(MONTH($E35)-1)/12)*$H35</f>
        <v>0</v>
      </c>
      <c r="V35" s="232">
        <f>(SUM('1.  LRAMVA Summary'!Q$52:Q$54)+SUM('1.  LRAMVA Summary'!Q$55:Q$56)*(MONTH($E35)-1)/12)*$H35</f>
        <v>0</v>
      </c>
      <c r="W35" s="233">
        <f t="shared" si="5"/>
        <v>0</v>
      </c>
    </row>
    <row r="36" spans="2:23" s="9" customFormat="1">
      <c r="B36" s="215" t="s">
        <v>74</v>
      </c>
      <c r="C36" s="215">
        <v>1.0999999999999999E-2</v>
      </c>
      <c r="D36" s="208"/>
      <c r="E36" s="216">
        <v>41091</v>
      </c>
      <c r="F36" s="216" t="s">
        <v>179</v>
      </c>
      <c r="G36" s="217" t="s">
        <v>68</v>
      </c>
      <c r="H36" s="234">
        <f>C$21/12</f>
        <v>1.225E-3</v>
      </c>
      <c r="I36" s="232">
        <f>(SUM('1.  LRAMVA Summary'!D$52:D$54)+SUM('1.  LRAMVA Summary'!D$55:D$56)*(MONTH($E36)-1)/12)*$H36</f>
        <v>0</v>
      </c>
      <c r="J36" s="232">
        <f>(SUM('1.  LRAMVA Summary'!E$52:E$54)+SUM('1.  LRAMVA Summary'!E$55:E$56)*(MONTH($E36)-1)/12)*$H36</f>
        <v>0</v>
      </c>
      <c r="K36" s="232">
        <f>(SUM('1.  LRAMVA Summary'!F$52:F$54)+SUM('1.  LRAMVA Summary'!F$55:F$56)*(MONTH($E36)-1)/12)*$H36</f>
        <v>0</v>
      </c>
      <c r="L36" s="232">
        <f>(SUM('1.  LRAMVA Summary'!G$52:G$54)+SUM('1.  LRAMVA Summary'!G$55:G$56)*(MONTH($E36)-1)/12)*$H36</f>
        <v>0</v>
      </c>
      <c r="M36" s="232">
        <f>(SUM('1.  LRAMVA Summary'!H$52:H$54)+SUM('1.  LRAMVA Summary'!H$55:H$56)*(MONTH($E36)-1)/12)*$H36</f>
        <v>0</v>
      </c>
      <c r="N36" s="232">
        <f>(SUM('1.  LRAMVA Summary'!I$52:I$54)+SUM('1.  LRAMVA Summary'!I$55:I$56)*(MONTH($E36)-1)/12)*$H36</f>
        <v>0</v>
      </c>
      <c r="O36" s="232">
        <f>(SUM('1.  LRAMVA Summary'!J$52:J$54)+SUM('1.  LRAMVA Summary'!J$55:J$56)*(MONTH($E36)-1)/12)*$H36</f>
        <v>0</v>
      </c>
      <c r="P36" s="232">
        <f>(SUM('1.  LRAMVA Summary'!K$52:K$54)+SUM('1.  LRAMVA Summary'!K$55:K$56)*(MONTH($E36)-1)/12)*$H36</f>
        <v>0</v>
      </c>
      <c r="Q36" s="232">
        <f>(SUM('1.  LRAMVA Summary'!L$52:L$54)+SUM('1.  LRAMVA Summary'!L$55:L$56)*(MONTH($E36)-1)/12)*$H36</f>
        <v>0</v>
      </c>
      <c r="R36" s="232">
        <f>(SUM('1.  LRAMVA Summary'!M$52:M$54)+SUM('1.  LRAMVA Summary'!M$55:M$56)*(MONTH($E36)-1)/12)*$H36</f>
        <v>0</v>
      </c>
      <c r="S36" s="232">
        <f>(SUM('1.  LRAMVA Summary'!N$52:N$54)+SUM('1.  LRAMVA Summary'!N$55:N$56)*(MONTH($E36)-1)/12)*$H36</f>
        <v>0</v>
      </c>
      <c r="T36" s="232">
        <f>(SUM('1.  LRAMVA Summary'!O$52:O$54)+SUM('1.  LRAMVA Summary'!O$55:O$56)*(MONTH($E36)-1)/12)*$H36</f>
        <v>0</v>
      </c>
      <c r="U36" s="232">
        <f>(SUM('1.  LRAMVA Summary'!P$52:P$54)+SUM('1.  LRAMVA Summary'!P$55:P$56)*(MONTH($E36)-1)/12)*$H36</f>
        <v>0</v>
      </c>
      <c r="V36" s="232">
        <f>(SUM('1.  LRAMVA Summary'!Q$52:Q$54)+SUM('1.  LRAMVA Summary'!Q$55:Q$56)*(MONTH($E36)-1)/12)*$H36</f>
        <v>0</v>
      </c>
      <c r="W36" s="233">
        <f t="shared" si="5"/>
        <v>0</v>
      </c>
    </row>
    <row r="37" spans="2:23" s="9" customFormat="1">
      <c r="B37" s="215" t="s">
        <v>75</v>
      </c>
      <c r="C37" s="215">
        <v>1.0999999999999999E-2</v>
      </c>
      <c r="D37" s="208"/>
      <c r="E37" s="216">
        <v>41122</v>
      </c>
      <c r="F37" s="216" t="s">
        <v>179</v>
      </c>
      <c r="G37" s="217" t="s">
        <v>68</v>
      </c>
      <c r="H37" s="231">
        <f>C$21/12</f>
        <v>1.225E-3</v>
      </c>
      <c r="I37" s="232">
        <f>(SUM('1.  LRAMVA Summary'!D$52:D$54)+SUM('1.  LRAMVA Summary'!D$55:D$56)*(MONTH($E37)-1)/12)*$H37</f>
        <v>0</v>
      </c>
      <c r="J37" s="232">
        <f>(SUM('1.  LRAMVA Summary'!E$52:E$54)+SUM('1.  LRAMVA Summary'!E$55:E$56)*(MONTH($E37)-1)/12)*$H37</f>
        <v>0</v>
      </c>
      <c r="K37" s="232">
        <f>(SUM('1.  LRAMVA Summary'!F$52:F$54)+SUM('1.  LRAMVA Summary'!F$55:F$56)*(MONTH($E37)-1)/12)*$H37</f>
        <v>0</v>
      </c>
      <c r="L37" s="232">
        <f>(SUM('1.  LRAMVA Summary'!G$52:G$54)+SUM('1.  LRAMVA Summary'!G$55:G$56)*(MONTH($E37)-1)/12)*$H37</f>
        <v>0</v>
      </c>
      <c r="M37" s="232">
        <f>(SUM('1.  LRAMVA Summary'!H$52:H$54)+SUM('1.  LRAMVA Summary'!H$55:H$56)*(MONTH($E37)-1)/12)*$H37</f>
        <v>0</v>
      </c>
      <c r="N37" s="232">
        <f>(SUM('1.  LRAMVA Summary'!I$52:I$54)+SUM('1.  LRAMVA Summary'!I$55:I$56)*(MONTH($E37)-1)/12)*$H37</f>
        <v>0</v>
      </c>
      <c r="O37" s="232">
        <f>(SUM('1.  LRAMVA Summary'!J$52:J$54)+SUM('1.  LRAMVA Summary'!J$55:J$56)*(MONTH($E37)-1)/12)*$H37</f>
        <v>0</v>
      </c>
      <c r="P37" s="232">
        <f>(SUM('1.  LRAMVA Summary'!K$52:K$54)+SUM('1.  LRAMVA Summary'!K$55:K$56)*(MONTH($E37)-1)/12)*$H37</f>
        <v>0</v>
      </c>
      <c r="Q37" s="232">
        <f>(SUM('1.  LRAMVA Summary'!L$52:L$54)+SUM('1.  LRAMVA Summary'!L$55:L$56)*(MONTH($E37)-1)/12)*$H37</f>
        <v>0</v>
      </c>
      <c r="R37" s="232">
        <f>(SUM('1.  LRAMVA Summary'!M$52:M$54)+SUM('1.  LRAMVA Summary'!M$55:M$56)*(MONTH($E37)-1)/12)*$H37</f>
        <v>0</v>
      </c>
      <c r="S37" s="232">
        <f>(SUM('1.  LRAMVA Summary'!N$52:N$54)+SUM('1.  LRAMVA Summary'!N$55:N$56)*(MONTH($E37)-1)/12)*$H37</f>
        <v>0</v>
      </c>
      <c r="T37" s="232">
        <f>(SUM('1.  LRAMVA Summary'!O$52:O$54)+SUM('1.  LRAMVA Summary'!O$55:O$56)*(MONTH($E37)-1)/12)*$H37</f>
        <v>0</v>
      </c>
      <c r="U37" s="232">
        <f>(SUM('1.  LRAMVA Summary'!P$52:P$54)+SUM('1.  LRAMVA Summary'!P$55:P$56)*(MONTH($E37)-1)/12)*$H37</f>
        <v>0</v>
      </c>
      <c r="V37" s="232">
        <f>(SUM('1.  LRAMVA Summary'!Q$52:Q$54)+SUM('1.  LRAMVA Summary'!Q$55:Q$56)*(MONTH($E37)-1)/12)*$H37</f>
        <v>0</v>
      </c>
      <c r="W37" s="233">
        <f t="shared" si="5"/>
        <v>0</v>
      </c>
    </row>
    <row r="38" spans="2:23" s="9" customFormat="1">
      <c r="B38" s="215" t="s">
        <v>76</v>
      </c>
      <c r="C38" s="215">
        <v>1.0999999999999999E-2</v>
      </c>
      <c r="D38" s="208"/>
      <c r="E38" s="216">
        <v>41153</v>
      </c>
      <c r="F38" s="216" t="s">
        <v>179</v>
      </c>
      <c r="G38" s="217" t="s">
        <v>68</v>
      </c>
      <c r="H38" s="231">
        <f>C$21/12</f>
        <v>1.225E-3</v>
      </c>
      <c r="I38" s="232">
        <f>(SUM('1.  LRAMVA Summary'!D$52:D$54)+SUM('1.  LRAMVA Summary'!D$55:D$56)*(MONTH($E38)-1)/12)*$H38</f>
        <v>0</v>
      </c>
      <c r="J38" s="232">
        <f>(SUM('1.  LRAMVA Summary'!E$52:E$54)+SUM('1.  LRAMVA Summary'!E$55:E$56)*(MONTH($E38)-1)/12)*$H38</f>
        <v>0</v>
      </c>
      <c r="K38" s="232">
        <f>(SUM('1.  LRAMVA Summary'!F$52:F$54)+SUM('1.  LRAMVA Summary'!F$55:F$56)*(MONTH($E38)-1)/12)*$H38</f>
        <v>0</v>
      </c>
      <c r="L38" s="232">
        <f>(SUM('1.  LRAMVA Summary'!G$52:G$54)+SUM('1.  LRAMVA Summary'!G$55:G$56)*(MONTH($E38)-1)/12)*$H38</f>
        <v>0</v>
      </c>
      <c r="M38" s="232">
        <f>(SUM('1.  LRAMVA Summary'!H$52:H$54)+SUM('1.  LRAMVA Summary'!H$55:H$56)*(MONTH($E38)-1)/12)*$H38</f>
        <v>0</v>
      </c>
      <c r="N38" s="232">
        <f>(SUM('1.  LRAMVA Summary'!I$52:I$54)+SUM('1.  LRAMVA Summary'!I$55:I$56)*(MONTH($E38)-1)/12)*$H38</f>
        <v>0</v>
      </c>
      <c r="O38" s="232">
        <f>(SUM('1.  LRAMVA Summary'!J$52:J$54)+SUM('1.  LRAMVA Summary'!J$55:J$56)*(MONTH($E38)-1)/12)*$H38</f>
        <v>0</v>
      </c>
      <c r="P38" s="232">
        <f>(SUM('1.  LRAMVA Summary'!K$52:K$54)+SUM('1.  LRAMVA Summary'!K$55:K$56)*(MONTH($E38)-1)/12)*$H38</f>
        <v>0</v>
      </c>
      <c r="Q38" s="232">
        <f>(SUM('1.  LRAMVA Summary'!L$52:L$54)+SUM('1.  LRAMVA Summary'!L$55:L$56)*(MONTH($E38)-1)/12)*$H38</f>
        <v>0</v>
      </c>
      <c r="R38" s="232">
        <f>(SUM('1.  LRAMVA Summary'!M$52:M$54)+SUM('1.  LRAMVA Summary'!M$55:M$56)*(MONTH($E38)-1)/12)*$H38</f>
        <v>0</v>
      </c>
      <c r="S38" s="232">
        <f>(SUM('1.  LRAMVA Summary'!N$52:N$54)+SUM('1.  LRAMVA Summary'!N$55:N$56)*(MONTH($E38)-1)/12)*$H38</f>
        <v>0</v>
      </c>
      <c r="T38" s="232">
        <f>(SUM('1.  LRAMVA Summary'!O$52:O$54)+SUM('1.  LRAMVA Summary'!O$55:O$56)*(MONTH($E38)-1)/12)*$H38</f>
        <v>0</v>
      </c>
      <c r="U38" s="232">
        <f>(SUM('1.  LRAMVA Summary'!P$52:P$54)+SUM('1.  LRAMVA Summary'!P$55:P$56)*(MONTH($E38)-1)/12)*$H38</f>
        <v>0</v>
      </c>
      <c r="V38" s="232">
        <f>(SUM('1.  LRAMVA Summary'!Q$52:Q$54)+SUM('1.  LRAMVA Summary'!Q$55:Q$56)*(MONTH($E38)-1)/12)*$H38</f>
        <v>0</v>
      </c>
      <c r="W38" s="233">
        <f t="shared" si="5"/>
        <v>0</v>
      </c>
    </row>
    <row r="39" spans="2:23" s="9" customFormat="1">
      <c r="B39" s="215" t="s">
        <v>77</v>
      </c>
      <c r="C39" s="215">
        <v>1.0999999999999999E-2</v>
      </c>
      <c r="D39" s="208"/>
      <c r="E39" s="216">
        <v>41183</v>
      </c>
      <c r="F39" s="216" t="s">
        <v>179</v>
      </c>
      <c r="G39" s="217" t="s">
        <v>69</v>
      </c>
      <c r="H39" s="234">
        <f>C$22/12</f>
        <v>1.225E-3</v>
      </c>
      <c r="I39" s="232">
        <f>(SUM('1.  LRAMVA Summary'!D$52:D$54)+SUM('1.  LRAMVA Summary'!D$55:D$56)*(MONTH($E39)-1)/12)*$H39</f>
        <v>0</v>
      </c>
      <c r="J39" s="232">
        <f>(SUM('1.  LRAMVA Summary'!E$52:E$54)+SUM('1.  LRAMVA Summary'!E$55:E$56)*(MONTH($E39)-1)/12)*$H39</f>
        <v>0</v>
      </c>
      <c r="K39" s="232">
        <f>(SUM('1.  LRAMVA Summary'!F$52:F$54)+SUM('1.  LRAMVA Summary'!F$55:F$56)*(MONTH($E39)-1)/12)*$H39</f>
        <v>0</v>
      </c>
      <c r="L39" s="232">
        <f>(SUM('1.  LRAMVA Summary'!G$52:G$54)+SUM('1.  LRAMVA Summary'!G$55:G$56)*(MONTH($E39)-1)/12)*$H39</f>
        <v>0</v>
      </c>
      <c r="M39" s="232">
        <f>(SUM('1.  LRAMVA Summary'!H$52:H$54)+SUM('1.  LRAMVA Summary'!H$55:H$56)*(MONTH($E39)-1)/12)*$H39</f>
        <v>0</v>
      </c>
      <c r="N39" s="232">
        <f>(SUM('1.  LRAMVA Summary'!I$52:I$54)+SUM('1.  LRAMVA Summary'!I$55:I$56)*(MONTH($E39)-1)/12)*$H39</f>
        <v>0</v>
      </c>
      <c r="O39" s="232">
        <f>(SUM('1.  LRAMVA Summary'!J$52:J$54)+SUM('1.  LRAMVA Summary'!J$55:J$56)*(MONTH($E39)-1)/12)*$H39</f>
        <v>0</v>
      </c>
      <c r="P39" s="232">
        <f>(SUM('1.  LRAMVA Summary'!K$52:K$54)+SUM('1.  LRAMVA Summary'!K$55:K$56)*(MONTH($E39)-1)/12)*$H39</f>
        <v>0</v>
      </c>
      <c r="Q39" s="232">
        <f>(SUM('1.  LRAMVA Summary'!L$52:L$54)+SUM('1.  LRAMVA Summary'!L$55:L$56)*(MONTH($E39)-1)/12)*$H39</f>
        <v>0</v>
      </c>
      <c r="R39" s="232">
        <f>(SUM('1.  LRAMVA Summary'!M$52:M$54)+SUM('1.  LRAMVA Summary'!M$55:M$56)*(MONTH($E39)-1)/12)*$H39</f>
        <v>0</v>
      </c>
      <c r="S39" s="232">
        <f>(SUM('1.  LRAMVA Summary'!N$52:N$54)+SUM('1.  LRAMVA Summary'!N$55:N$56)*(MONTH($E39)-1)/12)*$H39</f>
        <v>0</v>
      </c>
      <c r="T39" s="232">
        <f>(SUM('1.  LRAMVA Summary'!O$52:O$54)+SUM('1.  LRAMVA Summary'!O$55:O$56)*(MONTH($E39)-1)/12)*$H39</f>
        <v>0</v>
      </c>
      <c r="U39" s="232">
        <f>(SUM('1.  LRAMVA Summary'!P$52:P$54)+SUM('1.  LRAMVA Summary'!P$55:P$56)*(MONTH($E39)-1)/12)*$H39</f>
        <v>0</v>
      </c>
      <c r="V39" s="232">
        <f>(SUM('1.  LRAMVA Summary'!Q$52:Q$54)+SUM('1.  LRAMVA Summary'!Q$55:Q$56)*(MONTH($E39)-1)/12)*$H39</f>
        <v>0</v>
      </c>
      <c r="W39" s="233">
        <f t="shared" si="5"/>
        <v>0</v>
      </c>
    </row>
    <row r="40" spans="2:23" s="9" customFormat="1">
      <c r="B40" s="215" t="s">
        <v>78</v>
      </c>
      <c r="C40" s="215">
        <v>1.0999999999999999E-2</v>
      </c>
      <c r="D40" s="208"/>
      <c r="E40" s="216">
        <v>41214</v>
      </c>
      <c r="F40" s="216" t="s">
        <v>179</v>
      </c>
      <c r="G40" s="217" t="s">
        <v>69</v>
      </c>
      <c r="H40" s="231">
        <f>C$22/12</f>
        <v>1.225E-3</v>
      </c>
      <c r="I40" s="232">
        <f>(SUM('1.  LRAMVA Summary'!D$52:D$54)+SUM('1.  LRAMVA Summary'!D$55:D$56)*(MONTH($E40)-1)/12)*$H40</f>
        <v>0</v>
      </c>
      <c r="J40" s="232">
        <f>(SUM('1.  LRAMVA Summary'!E$52:E$54)+SUM('1.  LRAMVA Summary'!E$55:E$56)*(MONTH($E40)-1)/12)*$H40</f>
        <v>0</v>
      </c>
      <c r="K40" s="232">
        <f>(SUM('1.  LRAMVA Summary'!F$52:F$54)+SUM('1.  LRAMVA Summary'!F$55:F$56)*(MONTH($E40)-1)/12)*$H40</f>
        <v>0</v>
      </c>
      <c r="L40" s="232">
        <f>(SUM('1.  LRAMVA Summary'!G$52:G$54)+SUM('1.  LRAMVA Summary'!G$55:G$56)*(MONTH($E40)-1)/12)*$H40</f>
        <v>0</v>
      </c>
      <c r="M40" s="232">
        <f>(SUM('1.  LRAMVA Summary'!H$52:H$54)+SUM('1.  LRAMVA Summary'!H$55:H$56)*(MONTH($E40)-1)/12)*$H40</f>
        <v>0</v>
      </c>
      <c r="N40" s="232">
        <f>(SUM('1.  LRAMVA Summary'!I$52:I$54)+SUM('1.  LRAMVA Summary'!I$55:I$56)*(MONTH($E40)-1)/12)*$H40</f>
        <v>0</v>
      </c>
      <c r="O40" s="232">
        <f>(SUM('1.  LRAMVA Summary'!J$52:J$54)+SUM('1.  LRAMVA Summary'!J$55:J$56)*(MONTH($E40)-1)/12)*$H40</f>
        <v>0</v>
      </c>
      <c r="P40" s="232">
        <f>(SUM('1.  LRAMVA Summary'!K$52:K$54)+SUM('1.  LRAMVA Summary'!K$55:K$56)*(MONTH($E40)-1)/12)*$H40</f>
        <v>0</v>
      </c>
      <c r="Q40" s="232">
        <f>(SUM('1.  LRAMVA Summary'!L$52:L$54)+SUM('1.  LRAMVA Summary'!L$55:L$56)*(MONTH($E40)-1)/12)*$H40</f>
        <v>0</v>
      </c>
      <c r="R40" s="232">
        <f>(SUM('1.  LRAMVA Summary'!M$52:M$54)+SUM('1.  LRAMVA Summary'!M$55:M$56)*(MONTH($E40)-1)/12)*$H40</f>
        <v>0</v>
      </c>
      <c r="S40" s="232">
        <f>(SUM('1.  LRAMVA Summary'!N$52:N$54)+SUM('1.  LRAMVA Summary'!N$55:N$56)*(MONTH($E40)-1)/12)*$H40</f>
        <v>0</v>
      </c>
      <c r="T40" s="232">
        <f>(SUM('1.  LRAMVA Summary'!O$52:O$54)+SUM('1.  LRAMVA Summary'!O$55:O$56)*(MONTH($E40)-1)/12)*$H40</f>
        <v>0</v>
      </c>
      <c r="U40" s="232">
        <f>(SUM('1.  LRAMVA Summary'!P$52:P$54)+SUM('1.  LRAMVA Summary'!P$55:P$56)*(MONTH($E40)-1)/12)*$H40</f>
        <v>0</v>
      </c>
      <c r="V40" s="232">
        <f>(SUM('1.  LRAMVA Summary'!Q$52:Q$54)+SUM('1.  LRAMVA Summary'!Q$55:Q$56)*(MONTH($E40)-1)/12)*$H40</f>
        <v>0</v>
      </c>
      <c r="W40" s="233">
        <f t="shared" si="5"/>
        <v>0</v>
      </c>
    </row>
    <row r="41" spans="2:23" s="9" customFormat="1">
      <c r="B41" s="215" t="s">
        <v>79</v>
      </c>
      <c r="C41" s="215">
        <v>1.0999999999999999E-2</v>
      </c>
      <c r="D41" s="208"/>
      <c r="E41" s="216">
        <v>41244</v>
      </c>
      <c r="F41" s="216" t="s">
        <v>179</v>
      </c>
      <c r="G41" s="217" t="s">
        <v>69</v>
      </c>
      <c r="H41" s="231">
        <f>C$22/12</f>
        <v>1.225E-3</v>
      </c>
      <c r="I41" s="232">
        <f>(SUM('1.  LRAMVA Summary'!D$52:D$54)+SUM('1.  LRAMVA Summary'!D$55:D$56)*(MONTH($E41)-1)/12)*$H41</f>
        <v>0</v>
      </c>
      <c r="J41" s="232">
        <f>(SUM('1.  LRAMVA Summary'!E$52:E$54)+SUM('1.  LRAMVA Summary'!E$55:E$56)*(MONTH($E41)-1)/12)*$H41</f>
        <v>0</v>
      </c>
      <c r="K41" s="232">
        <f>(SUM('1.  LRAMVA Summary'!F$52:F$54)+SUM('1.  LRAMVA Summary'!F$55:F$56)*(MONTH($E41)-1)/12)*$H41</f>
        <v>0</v>
      </c>
      <c r="L41" s="232">
        <f>(SUM('1.  LRAMVA Summary'!G$52:G$54)+SUM('1.  LRAMVA Summary'!G$55:G$56)*(MONTH($E41)-1)/12)*$H41</f>
        <v>0</v>
      </c>
      <c r="M41" s="232">
        <f>(SUM('1.  LRAMVA Summary'!H$52:H$54)+SUM('1.  LRAMVA Summary'!H$55:H$56)*(MONTH($E41)-1)/12)*$H41</f>
        <v>0</v>
      </c>
      <c r="N41" s="232">
        <f>(SUM('1.  LRAMVA Summary'!I$52:I$54)+SUM('1.  LRAMVA Summary'!I$55:I$56)*(MONTH($E41)-1)/12)*$H41</f>
        <v>0</v>
      </c>
      <c r="O41" s="232">
        <f>(SUM('1.  LRAMVA Summary'!J$52:J$54)+SUM('1.  LRAMVA Summary'!J$55:J$56)*(MONTH($E41)-1)/12)*$H41</f>
        <v>0</v>
      </c>
      <c r="P41" s="232">
        <f>(SUM('1.  LRAMVA Summary'!K$52:K$54)+SUM('1.  LRAMVA Summary'!K$55:K$56)*(MONTH($E41)-1)/12)*$H41</f>
        <v>0</v>
      </c>
      <c r="Q41" s="232">
        <f>(SUM('1.  LRAMVA Summary'!L$52:L$54)+SUM('1.  LRAMVA Summary'!L$55:L$56)*(MONTH($E41)-1)/12)*$H41</f>
        <v>0</v>
      </c>
      <c r="R41" s="232">
        <f>(SUM('1.  LRAMVA Summary'!M$52:M$54)+SUM('1.  LRAMVA Summary'!M$55:M$56)*(MONTH($E41)-1)/12)*$H41</f>
        <v>0</v>
      </c>
      <c r="S41" s="232">
        <f>(SUM('1.  LRAMVA Summary'!N$52:N$54)+SUM('1.  LRAMVA Summary'!N$55:N$56)*(MONTH($E41)-1)/12)*$H41</f>
        <v>0</v>
      </c>
      <c r="T41" s="232">
        <f>(SUM('1.  LRAMVA Summary'!O$52:O$54)+SUM('1.  LRAMVA Summary'!O$55:O$56)*(MONTH($E41)-1)/12)*$H41</f>
        <v>0</v>
      </c>
      <c r="U41" s="232">
        <f>(SUM('1.  LRAMVA Summary'!P$52:P$54)+SUM('1.  LRAMVA Summary'!P$55:P$56)*(MONTH($E41)-1)/12)*$H41</f>
        <v>0</v>
      </c>
      <c r="V41" s="232">
        <f>(SUM('1.  LRAMVA Summary'!Q$52:Q$54)+SUM('1.  LRAMVA Summary'!Q$55:Q$56)*(MONTH($E41)-1)/12)*$H41</f>
        <v>0</v>
      </c>
      <c r="W41" s="233">
        <f>SUM(I41:V41)</f>
        <v>0</v>
      </c>
    </row>
    <row r="42" spans="2:23" s="9" customFormat="1" ht="15" thickBot="1">
      <c r="B42" s="215" t="s">
        <v>80</v>
      </c>
      <c r="C42" s="215">
        <v>1.4999999999999999E-2</v>
      </c>
      <c r="D42" s="208"/>
      <c r="E42" s="218" t="s">
        <v>460</v>
      </c>
      <c r="F42" s="218"/>
      <c r="G42" s="219"/>
      <c r="H42" s="236"/>
      <c r="I42" s="221">
        <f>SUM(I29:I41)</f>
        <v>0</v>
      </c>
      <c r="J42" s="221">
        <f t="shared" ref="J42:O42" si="6">SUM(J29:J41)</f>
        <v>0</v>
      </c>
      <c r="K42" s="221">
        <f t="shared" si="6"/>
        <v>0</v>
      </c>
      <c r="L42" s="221">
        <f t="shared" si="6"/>
        <v>0</v>
      </c>
      <c r="M42" s="221">
        <f t="shared" si="6"/>
        <v>0</v>
      </c>
      <c r="N42" s="221">
        <f t="shared" si="6"/>
        <v>0</v>
      </c>
      <c r="O42" s="221">
        <f t="shared" si="6"/>
        <v>0</v>
      </c>
      <c r="P42" s="221">
        <f t="shared" ref="P42:V42" si="7">SUM(P29:P41)</f>
        <v>0</v>
      </c>
      <c r="Q42" s="221">
        <f t="shared" si="7"/>
        <v>0</v>
      </c>
      <c r="R42" s="221">
        <f t="shared" si="7"/>
        <v>0</v>
      </c>
      <c r="S42" s="221">
        <f t="shared" si="7"/>
        <v>0</v>
      </c>
      <c r="T42" s="221">
        <f t="shared" si="7"/>
        <v>0</v>
      </c>
      <c r="U42" s="221">
        <f t="shared" si="7"/>
        <v>0</v>
      </c>
      <c r="V42" s="221">
        <f t="shared" si="7"/>
        <v>0</v>
      </c>
      <c r="W42" s="221">
        <f>SUM(W29:W41)</f>
        <v>0</v>
      </c>
    </row>
    <row r="43" spans="2:23" s="9" customFormat="1" ht="15" thickTop="1">
      <c r="B43" s="215" t="s">
        <v>81</v>
      </c>
      <c r="C43" s="215">
        <v>1.4999999999999999E-2</v>
      </c>
      <c r="D43" s="208"/>
      <c r="E43" s="222" t="s">
        <v>67</v>
      </c>
      <c r="F43" s="222"/>
      <c r="G43" s="223"/>
      <c r="H43" s="224"/>
      <c r="I43" s="225"/>
      <c r="J43" s="225"/>
      <c r="K43" s="225"/>
      <c r="L43" s="225"/>
      <c r="M43" s="225"/>
      <c r="N43" s="225"/>
      <c r="O43" s="225"/>
      <c r="P43" s="225"/>
      <c r="Q43" s="225"/>
      <c r="R43" s="225"/>
      <c r="S43" s="225"/>
      <c r="T43" s="225"/>
      <c r="U43" s="225"/>
      <c r="V43" s="225"/>
      <c r="W43" s="226"/>
    </row>
    <row r="44" spans="2:23" s="9" customFormat="1">
      <c r="B44" s="215" t="s">
        <v>82</v>
      </c>
      <c r="C44" s="215">
        <v>1.89E-2</v>
      </c>
      <c r="D44" s="208"/>
      <c r="E44" s="227" t="s">
        <v>424</v>
      </c>
      <c r="F44" s="227"/>
      <c r="G44" s="228"/>
      <c r="H44" s="229"/>
      <c r="I44" s="230">
        <f t="shared" ref="I44:O44" si="8">I42+I43</f>
        <v>0</v>
      </c>
      <c r="J44" s="230">
        <f t="shared" si="8"/>
        <v>0</v>
      </c>
      <c r="K44" s="230">
        <f t="shared" si="8"/>
        <v>0</v>
      </c>
      <c r="L44" s="230">
        <f t="shared" si="8"/>
        <v>0</v>
      </c>
      <c r="M44" s="230">
        <f t="shared" si="8"/>
        <v>0</v>
      </c>
      <c r="N44" s="230">
        <f t="shared" si="8"/>
        <v>0</v>
      </c>
      <c r="O44" s="230">
        <f t="shared" si="8"/>
        <v>0</v>
      </c>
      <c r="P44" s="230">
        <f t="shared" ref="P44:V44" si="9">P42+P43</f>
        <v>0</v>
      </c>
      <c r="Q44" s="230">
        <f t="shared" si="9"/>
        <v>0</v>
      </c>
      <c r="R44" s="230">
        <f t="shared" si="9"/>
        <v>0</v>
      </c>
      <c r="S44" s="230">
        <f t="shared" si="9"/>
        <v>0</v>
      </c>
      <c r="T44" s="230">
        <f t="shared" si="9"/>
        <v>0</v>
      </c>
      <c r="U44" s="230">
        <f t="shared" si="9"/>
        <v>0</v>
      </c>
      <c r="V44" s="230">
        <f t="shared" si="9"/>
        <v>0</v>
      </c>
      <c r="W44" s="230">
        <f>W42+W43</f>
        <v>0</v>
      </c>
    </row>
    <row r="45" spans="2:23" s="9" customFormat="1">
      <c r="B45" s="215" t="s">
        <v>83</v>
      </c>
      <c r="C45" s="215">
        <v>1.89E-2</v>
      </c>
      <c r="D45" s="208"/>
      <c r="E45" s="216">
        <v>41275</v>
      </c>
      <c r="F45" s="216" t="s">
        <v>180</v>
      </c>
      <c r="G45" s="217" t="s">
        <v>65</v>
      </c>
      <c r="H45" s="234">
        <f>C$23/12</f>
        <v>1.225E-3</v>
      </c>
      <c r="I45" s="232">
        <f>(SUM('1.  LRAMVA Summary'!D$52:D$57)+SUM('1.  LRAMVA Summary'!D$58:D$59)*(MONTH($E45)-1)/12)*$H45</f>
        <v>0</v>
      </c>
      <c r="J45" s="232">
        <f>(SUM('1.  LRAMVA Summary'!E$52:E$57)+SUM('1.  LRAMVA Summary'!E$58:E$59)*(MONTH($E45)-1)/12)*$H45</f>
        <v>0</v>
      </c>
      <c r="K45" s="232">
        <f>(SUM('1.  LRAMVA Summary'!F$52:F$57)+SUM('1.  LRAMVA Summary'!F$58:F$59)*(MONTH($E45)-1)/12)*$H45</f>
        <v>0</v>
      </c>
      <c r="L45" s="232">
        <f>(SUM('1.  LRAMVA Summary'!G$52:G$57)+SUM('1.  LRAMVA Summary'!G$58:G$59)*(MONTH($E45)-1)/12)*$H45</f>
        <v>0</v>
      </c>
      <c r="M45" s="232">
        <f>(SUM('1.  LRAMVA Summary'!H$52:H$57)+SUM('1.  LRAMVA Summary'!H$58:H$59)*(MONTH($E45)-1)/12)*$H45</f>
        <v>0</v>
      </c>
      <c r="N45" s="232">
        <f>(SUM('1.  LRAMVA Summary'!I$52:I$57)+SUM('1.  LRAMVA Summary'!I$58:I$59)*(MONTH($E45)-1)/12)*$H45</f>
        <v>0</v>
      </c>
      <c r="O45" s="232">
        <f>(SUM('1.  LRAMVA Summary'!J$52:J$57)+SUM('1.  LRAMVA Summary'!J$58:J$59)*(MONTH($E45)-1)/12)*$H45</f>
        <v>0</v>
      </c>
      <c r="P45" s="232">
        <f>(SUM('1.  LRAMVA Summary'!K$52:K$57)+SUM('1.  LRAMVA Summary'!K$58:K$59)*(MONTH($E45)-1)/12)*$H45</f>
        <v>0</v>
      </c>
      <c r="Q45" s="232">
        <f>(SUM('1.  LRAMVA Summary'!L$52:L$57)+SUM('1.  LRAMVA Summary'!L$58:L$59)*(MONTH($E45)-1)/12)*$H45</f>
        <v>0</v>
      </c>
      <c r="R45" s="232">
        <f>(SUM('1.  LRAMVA Summary'!M$52:M$57)+SUM('1.  LRAMVA Summary'!M$58:M$59)*(MONTH($E45)-1)/12)*$H45</f>
        <v>0</v>
      </c>
      <c r="S45" s="232">
        <f>(SUM('1.  LRAMVA Summary'!N$52:N$57)+SUM('1.  LRAMVA Summary'!N$58:N$59)*(MONTH($E45)-1)/12)*$H45</f>
        <v>0</v>
      </c>
      <c r="T45" s="232">
        <f>(SUM('1.  LRAMVA Summary'!O$52:O$57)+SUM('1.  LRAMVA Summary'!O$58:O$59)*(MONTH($E45)-1)/12)*$H45</f>
        <v>0</v>
      </c>
      <c r="U45" s="232">
        <f>(SUM('1.  LRAMVA Summary'!P$52:P$57)+SUM('1.  LRAMVA Summary'!P$58:P$59)*(MONTH($E45)-1)/12)*$H45</f>
        <v>0</v>
      </c>
      <c r="V45" s="232">
        <f>(SUM('1.  LRAMVA Summary'!Q$52:Q$57)+SUM('1.  LRAMVA Summary'!Q$58:Q$59)*(MONTH($E45)-1)/12)*$H45</f>
        <v>0</v>
      </c>
      <c r="W45" s="233">
        <f>SUM(I45:V45)</f>
        <v>0</v>
      </c>
    </row>
    <row r="46" spans="2:23" s="9" customFormat="1">
      <c r="B46" s="215" t="s">
        <v>84</v>
      </c>
      <c r="C46" s="215">
        <v>2.1700000000000001E-2</v>
      </c>
      <c r="D46" s="208"/>
      <c r="E46" s="216">
        <v>41306</v>
      </c>
      <c r="F46" s="216" t="s">
        <v>180</v>
      </c>
      <c r="G46" s="217" t="s">
        <v>65</v>
      </c>
      <c r="H46" s="231">
        <f>C$23/12</f>
        <v>1.225E-3</v>
      </c>
      <c r="I46" s="232">
        <f>(SUM('1.  LRAMVA Summary'!D$52:D$57)+SUM('1.  LRAMVA Summary'!D$58:D$59)*(MONTH($E46)-1)/12)*$H46</f>
        <v>0</v>
      </c>
      <c r="J46" s="232">
        <f>(SUM('1.  LRAMVA Summary'!E$52:E$57)+SUM('1.  LRAMVA Summary'!E$58:E$59)*(MONTH($E46)-1)/12)*$H46</f>
        <v>0</v>
      </c>
      <c r="K46" s="232">
        <f>(SUM('1.  LRAMVA Summary'!F$52:F$57)+SUM('1.  LRAMVA Summary'!F$58:F$59)*(MONTH($E46)-1)/12)*$H46</f>
        <v>0</v>
      </c>
      <c r="L46" s="232">
        <f>(SUM('1.  LRAMVA Summary'!G$52:G$57)+SUM('1.  LRAMVA Summary'!G$58:G$59)*(MONTH($E46)-1)/12)*$H46</f>
        <v>0</v>
      </c>
      <c r="M46" s="232">
        <f>(SUM('1.  LRAMVA Summary'!H$52:H$57)+SUM('1.  LRAMVA Summary'!H$58:H$59)*(MONTH($E46)-1)/12)*$H46</f>
        <v>0</v>
      </c>
      <c r="N46" s="232">
        <f>(SUM('1.  LRAMVA Summary'!I$52:I$57)+SUM('1.  LRAMVA Summary'!I$58:I$59)*(MONTH($E46)-1)/12)*$H46</f>
        <v>0</v>
      </c>
      <c r="O46" s="232">
        <f>(SUM('1.  LRAMVA Summary'!J$52:J$57)+SUM('1.  LRAMVA Summary'!J$58:J$59)*(MONTH($E46)-1)/12)*$H46</f>
        <v>0</v>
      </c>
      <c r="P46" s="232">
        <f>(SUM('1.  LRAMVA Summary'!K$52:K$57)+SUM('1.  LRAMVA Summary'!K$58:K$59)*(MONTH($E46)-1)/12)*$H46</f>
        <v>0</v>
      </c>
      <c r="Q46" s="232">
        <f>(SUM('1.  LRAMVA Summary'!L$52:L$57)+SUM('1.  LRAMVA Summary'!L$58:L$59)*(MONTH($E46)-1)/12)*$H46</f>
        <v>0</v>
      </c>
      <c r="R46" s="232">
        <f>(SUM('1.  LRAMVA Summary'!M$52:M$57)+SUM('1.  LRAMVA Summary'!M$58:M$59)*(MONTH($E46)-1)/12)*$H46</f>
        <v>0</v>
      </c>
      <c r="S46" s="232">
        <f>(SUM('1.  LRAMVA Summary'!N$52:N$57)+SUM('1.  LRAMVA Summary'!N$58:N$59)*(MONTH($E46)-1)/12)*$H46</f>
        <v>0</v>
      </c>
      <c r="T46" s="232">
        <f>(SUM('1.  LRAMVA Summary'!O$52:O$57)+SUM('1.  LRAMVA Summary'!O$58:O$59)*(MONTH($E46)-1)/12)*$H46</f>
        <v>0</v>
      </c>
      <c r="U46" s="232">
        <f>(SUM('1.  LRAMVA Summary'!P$52:P$57)+SUM('1.  LRAMVA Summary'!P$58:P$59)*(MONTH($E46)-1)/12)*$H46</f>
        <v>0</v>
      </c>
      <c r="V46" s="232">
        <f>(SUM('1.  LRAMVA Summary'!Q$52:Q$57)+SUM('1.  LRAMVA Summary'!Q$58:Q$59)*(MONTH($E46)-1)/12)*$H46</f>
        <v>0</v>
      </c>
      <c r="W46" s="233">
        <f t="shared" ref="W46:W56" si="10">SUM(I46:V46)</f>
        <v>0</v>
      </c>
    </row>
    <row r="47" spans="2:23" s="9" customFormat="1">
      <c r="B47" s="215" t="s">
        <v>85</v>
      </c>
      <c r="C47" s="215">
        <v>2.4500000000000001E-2</v>
      </c>
      <c r="D47" s="208"/>
      <c r="E47" s="216">
        <v>41334</v>
      </c>
      <c r="F47" s="216" t="s">
        <v>180</v>
      </c>
      <c r="G47" s="217" t="s">
        <v>65</v>
      </c>
      <c r="H47" s="231">
        <f>C$23/12</f>
        <v>1.225E-3</v>
      </c>
      <c r="I47" s="232">
        <f>(SUM('1.  LRAMVA Summary'!D$52:D$57)+SUM('1.  LRAMVA Summary'!D$58:D$59)*(MONTH($E47)-1)/12)*$H47</f>
        <v>0</v>
      </c>
      <c r="J47" s="232">
        <f>(SUM('1.  LRAMVA Summary'!E$52:E$57)+SUM('1.  LRAMVA Summary'!E$58:E$59)*(MONTH($E47)-1)/12)*$H47</f>
        <v>0</v>
      </c>
      <c r="K47" s="232">
        <f>(SUM('1.  LRAMVA Summary'!F$52:F$57)+SUM('1.  LRAMVA Summary'!F$58:F$59)*(MONTH($E47)-1)/12)*$H47</f>
        <v>0</v>
      </c>
      <c r="L47" s="232">
        <f>(SUM('1.  LRAMVA Summary'!G$52:G$57)+SUM('1.  LRAMVA Summary'!G$58:G$59)*(MONTH($E47)-1)/12)*$H47</f>
        <v>0</v>
      </c>
      <c r="M47" s="232">
        <f>(SUM('1.  LRAMVA Summary'!H$52:H$57)+SUM('1.  LRAMVA Summary'!H$58:H$59)*(MONTH($E47)-1)/12)*$H47</f>
        <v>0</v>
      </c>
      <c r="N47" s="232">
        <f>(SUM('1.  LRAMVA Summary'!I$52:I$57)+SUM('1.  LRAMVA Summary'!I$58:I$59)*(MONTH($E47)-1)/12)*$H47</f>
        <v>0</v>
      </c>
      <c r="O47" s="232">
        <f>(SUM('1.  LRAMVA Summary'!J$52:J$57)+SUM('1.  LRAMVA Summary'!J$58:J$59)*(MONTH($E47)-1)/12)*$H47</f>
        <v>0</v>
      </c>
      <c r="P47" s="232">
        <f>(SUM('1.  LRAMVA Summary'!K$52:K$57)+SUM('1.  LRAMVA Summary'!K$58:K$59)*(MONTH($E47)-1)/12)*$H47</f>
        <v>0</v>
      </c>
      <c r="Q47" s="232">
        <f>(SUM('1.  LRAMVA Summary'!L$52:L$57)+SUM('1.  LRAMVA Summary'!L$58:L$59)*(MONTH($E47)-1)/12)*$H47</f>
        <v>0</v>
      </c>
      <c r="R47" s="232">
        <f>(SUM('1.  LRAMVA Summary'!M$52:M$57)+SUM('1.  LRAMVA Summary'!M$58:M$59)*(MONTH($E47)-1)/12)*$H47</f>
        <v>0</v>
      </c>
      <c r="S47" s="232">
        <f>(SUM('1.  LRAMVA Summary'!N$52:N$57)+SUM('1.  LRAMVA Summary'!N$58:N$59)*(MONTH($E47)-1)/12)*$H47</f>
        <v>0</v>
      </c>
      <c r="T47" s="232">
        <f>(SUM('1.  LRAMVA Summary'!O$52:O$57)+SUM('1.  LRAMVA Summary'!O$58:O$59)*(MONTH($E47)-1)/12)*$H47</f>
        <v>0</v>
      </c>
      <c r="U47" s="232">
        <f>(SUM('1.  LRAMVA Summary'!P$52:P$57)+SUM('1.  LRAMVA Summary'!P$58:P$59)*(MONTH($E47)-1)/12)*$H47</f>
        <v>0</v>
      </c>
      <c r="V47" s="232">
        <f>(SUM('1.  LRAMVA Summary'!Q$52:Q$57)+SUM('1.  LRAMVA Summary'!Q$58:Q$59)*(MONTH($E47)-1)/12)*$H47</f>
        <v>0</v>
      </c>
      <c r="W47" s="233">
        <f t="shared" si="10"/>
        <v>0</v>
      </c>
    </row>
    <row r="48" spans="2:23" s="9" customFormat="1">
      <c r="B48" s="215" t="s">
        <v>86</v>
      </c>
      <c r="C48" s="215">
        <v>2.18E-2</v>
      </c>
      <c r="D48" s="208"/>
      <c r="E48" s="216">
        <v>41365</v>
      </c>
      <c r="F48" s="216" t="s">
        <v>180</v>
      </c>
      <c r="G48" s="217" t="s">
        <v>66</v>
      </c>
      <c r="H48" s="234">
        <f>C$24/12</f>
        <v>1.225E-3</v>
      </c>
      <c r="I48" s="232">
        <f>(SUM('1.  LRAMVA Summary'!D$52:D$57)+SUM('1.  LRAMVA Summary'!D$58:D$59)*(MONTH($E48)-1)/12)*$H48</f>
        <v>0</v>
      </c>
      <c r="J48" s="232">
        <f>(SUM('1.  LRAMVA Summary'!E$52:E$57)+SUM('1.  LRAMVA Summary'!E$58:E$59)*(MONTH($E48)-1)/12)*$H48</f>
        <v>0</v>
      </c>
      <c r="K48" s="232">
        <f>(SUM('1.  LRAMVA Summary'!F$52:F$57)+SUM('1.  LRAMVA Summary'!F$58:F$59)*(MONTH($E48)-1)/12)*$H48</f>
        <v>0</v>
      </c>
      <c r="L48" s="232">
        <f>(SUM('1.  LRAMVA Summary'!G$52:G$57)+SUM('1.  LRAMVA Summary'!G$58:G$59)*(MONTH($E48)-1)/12)*$H48</f>
        <v>0</v>
      </c>
      <c r="M48" s="232">
        <f>(SUM('1.  LRAMVA Summary'!H$52:H$57)+SUM('1.  LRAMVA Summary'!H$58:H$59)*(MONTH($E48)-1)/12)*$H48</f>
        <v>0</v>
      </c>
      <c r="N48" s="232">
        <f>(SUM('1.  LRAMVA Summary'!I$52:I$57)+SUM('1.  LRAMVA Summary'!I$58:I$59)*(MONTH($E48)-1)/12)*$H48</f>
        <v>0</v>
      </c>
      <c r="O48" s="232">
        <f>(SUM('1.  LRAMVA Summary'!J$52:J$57)+SUM('1.  LRAMVA Summary'!J$58:J$59)*(MONTH($E48)-1)/12)*$H48</f>
        <v>0</v>
      </c>
      <c r="P48" s="232">
        <f>(SUM('1.  LRAMVA Summary'!K$52:K$57)+SUM('1.  LRAMVA Summary'!K$58:K$59)*(MONTH($E48)-1)/12)*$H48</f>
        <v>0</v>
      </c>
      <c r="Q48" s="232">
        <f>(SUM('1.  LRAMVA Summary'!L$52:L$57)+SUM('1.  LRAMVA Summary'!L$58:L$59)*(MONTH($E48)-1)/12)*$H48</f>
        <v>0</v>
      </c>
      <c r="R48" s="232">
        <f>(SUM('1.  LRAMVA Summary'!M$52:M$57)+SUM('1.  LRAMVA Summary'!M$58:M$59)*(MONTH($E48)-1)/12)*$H48</f>
        <v>0</v>
      </c>
      <c r="S48" s="232">
        <f>(SUM('1.  LRAMVA Summary'!N$52:N$57)+SUM('1.  LRAMVA Summary'!N$58:N$59)*(MONTH($E48)-1)/12)*$H48</f>
        <v>0</v>
      </c>
      <c r="T48" s="232">
        <f>(SUM('1.  LRAMVA Summary'!O$52:O$57)+SUM('1.  LRAMVA Summary'!O$58:O$59)*(MONTH($E48)-1)/12)*$H48</f>
        <v>0</v>
      </c>
      <c r="U48" s="232">
        <f>(SUM('1.  LRAMVA Summary'!P$52:P$57)+SUM('1.  LRAMVA Summary'!P$58:P$59)*(MONTH($E48)-1)/12)*$H48</f>
        <v>0</v>
      </c>
      <c r="V48" s="232">
        <f>(SUM('1.  LRAMVA Summary'!Q$52:Q$57)+SUM('1.  LRAMVA Summary'!Q$58:Q$59)*(MONTH($E48)-1)/12)*$H48</f>
        <v>0</v>
      </c>
      <c r="W48" s="233">
        <f t="shared" si="10"/>
        <v>0</v>
      </c>
    </row>
    <row r="49" spans="1:23" s="9" customFormat="1">
      <c r="B49" s="215" t="s">
        <v>87</v>
      </c>
      <c r="C49" s="215">
        <v>2.18E-2</v>
      </c>
      <c r="D49" s="208"/>
      <c r="E49" s="216">
        <v>41395</v>
      </c>
      <c r="F49" s="216" t="s">
        <v>180</v>
      </c>
      <c r="G49" s="217" t="s">
        <v>66</v>
      </c>
      <c r="H49" s="231">
        <f>C$24/12</f>
        <v>1.225E-3</v>
      </c>
      <c r="I49" s="232">
        <f>(SUM('1.  LRAMVA Summary'!D$52:D$57)+SUM('1.  LRAMVA Summary'!D$58:D$59)*(MONTH($E49)-1)/12)*$H49</f>
        <v>0</v>
      </c>
      <c r="J49" s="232">
        <f>(SUM('1.  LRAMVA Summary'!E$52:E$57)+SUM('1.  LRAMVA Summary'!E$58:E$59)*(MONTH($E49)-1)/12)*$H49</f>
        <v>0</v>
      </c>
      <c r="K49" s="232">
        <f>(SUM('1.  LRAMVA Summary'!F$52:F$57)+SUM('1.  LRAMVA Summary'!F$58:F$59)*(MONTH($E49)-1)/12)*$H49</f>
        <v>0</v>
      </c>
      <c r="L49" s="232">
        <f>(SUM('1.  LRAMVA Summary'!G$52:G$57)+SUM('1.  LRAMVA Summary'!G$58:G$59)*(MONTH($E49)-1)/12)*$H49</f>
        <v>0</v>
      </c>
      <c r="M49" s="232">
        <f>(SUM('1.  LRAMVA Summary'!H$52:H$57)+SUM('1.  LRAMVA Summary'!H$58:H$59)*(MONTH($E49)-1)/12)*$H49</f>
        <v>0</v>
      </c>
      <c r="N49" s="232">
        <f>(SUM('1.  LRAMVA Summary'!I$52:I$57)+SUM('1.  LRAMVA Summary'!I$58:I$59)*(MONTH($E49)-1)/12)*$H49</f>
        <v>0</v>
      </c>
      <c r="O49" s="232">
        <f>(SUM('1.  LRAMVA Summary'!J$52:J$57)+SUM('1.  LRAMVA Summary'!J$58:J$59)*(MONTH($E49)-1)/12)*$H49</f>
        <v>0</v>
      </c>
      <c r="P49" s="232">
        <f>(SUM('1.  LRAMVA Summary'!K$52:K$57)+SUM('1.  LRAMVA Summary'!K$58:K$59)*(MONTH($E49)-1)/12)*$H49</f>
        <v>0</v>
      </c>
      <c r="Q49" s="232">
        <f>(SUM('1.  LRAMVA Summary'!L$52:L$57)+SUM('1.  LRAMVA Summary'!L$58:L$59)*(MONTH($E49)-1)/12)*$H49</f>
        <v>0</v>
      </c>
      <c r="R49" s="232">
        <f>(SUM('1.  LRAMVA Summary'!M$52:M$57)+SUM('1.  LRAMVA Summary'!M$58:M$59)*(MONTH($E49)-1)/12)*$H49</f>
        <v>0</v>
      </c>
      <c r="S49" s="232">
        <f>(SUM('1.  LRAMVA Summary'!N$52:N$57)+SUM('1.  LRAMVA Summary'!N$58:N$59)*(MONTH($E49)-1)/12)*$H49</f>
        <v>0</v>
      </c>
      <c r="T49" s="232">
        <f>(SUM('1.  LRAMVA Summary'!O$52:O$57)+SUM('1.  LRAMVA Summary'!O$58:O$59)*(MONTH($E49)-1)/12)*$H49</f>
        <v>0</v>
      </c>
      <c r="U49" s="232">
        <f>(SUM('1.  LRAMVA Summary'!P$52:P$57)+SUM('1.  LRAMVA Summary'!P$58:P$59)*(MONTH($E49)-1)/12)*$H49</f>
        <v>0</v>
      </c>
      <c r="V49" s="232">
        <f>(SUM('1.  LRAMVA Summary'!Q$52:Q$57)+SUM('1.  LRAMVA Summary'!Q$58:Q$59)*(MONTH($E49)-1)/12)*$H49</f>
        <v>0</v>
      </c>
      <c r="W49" s="233">
        <f t="shared" si="10"/>
        <v>0</v>
      </c>
    </row>
    <row r="50" spans="1:23" s="9" customFormat="1">
      <c r="B50" s="215" t="s">
        <v>88</v>
      </c>
      <c r="C50" s="215">
        <v>2.18E-2</v>
      </c>
      <c r="D50" s="208"/>
      <c r="E50" s="216">
        <v>41426</v>
      </c>
      <c r="F50" s="216" t="s">
        <v>180</v>
      </c>
      <c r="G50" s="217" t="s">
        <v>66</v>
      </c>
      <c r="H50" s="231">
        <f>C$24/12</f>
        <v>1.225E-3</v>
      </c>
      <c r="I50" s="232">
        <f>(SUM('1.  LRAMVA Summary'!D$52:D$57)+SUM('1.  LRAMVA Summary'!D$58:D$59)*(MONTH($E50)-1)/12)*$H50</f>
        <v>0</v>
      </c>
      <c r="J50" s="232">
        <f>(SUM('1.  LRAMVA Summary'!E$52:E$57)+SUM('1.  LRAMVA Summary'!E$58:E$59)*(MONTH($E50)-1)/12)*$H50</f>
        <v>0</v>
      </c>
      <c r="K50" s="232">
        <f>(SUM('1.  LRAMVA Summary'!F$52:F$57)+SUM('1.  LRAMVA Summary'!F$58:F$59)*(MONTH($E50)-1)/12)*$H50</f>
        <v>0</v>
      </c>
      <c r="L50" s="232">
        <f>(SUM('1.  LRAMVA Summary'!G$52:G$57)+SUM('1.  LRAMVA Summary'!G$58:G$59)*(MONTH($E50)-1)/12)*$H50</f>
        <v>0</v>
      </c>
      <c r="M50" s="232">
        <f>(SUM('1.  LRAMVA Summary'!H$52:H$57)+SUM('1.  LRAMVA Summary'!H$58:H$59)*(MONTH($E50)-1)/12)*$H50</f>
        <v>0</v>
      </c>
      <c r="N50" s="232">
        <f>(SUM('1.  LRAMVA Summary'!I$52:I$57)+SUM('1.  LRAMVA Summary'!I$58:I$59)*(MONTH($E50)-1)/12)*$H50</f>
        <v>0</v>
      </c>
      <c r="O50" s="232">
        <f>(SUM('1.  LRAMVA Summary'!J$52:J$57)+SUM('1.  LRAMVA Summary'!J$58:J$59)*(MONTH($E50)-1)/12)*$H50</f>
        <v>0</v>
      </c>
      <c r="P50" s="232">
        <f>(SUM('1.  LRAMVA Summary'!K$52:K$57)+SUM('1.  LRAMVA Summary'!K$58:K$59)*(MONTH($E50)-1)/12)*$H50</f>
        <v>0</v>
      </c>
      <c r="Q50" s="232">
        <f>(SUM('1.  LRAMVA Summary'!L$52:L$57)+SUM('1.  LRAMVA Summary'!L$58:L$59)*(MONTH($E50)-1)/12)*$H50</f>
        <v>0</v>
      </c>
      <c r="R50" s="232">
        <f>(SUM('1.  LRAMVA Summary'!M$52:M$57)+SUM('1.  LRAMVA Summary'!M$58:M$59)*(MONTH($E50)-1)/12)*$H50</f>
        <v>0</v>
      </c>
      <c r="S50" s="232">
        <f>(SUM('1.  LRAMVA Summary'!N$52:N$57)+SUM('1.  LRAMVA Summary'!N$58:N$59)*(MONTH($E50)-1)/12)*$H50</f>
        <v>0</v>
      </c>
      <c r="T50" s="232">
        <f>(SUM('1.  LRAMVA Summary'!O$52:O$57)+SUM('1.  LRAMVA Summary'!O$58:O$59)*(MONTH($E50)-1)/12)*$H50</f>
        <v>0</v>
      </c>
      <c r="U50" s="232">
        <f>(SUM('1.  LRAMVA Summary'!P$52:P$57)+SUM('1.  LRAMVA Summary'!P$58:P$59)*(MONTH($E50)-1)/12)*$H50</f>
        <v>0</v>
      </c>
      <c r="V50" s="232">
        <f>(SUM('1.  LRAMVA Summary'!Q$52:Q$57)+SUM('1.  LRAMVA Summary'!Q$58:Q$59)*(MONTH($E50)-1)/12)*$H50</f>
        <v>0</v>
      </c>
      <c r="W50" s="233">
        <f t="shared" si="10"/>
        <v>0</v>
      </c>
    </row>
    <row r="51" spans="1:23" s="9" customFormat="1">
      <c r="B51" s="215" t="s">
        <v>89</v>
      </c>
      <c r="C51" s="215">
        <v>2.18E-2</v>
      </c>
      <c r="D51" s="208"/>
      <c r="E51" s="216">
        <v>41456</v>
      </c>
      <c r="F51" s="216" t="s">
        <v>180</v>
      </c>
      <c r="G51" s="217" t="s">
        <v>68</v>
      </c>
      <c r="H51" s="234">
        <f>C$25/12</f>
        <v>1.225E-3</v>
      </c>
      <c r="I51" s="232">
        <f>(SUM('1.  LRAMVA Summary'!D$52:D$57)+SUM('1.  LRAMVA Summary'!D$58:D$59)*(MONTH($E51)-1)/12)*$H51</f>
        <v>0</v>
      </c>
      <c r="J51" s="232">
        <f>(SUM('1.  LRAMVA Summary'!E$52:E$57)+SUM('1.  LRAMVA Summary'!E$58:E$59)*(MONTH($E51)-1)/12)*$H51</f>
        <v>0</v>
      </c>
      <c r="K51" s="232">
        <f>(SUM('1.  LRAMVA Summary'!F$52:F$57)+SUM('1.  LRAMVA Summary'!F$58:F$59)*(MONTH($E51)-1)/12)*$H51</f>
        <v>0</v>
      </c>
      <c r="L51" s="232">
        <f>(SUM('1.  LRAMVA Summary'!G$52:G$57)+SUM('1.  LRAMVA Summary'!G$58:G$59)*(MONTH($E51)-1)/12)*$H51</f>
        <v>0</v>
      </c>
      <c r="M51" s="232">
        <f>(SUM('1.  LRAMVA Summary'!H$52:H$57)+SUM('1.  LRAMVA Summary'!H$58:H$59)*(MONTH($E51)-1)/12)*$H51</f>
        <v>0</v>
      </c>
      <c r="N51" s="232">
        <f>(SUM('1.  LRAMVA Summary'!I$52:I$57)+SUM('1.  LRAMVA Summary'!I$58:I$59)*(MONTH($E51)-1)/12)*$H51</f>
        <v>0</v>
      </c>
      <c r="O51" s="232">
        <f>(SUM('1.  LRAMVA Summary'!J$52:J$57)+SUM('1.  LRAMVA Summary'!J$58:J$59)*(MONTH($E51)-1)/12)*$H51</f>
        <v>0</v>
      </c>
      <c r="P51" s="232">
        <f>(SUM('1.  LRAMVA Summary'!K$52:K$57)+SUM('1.  LRAMVA Summary'!K$58:K$59)*(MONTH($E51)-1)/12)*$H51</f>
        <v>0</v>
      </c>
      <c r="Q51" s="232">
        <f>(SUM('1.  LRAMVA Summary'!L$52:L$57)+SUM('1.  LRAMVA Summary'!L$58:L$59)*(MONTH($E51)-1)/12)*$H51</f>
        <v>0</v>
      </c>
      <c r="R51" s="232">
        <f>(SUM('1.  LRAMVA Summary'!M$52:M$57)+SUM('1.  LRAMVA Summary'!M$58:M$59)*(MONTH($E51)-1)/12)*$H51</f>
        <v>0</v>
      </c>
      <c r="S51" s="232">
        <f>(SUM('1.  LRAMVA Summary'!N$52:N$57)+SUM('1.  LRAMVA Summary'!N$58:N$59)*(MONTH($E51)-1)/12)*$H51</f>
        <v>0</v>
      </c>
      <c r="T51" s="232">
        <f>(SUM('1.  LRAMVA Summary'!O$52:O$57)+SUM('1.  LRAMVA Summary'!O$58:O$59)*(MONTH($E51)-1)/12)*$H51</f>
        <v>0</v>
      </c>
      <c r="U51" s="232">
        <f>(SUM('1.  LRAMVA Summary'!P$52:P$57)+SUM('1.  LRAMVA Summary'!P$58:P$59)*(MONTH($E51)-1)/12)*$H51</f>
        <v>0</v>
      </c>
      <c r="V51" s="232">
        <f>(SUM('1.  LRAMVA Summary'!Q$52:Q$57)+SUM('1.  LRAMVA Summary'!Q$58:Q$59)*(MONTH($E51)-1)/12)*$H51</f>
        <v>0</v>
      </c>
      <c r="W51" s="233">
        <f t="shared" si="10"/>
        <v>0</v>
      </c>
    </row>
    <row r="52" spans="1:23" s="9" customFormat="1">
      <c r="B52" s="215" t="s">
        <v>91</v>
      </c>
      <c r="C52" s="871">
        <v>2.18E-2</v>
      </c>
      <c r="D52" s="208"/>
      <c r="E52" s="216">
        <v>41487</v>
      </c>
      <c r="F52" s="216" t="s">
        <v>180</v>
      </c>
      <c r="G52" s="217" t="s">
        <v>68</v>
      </c>
      <c r="H52" s="231">
        <f>C$25/12</f>
        <v>1.225E-3</v>
      </c>
      <c r="I52" s="232">
        <f>(SUM('1.  LRAMVA Summary'!D$52:D$57)+SUM('1.  LRAMVA Summary'!D$58:D$59)*(MONTH($E52)-1)/12)*$H52</f>
        <v>0</v>
      </c>
      <c r="J52" s="232">
        <f>(SUM('1.  LRAMVA Summary'!E$52:E$57)+SUM('1.  LRAMVA Summary'!E$58:E$59)*(MONTH($E52)-1)/12)*$H52</f>
        <v>0</v>
      </c>
      <c r="K52" s="232">
        <f>(SUM('1.  LRAMVA Summary'!F$52:F$57)+SUM('1.  LRAMVA Summary'!F$58:F$59)*(MONTH($E52)-1)/12)*$H52</f>
        <v>0</v>
      </c>
      <c r="L52" s="232">
        <f>(SUM('1.  LRAMVA Summary'!G$52:G$57)+SUM('1.  LRAMVA Summary'!G$58:G$59)*(MONTH($E52)-1)/12)*$H52</f>
        <v>0</v>
      </c>
      <c r="M52" s="232">
        <f>(SUM('1.  LRAMVA Summary'!H$52:H$57)+SUM('1.  LRAMVA Summary'!H$58:H$59)*(MONTH($E52)-1)/12)*$H52</f>
        <v>0</v>
      </c>
      <c r="N52" s="232">
        <f>(SUM('1.  LRAMVA Summary'!I$52:I$57)+SUM('1.  LRAMVA Summary'!I$58:I$59)*(MONTH($E52)-1)/12)*$H52</f>
        <v>0</v>
      </c>
      <c r="O52" s="232">
        <f>(SUM('1.  LRAMVA Summary'!J$52:J$57)+SUM('1.  LRAMVA Summary'!J$58:J$59)*(MONTH($E52)-1)/12)*$H52</f>
        <v>0</v>
      </c>
      <c r="P52" s="232">
        <f>(SUM('1.  LRAMVA Summary'!K$52:K$57)+SUM('1.  LRAMVA Summary'!K$58:K$59)*(MONTH($E52)-1)/12)*$H52</f>
        <v>0</v>
      </c>
      <c r="Q52" s="232">
        <f>(SUM('1.  LRAMVA Summary'!L$52:L$57)+SUM('1.  LRAMVA Summary'!L$58:L$59)*(MONTH($E52)-1)/12)*$H52</f>
        <v>0</v>
      </c>
      <c r="R52" s="232">
        <f>(SUM('1.  LRAMVA Summary'!M$52:M$57)+SUM('1.  LRAMVA Summary'!M$58:M$59)*(MONTH($E52)-1)/12)*$H52</f>
        <v>0</v>
      </c>
      <c r="S52" s="232">
        <f>(SUM('1.  LRAMVA Summary'!N$52:N$57)+SUM('1.  LRAMVA Summary'!N$58:N$59)*(MONTH($E52)-1)/12)*$H52</f>
        <v>0</v>
      </c>
      <c r="T52" s="232">
        <f>(SUM('1.  LRAMVA Summary'!O$52:O$57)+SUM('1.  LRAMVA Summary'!O$58:O$59)*(MONTH($E52)-1)/12)*$H52</f>
        <v>0</v>
      </c>
      <c r="U52" s="232">
        <f>(SUM('1.  LRAMVA Summary'!P$52:P$57)+SUM('1.  LRAMVA Summary'!P$58:P$59)*(MONTH($E52)-1)/12)*$H52</f>
        <v>0</v>
      </c>
      <c r="V52" s="232">
        <f>(SUM('1.  LRAMVA Summary'!Q$52:Q$57)+SUM('1.  LRAMVA Summary'!Q$58:Q$59)*(MONTH($E52)-1)/12)*$H52</f>
        <v>0</v>
      </c>
      <c r="W52" s="233">
        <f t="shared" si="10"/>
        <v>0</v>
      </c>
    </row>
    <row r="53" spans="1:23" s="9" customFormat="1">
      <c r="B53" s="215" t="s">
        <v>90</v>
      </c>
      <c r="C53" s="871">
        <v>5.7000000000000002E-3</v>
      </c>
      <c r="D53" s="208"/>
      <c r="E53" s="216">
        <v>41518</v>
      </c>
      <c r="F53" s="216" t="s">
        <v>180</v>
      </c>
      <c r="G53" s="217" t="s">
        <v>68</v>
      </c>
      <c r="H53" s="231">
        <f>C$25/12</f>
        <v>1.225E-3</v>
      </c>
      <c r="I53" s="232">
        <f>(SUM('1.  LRAMVA Summary'!D$52:D$57)+SUM('1.  LRAMVA Summary'!D$58:D$59)*(MONTH($E53)-1)/12)*$H53</f>
        <v>0</v>
      </c>
      <c r="J53" s="232">
        <f>(SUM('1.  LRAMVA Summary'!E$52:E$57)+SUM('1.  LRAMVA Summary'!E$58:E$59)*(MONTH($E53)-1)/12)*$H53</f>
        <v>0</v>
      </c>
      <c r="K53" s="232">
        <f>(SUM('1.  LRAMVA Summary'!F$52:F$57)+SUM('1.  LRAMVA Summary'!F$58:F$59)*(MONTH($E53)-1)/12)*$H53</f>
        <v>0</v>
      </c>
      <c r="L53" s="232">
        <f>(SUM('1.  LRAMVA Summary'!G$52:G$57)+SUM('1.  LRAMVA Summary'!G$58:G$59)*(MONTH($E53)-1)/12)*$H53</f>
        <v>0</v>
      </c>
      <c r="M53" s="232">
        <f>(SUM('1.  LRAMVA Summary'!H$52:H$57)+SUM('1.  LRAMVA Summary'!H$58:H$59)*(MONTH($E53)-1)/12)*$H53</f>
        <v>0</v>
      </c>
      <c r="N53" s="232">
        <f>(SUM('1.  LRAMVA Summary'!I$52:I$57)+SUM('1.  LRAMVA Summary'!I$58:I$59)*(MONTH($E53)-1)/12)*$H53</f>
        <v>0</v>
      </c>
      <c r="O53" s="232">
        <f>(SUM('1.  LRAMVA Summary'!J$52:J$57)+SUM('1.  LRAMVA Summary'!J$58:J$59)*(MONTH($E53)-1)/12)*$H53</f>
        <v>0</v>
      </c>
      <c r="P53" s="232">
        <f>(SUM('1.  LRAMVA Summary'!K$52:K$57)+SUM('1.  LRAMVA Summary'!K$58:K$59)*(MONTH($E53)-1)/12)*$H53</f>
        <v>0</v>
      </c>
      <c r="Q53" s="232">
        <f>(SUM('1.  LRAMVA Summary'!L$52:L$57)+SUM('1.  LRAMVA Summary'!L$58:L$59)*(MONTH($E53)-1)/12)*$H53</f>
        <v>0</v>
      </c>
      <c r="R53" s="232">
        <f>(SUM('1.  LRAMVA Summary'!M$52:M$57)+SUM('1.  LRAMVA Summary'!M$58:M$59)*(MONTH($E53)-1)/12)*$H53</f>
        <v>0</v>
      </c>
      <c r="S53" s="232">
        <f>(SUM('1.  LRAMVA Summary'!N$52:N$57)+SUM('1.  LRAMVA Summary'!N$58:N$59)*(MONTH($E53)-1)/12)*$H53</f>
        <v>0</v>
      </c>
      <c r="T53" s="232">
        <f>(SUM('1.  LRAMVA Summary'!O$52:O$57)+SUM('1.  LRAMVA Summary'!O$58:O$59)*(MONTH($E53)-1)/12)*$H53</f>
        <v>0</v>
      </c>
      <c r="U53" s="232">
        <f>(SUM('1.  LRAMVA Summary'!P$52:P$57)+SUM('1.  LRAMVA Summary'!P$58:P$59)*(MONTH($E53)-1)/12)*$H53</f>
        <v>0</v>
      </c>
      <c r="V53" s="232">
        <f>(SUM('1.  LRAMVA Summary'!Q$52:Q$57)+SUM('1.  LRAMVA Summary'!Q$58:Q$59)*(MONTH($E53)-1)/12)*$H53</f>
        <v>0</v>
      </c>
      <c r="W53" s="233">
        <f t="shared" si="10"/>
        <v>0</v>
      </c>
    </row>
    <row r="54" spans="1:23" s="9" customFormat="1">
      <c r="B54" s="237" t="s">
        <v>92</v>
      </c>
      <c r="C54" s="238">
        <v>5.7000000000000002E-3</v>
      </c>
      <c r="D54" s="208"/>
      <c r="E54" s="216">
        <v>41548</v>
      </c>
      <c r="F54" s="216" t="s">
        <v>180</v>
      </c>
      <c r="G54" s="217" t="s">
        <v>69</v>
      </c>
      <c r="H54" s="234">
        <f>C$26/12</f>
        <v>1.225E-3</v>
      </c>
      <c r="I54" s="232">
        <f>(SUM('1.  LRAMVA Summary'!D$52:D$57)+SUM('1.  LRAMVA Summary'!D$58:D$59)*(MONTH($E54)-1)/12)*$H54</f>
        <v>0</v>
      </c>
      <c r="J54" s="232">
        <f>(SUM('1.  LRAMVA Summary'!E$52:E$57)+SUM('1.  LRAMVA Summary'!E$58:E$59)*(MONTH($E54)-1)/12)*$H54</f>
        <v>0</v>
      </c>
      <c r="K54" s="232">
        <f>(SUM('1.  LRAMVA Summary'!F$52:F$57)+SUM('1.  LRAMVA Summary'!F$58:F$59)*(MONTH($E54)-1)/12)*$H54</f>
        <v>0</v>
      </c>
      <c r="L54" s="232">
        <f>(SUM('1.  LRAMVA Summary'!G$52:G$57)+SUM('1.  LRAMVA Summary'!G$58:G$59)*(MONTH($E54)-1)/12)*$H54</f>
        <v>0</v>
      </c>
      <c r="M54" s="232">
        <f>(SUM('1.  LRAMVA Summary'!H$52:H$57)+SUM('1.  LRAMVA Summary'!H$58:H$59)*(MONTH($E54)-1)/12)*$H54</f>
        <v>0</v>
      </c>
      <c r="N54" s="232">
        <f>(SUM('1.  LRAMVA Summary'!I$52:I$57)+SUM('1.  LRAMVA Summary'!I$58:I$59)*(MONTH($E54)-1)/12)*$H54</f>
        <v>0</v>
      </c>
      <c r="O54" s="232">
        <f>(SUM('1.  LRAMVA Summary'!J$52:J$57)+SUM('1.  LRAMVA Summary'!J$58:J$59)*(MONTH($E54)-1)/12)*$H54</f>
        <v>0</v>
      </c>
      <c r="P54" s="232">
        <f>(SUM('1.  LRAMVA Summary'!K$52:K$57)+SUM('1.  LRAMVA Summary'!K$58:K$59)*(MONTH($E54)-1)/12)*$H54</f>
        <v>0</v>
      </c>
      <c r="Q54" s="232">
        <f>(SUM('1.  LRAMVA Summary'!L$52:L$57)+SUM('1.  LRAMVA Summary'!L$58:L$59)*(MONTH($E54)-1)/12)*$H54</f>
        <v>0</v>
      </c>
      <c r="R54" s="232">
        <f>(SUM('1.  LRAMVA Summary'!M$52:M$57)+SUM('1.  LRAMVA Summary'!M$58:M$59)*(MONTH($E54)-1)/12)*$H54</f>
        <v>0</v>
      </c>
      <c r="S54" s="232">
        <f>(SUM('1.  LRAMVA Summary'!N$52:N$57)+SUM('1.  LRAMVA Summary'!N$58:N$59)*(MONTH($E54)-1)/12)*$H54</f>
        <v>0</v>
      </c>
      <c r="T54" s="232">
        <f>(SUM('1.  LRAMVA Summary'!O$52:O$57)+SUM('1.  LRAMVA Summary'!O$58:O$59)*(MONTH($E54)-1)/12)*$H54</f>
        <v>0</v>
      </c>
      <c r="U54" s="232">
        <f>(SUM('1.  LRAMVA Summary'!P$52:P$57)+SUM('1.  LRAMVA Summary'!P$58:P$59)*(MONTH($E54)-1)/12)*$H54</f>
        <v>0</v>
      </c>
      <c r="V54" s="232">
        <f>(SUM('1.  LRAMVA Summary'!Q$52:Q$57)+SUM('1.  LRAMVA Summary'!Q$58:Q$59)*(MONTH($E54)-1)/12)*$H54</f>
        <v>0</v>
      </c>
      <c r="W54" s="233">
        <f t="shared" si="10"/>
        <v>0</v>
      </c>
    </row>
    <row r="55" spans="1:23" s="9" customFormat="1">
      <c r="B55" s="235" t="s">
        <v>879</v>
      </c>
      <c r="C55" s="235">
        <v>5.7000000000000002E-3</v>
      </c>
      <c r="D55" s="208"/>
      <c r="E55" s="216">
        <v>41579</v>
      </c>
      <c r="F55" s="216" t="s">
        <v>180</v>
      </c>
      <c r="G55" s="217" t="s">
        <v>69</v>
      </c>
      <c r="H55" s="231">
        <f>C$26/12</f>
        <v>1.225E-3</v>
      </c>
      <c r="I55" s="232">
        <f>(SUM('1.  LRAMVA Summary'!D$52:D$57)+SUM('1.  LRAMVA Summary'!D$58:D$59)*(MONTH($E55)-1)/12)*$H55</f>
        <v>0</v>
      </c>
      <c r="J55" s="232">
        <f>(SUM('1.  LRAMVA Summary'!E$52:E$57)+SUM('1.  LRAMVA Summary'!E$58:E$59)*(MONTH($E55)-1)/12)*$H55</f>
        <v>0</v>
      </c>
      <c r="K55" s="232">
        <f>(SUM('1.  LRAMVA Summary'!F$52:F$57)+SUM('1.  LRAMVA Summary'!F$58:F$59)*(MONTH($E55)-1)/12)*$H55</f>
        <v>0</v>
      </c>
      <c r="L55" s="232">
        <f>(SUM('1.  LRAMVA Summary'!G$52:G$57)+SUM('1.  LRAMVA Summary'!G$58:G$59)*(MONTH($E55)-1)/12)*$H55</f>
        <v>0</v>
      </c>
      <c r="M55" s="232">
        <f>(SUM('1.  LRAMVA Summary'!H$52:H$57)+SUM('1.  LRAMVA Summary'!H$58:H$59)*(MONTH($E55)-1)/12)*$H55</f>
        <v>0</v>
      </c>
      <c r="N55" s="232">
        <f>(SUM('1.  LRAMVA Summary'!I$52:I$57)+SUM('1.  LRAMVA Summary'!I$58:I$59)*(MONTH($E55)-1)/12)*$H55</f>
        <v>0</v>
      </c>
      <c r="O55" s="232">
        <f>(SUM('1.  LRAMVA Summary'!J$52:J$57)+SUM('1.  LRAMVA Summary'!J$58:J$59)*(MONTH($E55)-1)/12)*$H55</f>
        <v>0</v>
      </c>
      <c r="P55" s="232">
        <f>(SUM('1.  LRAMVA Summary'!K$52:K$57)+SUM('1.  LRAMVA Summary'!K$58:K$59)*(MONTH($E55)-1)/12)*$H55</f>
        <v>0</v>
      </c>
      <c r="Q55" s="232">
        <f>(SUM('1.  LRAMVA Summary'!L$52:L$57)+SUM('1.  LRAMVA Summary'!L$58:L$59)*(MONTH($E55)-1)/12)*$H55</f>
        <v>0</v>
      </c>
      <c r="R55" s="232">
        <f>(SUM('1.  LRAMVA Summary'!M$52:M$57)+SUM('1.  LRAMVA Summary'!M$58:M$59)*(MONTH($E55)-1)/12)*$H55</f>
        <v>0</v>
      </c>
      <c r="S55" s="232">
        <f>(SUM('1.  LRAMVA Summary'!N$52:N$57)+SUM('1.  LRAMVA Summary'!N$58:N$59)*(MONTH($E55)-1)/12)*$H55</f>
        <v>0</v>
      </c>
      <c r="T55" s="232">
        <f>(SUM('1.  LRAMVA Summary'!O$52:O$57)+SUM('1.  LRAMVA Summary'!O$58:O$59)*(MONTH($E55)-1)/12)*$H55</f>
        <v>0</v>
      </c>
      <c r="U55" s="232">
        <f>(SUM('1.  LRAMVA Summary'!P$52:P$57)+SUM('1.  LRAMVA Summary'!P$58:P$59)*(MONTH($E55)-1)/12)*$H55</f>
        <v>0</v>
      </c>
      <c r="V55" s="232">
        <f>(SUM('1.  LRAMVA Summary'!Q$52:Q$57)+SUM('1.  LRAMVA Summary'!Q$58:Q$59)*(MONTH($E55)-1)/12)*$H55</f>
        <v>0</v>
      </c>
      <c r="W55" s="233">
        <f t="shared" si="10"/>
        <v>0</v>
      </c>
    </row>
    <row r="56" spans="1:23" s="9" customFormat="1">
      <c r="B56" s="235" t="s">
        <v>880</v>
      </c>
      <c r="C56" s="238">
        <v>5.7000000000000002E-3</v>
      </c>
      <c r="D56" s="208"/>
      <c r="E56" s="216">
        <v>41609</v>
      </c>
      <c r="F56" s="216" t="s">
        <v>180</v>
      </c>
      <c r="G56" s="217" t="s">
        <v>69</v>
      </c>
      <c r="H56" s="231">
        <f>C$26/12</f>
        <v>1.225E-3</v>
      </c>
      <c r="I56" s="232">
        <f>(SUM('1.  LRAMVA Summary'!D$52:D$57)+SUM('1.  LRAMVA Summary'!D$58:D$59)*(MONTH($E56)-1)/12)*$H56</f>
        <v>0</v>
      </c>
      <c r="J56" s="232">
        <f>(SUM('1.  LRAMVA Summary'!E$52:E$57)+SUM('1.  LRAMVA Summary'!E$58:E$59)*(MONTH($E56)-1)/12)*$H56</f>
        <v>0</v>
      </c>
      <c r="K56" s="232">
        <f>(SUM('1.  LRAMVA Summary'!F$52:F$57)+SUM('1.  LRAMVA Summary'!F$58:F$59)*(MONTH($E56)-1)/12)*$H56</f>
        <v>0</v>
      </c>
      <c r="L56" s="232">
        <f>(SUM('1.  LRAMVA Summary'!G$52:G$57)+SUM('1.  LRAMVA Summary'!G$58:G$59)*(MONTH($E56)-1)/12)*$H56</f>
        <v>0</v>
      </c>
      <c r="M56" s="232">
        <f>(SUM('1.  LRAMVA Summary'!H$52:H$57)+SUM('1.  LRAMVA Summary'!H$58:H$59)*(MONTH($E56)-1)/12)*$H56</f>
        <v>0</v>
      </c>
      <c r="N56" s="232">
        <f>(SUM('1.  LRAMVA Summary'!I$52:I$57)+SUM('1.  LRAMVA Summary'!I$58:I$59)*(MONTH($E56)-1)/12)*$H56</f>
        <v>0</v>
      </c>
      <c r="O56" s="232">
        <f>(SUM('1.  LRAMVA Summary'!J$52:J$57)+SUM('1.  LRAMVA Summary'!J$58:J$59)*(MONTH($E56)-1)/12)*$H56</f>
        <v>0</v>
      </c>
      <c r="P56" s="232">
        <f>(SUM('1.  LRAMVA Summary'!K$52:K$57)+SUM('1.  LRAMVA Summary'!K$58:K$59)*(MONTH($E56)-1)/12)*$H56</f>
        <v>0</v>
      </c>
      <c r="Q56" s="232">
        <f>(SUM('1.  LRAMVA Summary'!L$52:L$57)+SUM('1.  LRAMVA Summary'!L$58:L$59)*(MONTH($E56)-1)/12)*$H56</f>
        <v>0</v>
      </c>
      <c r="R56" s="232">
        <f>(SUM('1.  LRAMVA Summary'!M$52:M$57)+SUM('1.  LRAMVA Summary'!M$58:M$59)*(MONTH($E56)-1)/12)*$H56</f>
        <v>0</v>
      </c>
      <c r="S56" s="232">
        <f>(SUM('1.  LRAMVA Summary'!N$52:N$57)+SUM('1.  LRAMVA Summary'!N$58:N$59)*(MONTH($E56)-1)/12)*$H56</f>
        <v>0</v>
      </c>
      <c r="T56" s="232">
        <f>(SUM('1.  LRAMVA Summary'!O$52:O$57)+SUM('1.  LRAMVA Summary'!O$58:O$59)*(MONTH($E56)-1)/12)*$H56</f>
        <v>0</v>
      </c>
      <c r="U56" s="232">
        <f>(SUM('1.  LRAMVA Summary'!P$52:P$57)+SUM('1.  LRAMVA Summary'!P$58:P$59)*(MONTH($E56)-1)/12)*$H56</f>
        <v>0</v>
      </c>
      <c r="V56" s="232">
        <f>(SUM('1.  LRAMVA Summary'!Q$52:Q$57)+SUM('1.  LRAMVA Summary'!Q$58:Q$59)*(MONTH($E56)-1)/12)*$H56</f>
        <v>0</v>
      </c>
      <c r="W56" s="233">
        <f t="shared" si="10"/>
        <v>0</v>
      </c>
    </row>
    <row r="57" spans="1:23" s="9" customFormat="1" ht="15" thickBot="1">
      <c r="D57" s="208"/>
      <c r="E57" s="218" t="s">
        <v>461</v>
      </c>
      <c r="F57" s="218"/>
      <c r="G57" s="219"/>
      <c r="H57" s="220"/>
      <c r="I57" s="221">
        <f>SUM(I44:I56)</f>
        <v>0</v>
      </c>
      <c r="J57" s="221">
        <f t="shared" ref="J57:O57" si="11">SUM(J44:J56)</f>
        <v>0</v>
      </c>
      <c r="K57" s="221">
        <f t="shared" si="11"/>
        <v>0</v>
      </c>
      <c r="L57" s="221">
        <f t="shared" si="11"/>
        <v>0</v>
      </c>
      <c r="M57" s="221">
        <f t="shared" si="11"/>
        <v>0</v>
      </c>
      <c r="N57" s="221">
        <f t="shared" si="11"/>
        <v>0</v>
      </c>
      <c r="O57" s="221">
        <f t="shared" si="11"/>
        <v>0</v>
      </c>
      <c r="P57" s="221">
        <f t="shared" ref="P57:V57" si="12">SUM(P44:P56)</f>
        <v>0</v>
      </c>
      <c r="Q57" s="221">
        <f t="shared" si="12"/>
        <v>0</v>
      </c>
      <c r="R57" s="221">
        <f t="shared" si="12"/>
        <v>0</v>
      </c>
      <c r="S57" s="221">
        <f t="shared" si="12"/>
        <v>0</v>
      </c>
      <c r="T57" s="221">
        <f t="shared" si="12"/>
        <v>0</v>
      </c>
      <c r="U57" s="221">
        <f t="shared" si="12"/>
        <v>0</v>
      </c>
      <c r="V57" s="221">
        <f t="shared" si="12"/>
        <v>0</v>
      </c>
      <c r="W57" s="221">
        <f>SUM(W44:W56)</f>
        <v>0</v>
      </c>
    </row>
    <row r="58" spans="1:23" s="9" customFormat="1" ht="15" thickTop="1">
      <c r="D58" s="208"/>
      <c r="E58" s="222" t="s">
        <v>67</v>
      </c>
      <c r="F58" s="222"/>
      <c r="G58" s="223"/>
      <c r="H58" s="224"/>
      <c r="I58" s="225"/>
      <c r="J58" s="225"/>
      <c r="K58" s="225"/>
      <c r="L58" s="225"/>
      <c r="M58" s="225"/>
      <c r="N58" s="225"/>
      <c r="O58" s="225"/>
      <c r="P58" s="225"/>
      <c r="Q58" s="225"/>
      <c r="R58" s="225"/>
      <c r="S58" s="225"/>
      <c r="T58" s="225"/>
      <c r="U58" s="225"/>
      <c r="V58" s="225"/>
      <c r="W58" s="226"/>
    </row>
    <row r="59" spans="1:23" s="9" customFormat="1">
      <c r="D59" s="208"/>
      <c r="E59" s="227" t="s">
        <v>425</v>
      </c>
      <c r="F59" s="227"/>
      <c r="G59" s="228"/>
      <c r="H59" s="229"/>
      <c r="I59" s="230">
        <f t="shared" ref="I59:W59" si="13">I57+I58</f>
        <v>0</v>
      </c>
      <c r="J59" s="230">
        <f t="shared" si="13"/>
        <v>0</v>
      </c>
      <c r="K59" s="230">
        <f t="shared" si="13"/>
        <v>0</v>
      </c>
      <c r="L59" s="230">
        <f t="shared" si="13"/>
        <v>0</v>
      </c>
      <c r="M59" s="230">
        <f t="shared" si="13"/>
        <v>0</v>
      </c>
      <c r="N59" s="230">
        <f t="shared" si="13"/>
        <v>0</v>
      </c>
      <c r="O59" s="230">
        <f t="shared" si="13"/>
        <v>0</v>
      </c>
      <c r="P59" s="230">
        <f t="shared" ref="P59:V59" si="14">P57+P58</f>
        <v>0</v>
      </c>
      <c r="Q59" s="230">
        <f t="shared" si="14"/>
        <v>0</v>
      </c>
      <c r="R59" s="230">
        <f t="shared" si="14"/>
        <v>0</v>
      </c>
      <c r="S59" s="230">
        <f t="shared" si="14"/>
        <v>0</v>
      </c>
      <c r="T59" s="230">
        <f t="shared" si="14"/>
        <v>0</v>
      </c>
      <c r="U59" s="230">
        <f t="shared" si="14"/>
        <v>0</v>
      </c>
      <c r="V59" s="230">
        <f t="shared" si="14"/>
        <v>0</v>
      </c>
      <c r="W59" s="230">
        <f t="shared" si="13"/>
        <v>0</v>
      </c>
    </row>
    <row r="60" spans="1:23" s="9" customFormat="1">
      <c r="D60" s="208"/>
      <c r="E60" s="216">
        <v>41640</v>
      </c>
      <c r="F60" s="216" t="s">
        <v>181</v>
      </c>
      <c r="G60" s="217" t="s">
        <v>65</v>
      </c>
      <c r="H60" s="234">
        <f>C$27/12</f>
        <v>1.225E-3</v>
      </c>
      <c r="I60" s="232">
        <f>(SUM('1.  LRAMVA Summary'!D$52:D$60)+SUM('1.  LRAMVA Summary'!D$61:D$62)*(MONTH($E60)-1)/12)*$H60</f>
        <v>0</v>
      </c>
      <c r="J60" s="232">
        <f>(SUM('1.  LRAMVA Summary'!E$52:E$60)+SUM('1.  LRAMVA Summary'!E$61:E$62)*(MONTH($E60)-1)/12)*$H60</f>
        <v>0</v>
      </c>
      <c r="K60" s="232">
        <f>(SUM('1.  LRAMVA Summary'!F$52:F$60)+SUM('1.  LRAMVA Summary'!F$61:F$62)*(MONTH($E60)-1)/12)*$H60</f>
        <v>0</v>
      </c>
      <c r="L60" s="232">
        <f>(SUM('1.  LRAMVA Summary'!G$52:G$60)+SUM('1.  LRAMVA Summary'!G$61:G$62)*(MONTH($E60)-1)/12)*$H60</f>
        <v>0</v>
      </c>
      <c r="M60" s="232">
        <f>(SUM('1.  LRAMVA Summary'!H$52:H$60)+SUM('1.  LRAMVA Summary'!H$61:H$62)*(MONTH($E60)-1)/12)*$H60</f>
        <v>0</v>
      </c>
      <c r="N60" s="232">
        <f>(SUM('1.  LRAMVA Summary'!I$52:I$60)+SUM('1.  LRAMVA Summary'!I$61:I$62)*(MONTH($E60)-1)/12)*$H60</f>
        <v>0</v>
      </c>
      <c r="O60" s="232">
        <f>(SUM('1.  LRAMVA Summary'!J$52:J$60)+SUM('1.  LRAMVA Summary'!J$61:J$62)*(MONTH($E60)-1)/12)*$H60</f>
        <v>0</v>
      </c>
      <c r="P60" s="232">
        <f>(SUM('1.  LRAMVA Summary'!K$52:K$60)+SUM('1.  LRAMVA Summary'!K$61:K$62)*(MONTH($E60)-1)/12)*$H60</f>
        <v>0</v>
      </c>
      <c r="Q60" s="232">
        <f>(SUM('1.  LRAMVA Summary'!L$52:L$60)+SUM('1.  LRAMVA Summary'!L$61:L$62)*(MONTH($E60)-1)/12)*$H60</f>
        <v>0</v>
      </c>
      <c r="R60" s="232">
        <f>(SUM('1.  LRAMVA Summary'!M$52:M$60)+SUM('1.  LRAMVA Summary'!M$61:M$62)*(MONTH($E60)-1)/12)*$H60</f>
        <v>0</v>
      </c>
      <c r="S60" s="232">
        <f>(SUM('1.  LRAMVA Summary'!N$52:N$60)+SUM('1.  LRAMVA Summary'!N$61:N$62)*(MONTH($E60)-1)/12)*$H60</f>
        <v>0</v>
      </c>
      <c r="T60" s="232">
        <f>(SUM('1.  LRAMVA Summary'!O$52:O$60)+SUM('1.  LRAMVA Summary'!O$61:O$62)*(MONTH($E60)-1)/12)*$H60</f>
        <v>0</v>
      </c>
      <c r="U60" s="232">
        <f>(SUM('1.  LRAMVA Summary'!P$52:P$60)+SUM('1.  LRAMVA Summary'!P$61:P$62)*(MONTH($E60)-1)/12)*$H60</f>
        <v>0</v>
      </c>
      <c r="V60" s="232">
        <f>(SUM('1.  LRAMVA Summary'!Q$52:Q$60)+SUM('1.  LRAMVA Summary'!Q$61:Q$62)*(MONTH($E60)-1)/12)*$H60</f>
        <v>0</v>
      </c>
      <c r="W60" s="233">
        <f>SUM(I60:V60)</f>
        <v>0</v>
      </c>
    </row>
    <row r="61" spans="1:23" s="9" customFormat="1">
      <c r="A61" s="28"/>
      <c r="B61" s="9" t="s">
        <v>772</v>
      </c>
      <c r="C61" s="27"/>
      <c r="E61" s="216">
        <v>41671</v>
      </c>
      <c r="F61" s="216" t="s">
        <v>181</v>
      </c>
      <c r="G61" s="217" t="s">
        <v>65</v>
      </c>
      <c r="H61" s="231">
        <f>C$27/12</f>
        <v>1.225E-3</v>
      </c>
      <c r="I61" s="232">
        <f>(SUM('1.  LRAMVA Summary'!D$52:D$60)+SUM('1.  LRAMVA Summary'!D$61:D$62)*(MONTH($E61)-1)/12)*$H61</f>
        <v>0</v>
      </c>
      <c r="J61" s="232">
        <f>(SUM('1.  LRAMVA Summary'!E$52:E$60)+SUM('1.  LRAMVA Summary'!E$61:E$62)*(MONTH($E61)-1)/12)*$H61</f>
        <v>0</v>
      </c>
      <c r="K61" s="232">
        <f>(SUM('1.  LRAMVA Summary'!F$52:F$60)+SUM('1.  LRAMVA Summary'!F$61:F$62)*(MONTH($E61)-1)/12)*$H61</f>
        <v>0</v>
      </c>
      <c r="L61" s="232">
        <f>(SUM('1.  LRAMVA Summary'!G$52:G$60)+SUM('1.  LRAMVA Summary'!G$61:G$62)*(MONTH($E61)-1)/12)*$H61</f>
        <v>0</v>
      </c>
      <c r="M61" s="232">
        <f>(SUM('1.  LRAMVA Summary'!H$52:H$60)+SUM('1.  LRAMVA Summary'!H$61:H$62)*(MONTH($E61)-1)/12)*$H61</f>
        <v>0</v>
      </c>
      <c r="N61" s="232">
        <f>(SUM('1.  LRAMVA Summary'!I$52:I$60)+SUM('1.  LRAMVA Summary'!I$61:I$62)*(MONTH($E61)-1)/12)*$H61</f>
        <v>0</v>
      </c>
      <c r="O61" s="232">
        <f>(SUM('1.  LRAMVA Summary'!J$52:J$60)+SUM('1.  LRAMVA Summary'!J$61:J$62)*(MONTH($E61)-1)/12)*$H61</f>
        <v>0</v>
      </c>
      <c r="P61" s="232">
        <f>(SUM('1.  LRAMVA Summary'!K$52:K$60)+SUM('1.  LRAMVA Summary'!K$61:K$62)*(MONTH($E61)-1)/12)*$H61</f>
        <v>0</v>
      </c>
      <c r="Q61" s="232">
        <f>(SUM('1.  LRAMVA Summary'!L$52:L$60)+SUM('1.  LRAMVA Summary'!L$61:L$62)*(MONTH($E61)-1)/12)*$H61</f>
        <v>0</v>
      </c>
      <c r="R61" s="232">
        <f>(SUM('1.  LRAMVA Summary'!M$52:M$60)+SUM('1.  LRAMVA Summary'!M$61:M$62)*(MONTH($E61)-1)/12)*$H61</f>
        <v>0</v>
      </c>
      <c r="S61" s="232">
        <f>(SUM('1.  LRAMVA Summary'!N$52:N$60)+SUM('1.  LRAMVA Summary'!N$61:N$62)*(MONTH($E61)-1)/12)*$H61</f>
        <v>0</v>
      </c>
      <c r="T61" s="232">
        <f>(SUM('1.  LRAMVA Summary'!O$52:O$60)+SUM('1.  LRAMVA Summary'!O$61:O$62)*(MONTH($E61)-1)/12)*$H61</f>
        <v>0</v>
      </c>
      <c r="U61" s="232">
        <f>(SUM('1.  LRAMVA Summary'!P$52:P$60)+SUM('1.  LRAMVA Summary'!P$61:P$62)*(MONTH($E61)-1)/12)*$H61</f>
        <v>0</v>
      </c>
      <c r="V61" s="232">
        <f>(SUM('1.  LRAMVA Summary'!Q$52:Q$60)+SUM('1.  LRAMVA Summary'!Q$61:Q$62)*(MONTH($E61)-1)/12)*$H61</f>
        <v>0</v>
      </c>
      <c r="W61" s="233">
        <f t="shared" ref="W61:W71" si="15">SUM(I61:V61)</f>
        <v>0</v>
      </c>
    </row>
    <row r="62" spans="1:23" s="9" customFormat="1">
      <c r="B62" s="592" t="s">
        <v>771</v>
      </c>
      <c r="C62" s="27"/>
      <c r="E62" s="216">
        <v>41699</v>
      </c>
      <c r="F62" s="216" t="s">
        <v>181</v>
      </c>
      <c r="G62" s="217" t="s">
        <v>65</v>
      </c>
      <c r="H62" s="231">
        <f>C$27/12</f>
        <v>1.225E-3</v>
      </c>
      <c r="I62" s="232">
        <f>(SUM('1.  LRAMVA Summary'!D$52:D$60)+SUM('1.  LRAMVA Summary'!D$61:D$62)*(MONTH($E62)-1)/12)*$H62</f>
        <v>0</v>
      </c>
      <c r="J62" s="232">
        <f>(SUM('1.  LRAMVA Summary'!E$52:E$60)+SUM('1.  LRAMVA Summary'!E$61:E$62)*(MONTH($E62)-1)/12)*$H62</f>
        <v>0</v>
      </c>
      <c r="K62" s="232">
        <f>(SUM('1.  LRAMVA Summary'!F$52:F$60)+SUM('1.  LRAMVA Summary'!F$61:F$62)*(MONTH($E62)-1)/12)*$H62</f>
        <v>0</v>
      </c>
      <c r="L62" s="232">
        <f>(SUM('1.  LRAMVA Summary'!G$52:G$60)+SUM('1.  LRAMVA Summary'!G$61:G$62)*(MONTH($E62)-1)/12)*$H62</f>
        <v>0</v>
      </c>
      <c r="M62" s="232">
        <f>(SUM('1.  LRAMVA Summary'!H$52:H$60)+SUM('1.  LRAMVA Summary'!H$61:H$62)*(MONTH($E62)-1)/12)*$H62</f>
        <v>0</v>
      </c>
      <c r="N62" s="232">
        <f>(SUM('1.  LRAMVA Summary'!I$52:I$60)+SUM('1.  LRAMVA Summary'!I$61:I$62)*(MONTH($E62)-1)/12)*$H62</f>
        <v>0</v>
      </c>
      <c r="O62" s="232">
        <f>(SUM('1.  LRAMVA Summary'!J$52:J$60)+SUM('1.  LRAMVA Summary'!J$61:J$62)*(MONTH($E62)-1)/12)*$H62</f>
        <v>0</v>
      </c>
      <c r="P62" s="232">
        <f>(SUM('1.  LRAMVA Summary'!K$52:K$60)+SUM('1.  LRAMVA Summary'!K$61:K$62)*(MONTH($E62)-1)/12)*$H62</f>
        <v>0</v>
      </c>
      <c r="Q62" s="232">
        <f>(SUM('1.  LRAMVA Summary'!L$52:L$60)+SUM('1.  LRAMVA Summary'!L$61:L$62)*(MONTH($E62)-1)/12)*$H62</f>
        <v>0</v>
      </c>
      <c r="R62" s="232">
        <f>(SUM('1.  LRAMVA Summary'!M$52:M$60)+SUM('1.  LRAMVA Summary'!M$61:M$62)*(MONTH($E62)-1)/12)*$H62</f>
        <v>0</v>
      </c>
      <c r="S62" s="232">
        <f>(SUM('1.  LRAMVA Summary'!N$52:N$60)+SUM('1.  LRAMVA Summary'!N$61:N$62)*(MONTH($E62)-1)/12)*$H62</f>
        <v>0</v>
      </c>
      <c r="T62" s="232">
        <f>(SUM('1.  LRAMVA Summary'!O$52:O$60)+SUM('1.  LRAMVA Summary'!O$61:O$62)*(MONTH($E62)-1)/12)*$H62</f>
        <v>0</v>
      </c>
      <c r="U62" s="232">
        <f>(SUM('1.  LRAMVA Summary'!P$52:P$60)+SUM('1.  LRAMVA Summary'!P$61:P$62)*(MONTH($E62)-1)/12)*$H62</f>
        <v>0</v>
      </c>
      <c r="V62" s="232">
        <f>(SUM('1.  LRAMVA Summary'!Q$52:Q$60)+SUM('1.  LRAMVA Summary'!Q$61:Q$62)*(MONTH($E62)-1)/12)*$H62</f>
        <v>0</v>
      </c>
      <c r="W62" s="233">
        <f t="shared" si="15"/>
        <v>0</v>
      </c>
    </row>
    <row r="63" spans="1:23" s="9" customFormat="1">
      <c r="E63" s="216">
        <v>41730</v>
      </c>
      <c r="F63" s="216" t="s">
        <v>181</v>
      </c>
      <c r="G63" s="217" t="s">
        <v>66</v>
      </c>
      <c r="H63" s="234">
        <f>C$28/12</f>
        <v>1.225E-3</v>
      </c>
      <c r="I63" s="232">
        <f>(SUM('1.  LRAMVA Summary'!D$52:D$60)+SUM('1.  LRAMVA Summary'!D$61:D$62)*(MONTH($E63)-1)/12)*$H63</f>
        <v>0</v>
      </c>
      <c r="J63" s="232">
        <f>(SUM('1.  LRAMVA Summary'!E$52:E$60)+SUM('1.  LRAMVA Summary'!E$61:E$62)*(MONTH($E63)-1)/12)*$H63</f>
        <v>0</v>
      </c>
      <c r="K63" s="232">
        <f>(SUM('1.  LRAMVA Summary'!F$52:F$60)+SUM('1.  LRAMVA Summary'!F$61:F$62)*(MONTH($E63)-1)/12)*$H63</f>
        <v>0</v>
      </c>
      <c r="L63" s="232">
        <f>(SUM('1.  LRAMVA Summary'!G$52:G$60)+SUM('1.  LRAMVA Summary'!G$61:G$62)*(MONTH($E63)-1)/12)*$H63</f>
        <v>0</v>
      </c>
      <c r="M63" s="232">
        <f>(SUM('1.  LRAMVA Summary'!H$52:H$60)+SUM('1.  LRAMVA Summary'!H$61:H$62)*(MONTH($E63)-1)/12)*$H63</f>
        <v>0</v>
      </c>
      <c r="N63" s="232">
        <f>(SUM('1.  LRAMVA Summary'!I$52:I$60)+SUM('1.  LRAMVA Summary'!I$61:I$62)*(MONTH($E63)-1)/12)*$H63</f>
        <v>0</v>
      </c>
      <c r="O63" s="232">
        <f>(SUM('1.  LRAMVA Summary'!J$52:J$60)+SUM('1.  LRAMVA Summary'!J$61:J$62)*(MONTH($E63)-1)/12)*$H63</f>
        <v>0</v>
      </c>
      <c r="P63" s="232">
        <f>(SUM('1.  LRAMVA Summary'!K$52:K$60)+SUM('1.  LRAMVA Summary'!K$61:K$62)*(MONTH($E63)-1)/12)*$H63</f>
        <v>0</v>
      </c>
      <c r="Q63" s="232">
        <f>(SUM('1.  LRAMVA Summary'!L$52:L$60)+SUM('1.  LRAMVA Summary'!L$61:L$62)*(MONTH($E63)-1)/12)*$H63</f>
        <v>0</v>
      </c>
      <c r="R63" s="232">
        <f>(SUM('1.  LRAMVA Summary'!M$52:M$60)+SUM('1.  LRAMVA Summary'!M$61:M$62)*(MONTH($E63)-1)/12)*$H63</f>
        <v>0</v>
      </c>
      <c r="S63" s="232">
        <f>(SUM('1.  LRAMVA Summary'!N$52:N$60)+SUM('1.  LRAMVA Summary'!N$61:N$62)*(MONTH($E63)-1)/12)*$H63</f>
        <v>0</v>
      </c>
      <c r="T63" s="232">
        <f>(SUM('1.  LRAMVA Summary'!O$52:O$60)+SUM('1.  LRAMVA Summary'!O$61:O$62)*(MONTH($E63)-1)/12)*$H63</f>
        <v>0</v>
      </c>
      <c r="U63" s="232">
        <f>(SUM('1.  LRAMVA Summary'!P$52:P$60)+SUM('1.  LRAMVA Summary'!P$61:P$62)*(MONTH($E63)-1)/12)*$H63</f>
        <v>0</v>
      </c>
      <c r="V63" s="232">
        <f>(SUM('1.  LRAMVA Summary'!Q$52:Q$60)+SUM('1.  LRAMVA Summary'!Q$61:Q$62)*(MONTH($E63)-1)/12)*$H63</f>
        <v>0</v>
      </c>
      <c r="W63" s="233">
        <f t="shared" si="15"/>
        <v>0</v>
      </c>
    </row>
    <row r="64" spans="1:23" s="9" customFormat="1">
      <c r="E64" s="216">
        <v>41760</v>
      </c>
      <c r="F64" s="216" t="s">
        <v>181</v>
      </c>
      <c r="G64" s="217" t="s">
        <v>66</v>
      </c>
      <c r="H64" s="231">
        <f>C$28/12</f>
        <v>1.225E-3</v>
      </c>
      <c r="I64" s="232">
        <f>(SUM('1.  LRAMVA Summary'!D$52:D$60)+SUM('1.  LRAMVA Summary'!D$61:D$62)*(MONTH($E64)-1)/12)*$H64</f>
        <v>0</v>
      </c>
      <c r="J64" s="232">
        <f>(SUM('1.  LRAMVA Summary'!E$52:E$60)+SUM('1.  LRAMVA Summary'!E$61:E$62)*(MONTH($E64)-1)/12)*$H64</f>
        <v>0</v>
      </c>
      <c r="K64" s="232">
        <f>(SUM('1.  LRAMVA Summary'!F$52:F$60)+SUM('1.  LRAMVA Summary'!F$61:F$62)*(MONTH($E64)-1)/12)*$H64</f>
        <v>0</v>
      </c>
      <c r="L64" s="232">
        <f>(SUM('1.  LRAMVA Summary'!G$52:G$60)+SUM('1.  LRAMVA Summary'!G$61:G$62)*(MONTH($E64)-1)/12)*$H64</f>
        <v>0</v>
      </c>
      <c r="M64" s="232">
        <f>(SUM('1.  LRAMVA Summary'!H$52:H$60)+SUM('1.  LRAMVA Summary'!H$61:H$62)*(MONTH($E64)-1)/12)*$H64</f>
        <v>0</v>
      </c>
      <c r="N64" s="232">
        <f>(SUM('1.  LRAMVA Summary'!I$52:I$60)+SUM('1.  LRAMVA Summary'!I$61:I$62)*(MONTH($E64)-1)/12)*$H64</f>
        <v>0</v>
      </c>
      <c r="O64" s="232">
        <f>(SUM('1.  LRAMVA Summary'!J$52:J$60)+SUM('1.  LRAMVA Summary'!J$61:J$62)*(MONTH($E64)-1)/12)*$H64</f>
        <v>0</v>
      </c>
      <c r="P64" s="232">
        <f>(SUM('1.  LRAMVA Summary'!K$52:K$60)+SUM('1.  LRAMVA Summary'!K$61:K$62)*(MONTH($E64)-1)/12)*$H64</f>
        <v>0</v>
      </c>
      <c r="Q64" s="232">
        <f>(SUM('1.  LRAMVA Summary'!L$52:L$60)+SUM('1.  LRAMVA Summary'!L$61:L$62)*(MONTH($E64)-1)/12)*$H64</f>
        <v>0</v>
      </c>
      <c r="R64" s="232">
        <f>(SUM('1.  LRAMVA Summary'!M$52:M$60)+SUM('1.  LRAMVA Summary'!M$61:M$62)*(MONTH($E64)-1)/12)*$H64</f>
        <v>0</v>
      </c>
      <c r="S64" s="232">
        <f>(SUM('1.  LRAMVA Summary'!N$52:N$60)+SUM('1.  LRAMVA Summary'!N$61:N$62)*(MONTH($E64)-1)/12)*$H64</f>
        <v>0</v>
      </c>
      <c r="T64" s="232">
        <f>(SUM('1.  LRAMVA Summary'!O$52:O$60)+SUM('1.  LRAMVA Summary'!O$61:O$62)*(MONTH($E64)-1)/12)*$H64</f>
        <v>0</v>
      </c>
      <c r="U64" s="232">
        <f>(SUM('1.  LRAMVA Summary'!P$52:P$60)+SUM('1.  LRAMVA Summary'!P$61:P$62)*(MONTH($E64)-1)/12)*$H64</f>
        <v>0</v>
      </c>
      <c r="V64" s="232">
        <f>(SUM('1.  LRAMVA Summary'!Q$52:Q$60)+SUM('1.  LRAMVA Summary'!Q$61:Q$62)*(MONTH($E64)-1)/12)*$H64</f>
        <v>0</v>
      </c>
      <c r="W64" s="233">
        <f t="shared" si="15"/>
        <v>0</v>
      </c>
    </row>
    <row r="65" spans="2:23" s="9" customFormat="1">
      <c r="E65" s="216">
        <v>41791</v>
      </c>
      <c r="F65" s="216" t="s">
        <v>181</v>
      </c>
      <c r="G65" s="217" t="s">
        <v>66</v>
      </c>
      <c r="H65" s="231">
        <f>C$28/12</f>
        <v>1.225E-3</v>
      </c>
      <c r="I65" s="232">
        <f>(SUM('1.  LRAMVA Summary'!D$52:D$60)+SUM('1.  LRAMVA Summary'!D$61:D$62)*(MONTH($E65)-1)/12)*$H65</f>
        <v>0</v>
      </c>
      <c r="J65" s="232">
        <f>(SUM('1.  LRAMVA Summary'!E$52:E$60)+SUM('1.  LRAMVA Summary'!E$61:E$62)*(MONTH($E65)-1)/12)*$H65</f>
        <v>0</v>
      </c>
      <c r="K65" s="232">
        <f>(SUM('1.  LRAMVA Summary'!F$52:F$60)+SUM('1.  LRAMVA Summary'!F$61:F$62)*(MONTH($E65)-1)/12)*$H65</f>
        <v>0</v>
      </c>
      <c r="L65" s="232">
        <f>(SUM('1.  LRAMVA Summary'!G$52:G$60)+SUM('1.  LRAMVA Summary'!G$61:G$62)*(MONTH($E65)-1)/12)*$H65</f>
        <v>0</v>
      </c>
      <c r="M65" s="232">
        <f>(SUM('1.  LRAMVA Summary'!H$52:H$60)+SUM('1.  LRAMVA Summary'!H$61:H$62)*(MONTH($E65)-1)/12)*$H65</f>
        <v>0</v>
      </c>
      <c r="N65" s="232">
        <f>(SUM('1.  LRAMVA Summary'!I$52:I$60)+SUM('1.  LRAMVA Summary'!I$61:I$62)*(MONTH($E65)-1)/12)*$H65</f>
        <v>0</v>
      </c>
      <c r="O65" s="232">
        <f>(SUM('1.  LRAMVA Summary'!J$52:J$60)+SUM('1.  LRAMVA Summary'!J$61:J$62)*(MONTH($E65)-1)/12)*$H65</f>
        <v>0</v>
      </c>
      <c r="P65" s="232">
        <f>(SUM('1.  LRAMVA Summary'!K$52:K$60)+SUM('1.  LRAMVA Summary'!K$61:K$62)*(MONTH($E65)-1)/12)*$H65</f>
        <v>0</v>
      </c>
      <c r="Q65" s="232">
        <f>(SUM('1.  LRAMVA Summary'!L$52:L$60)+SUM('1.  LRAMVA Summary'!L$61:L$62)*(MONTH($E65)-1)/12)*$H65</f>
        <v>0</v>
      </c>
      <c r="R65" s="232">
        <f>(SUM('1.  LRAMVA Summary'!M$52:M$60)+SUM('1.  LRAMVA Summary'!M$61:M$62)*(MONTH($E65)-1)/12)*$H65</f>
        <v>0</v>
      </c>
      <c r="S65" s="232">
        <f>(SUM('1.  LRAMVA Summary'!N$52:N$60)+SUM('1.  LRAMVA Summary'!N$61:N$62)*(MONTH($E65)-1)/12)*$H65</f>
        <v>0</v>
      </c>
      <c r="T65" s="232">
        <f>(SUM('1.  LRAMVA Summary'!O$52:O$60)+SUM('1.  LRAMVA Summary'!O$61:O$62)*(MONTH($E65)-1)/12)*$H65</f>
        <v>0</v>
      </c>
      <c r="U65" s="232">
        <f>(SUM('1.  LRAMVA Summary'!P$52:P$60)+SUM('1.  LRAMVA Summary'!P$61:P$62)*(MONTH($E65)-1)/12)*$H65</f>
        <v>0</v>
      </c>
      <c r="V65" s="232">
        <f>(SUM('1.  LRAMVA Summary'!Q$52:Q$60)+SUM('1.  LRAMVA Summary'!Q$61:Q$62)*(MONTH($E65)-1)/12)*$H65</f>
        <v>0</v>
      </c>
      <c r="W65" s="233">
        <f t="shared" si="15"/>
        <v>0</v>
      </c>
    </row>
    <row r="66" spans="2:23" s="9" customFormat="1" ht="15.5">
      <c r="B66" s="185" t="s">
        <v>182</v>
      </c>
      <c r="E66" s="216">
        <v>41821</v>
      </c>
      <c r="F66" s="216" t="s">
        <v>181</v>
      </c>
      <c r="G66" s="217" t="s">
        <v>68</v>
      </c>
      <c r="H66" s="234">
        <f>C$29/12</f>
        <v>1.225E-3</v>
      </c>
      <c r="I66" s="232">
        <f>(SUM('1.  LRAMVA Summary'!D$52:D$60)+SUM('1.  LRAMVA Summary'!D$61:D$62)*(MONTH($E66)-1)/12)*$H66</f>
        <v>0</v>
      </c>
      <c r="J66" s="232">
        <f>(SUM('1.  LRAMVA Summary'!E$52:E$60)+SUM('1.  LRAMVA Summary'!E$61:E$62)*(MONTH($E66)-1)/12)*$H66</f>
        <v>0</v>
      </c>
      <c r="K66" s="232">
        <f>(SUM('1.  LRAMVA Summary'!F$52:F$60)+SUM('1.  LRAMVA Summary'!F$61:F$62)*(MONTH($E66)-1)/12)*$H66</f>
        <v>0</v>
      </c>
      <c r="L66" s="232">
        <f>(SUM('1.  LRAMVA Summary'!G$52:G$60)+SUM('1.  LRAMVA Summary'!G$61:G$62)*(MONTH($E66)-1)/12)*$H66</f>
        <v>0</v>
      </c>
      <c r="M66" s="232">
        <f>(SUM('1.  LRAMVA Summary'!H$52:H$60)+SUM('1.  LRAMVA Summary'!H$61:H$62)*(MONTH($E66)-1)/12)*$H66</f>
        <v>0</v>
      </c>
      <c r="N66" s="232">
        <f>(SUM('1.  LRAMVA Summary'!I$52:I$60)+SUM('1.  LRAMVA Summary'!I$61:I$62)*(MONTH($E66)-1)/12)*$H66</f>
        <v>0</v>
      </c>
      <c r="O66" s="232">
        <f>(SUM('1.  LRAMVA Summary'!J$52:J$60)+SUM('1.  LRAMVA Summary'!J$61:J$62)*(MONTH($E66)-1)/12)*$H66</f>
        <v>0</v>
      </c>
      <c r="P66" s="232">
        <f>(SUM('1.  LRAMVA Summary'!K$52:K$60)+SUM('1.  LRAMVA Summary'!K$61:K$62)*(MONTH($E66)-1)/12)*$H66</f>
        <v>0</v>
      </c>
      <c r="Q66" s="232">
        <f>(SUM('1.  LRAMVA Summary'!L$52:L$60)+SUM('1.  LRAMVA Summary'!L$61:L$62)*(MONTH($E66)-1)/12)*$H66</f>
        <v>0</v>
      </c>
      <c r="R66" s="232">
        <f>(SUM('1.  LRAMVA Summary'!M$52:M$60)+SUM('1.  LRAMVA Summary'!M$61:M$62)*(MONTH($E66)-1)/12)*$H66</f>
        <v>0</v>
      </c>
      <c r="S66" s="232">
        <f>(SUM('1.  LRAMVA Summary'!N$52:N$60)+SUM('1.  LRAMVA Summary'!N$61:N$62)*(MONTH($E66)-1)/12)*$H66</f>
        <v>0</v>
      </c>
      <c r="T66" s="232">
        <f>(SUM('1.  LRAMVA Summary'!O$52:O$60)+SUM('1.  LRAMVA Summary'!O$61:O$62)*(MONTH($E66)-1)/12)*$H66</f>
        <v>0</v>
      </c>
      <c r="U66" s="232">
        <f>(SUM('1.  LRAMVA Summary'!P$52:P$60)+SUM('1.  LRAMVA Summary'!P$61:P$62)*(MONTH($E66)-1)/12)*$H66</f>
        <v>0</v>
      </c>
      <c r="V66" s="232">
        <f>(SUM('1.  LRAMVA Summary'!Q$52:Q$60)+SUM('1.  LRAMVA Summary'!Q$61:Q$62)*(MONTH($E66)-1)/12)*$H66</f>
        <v>0</v>
      </c>
      <c r="W66" s="233">
        <f t="shared" si="15"/>
        <v>0</v>
      </c>
    </row>
    <row r="67" spans="2:23" s="9" customFormat="1">
      <c r="B67" s="68"/>
      <c r="E67" s="216">
        <v>41852</v>
      </c>
      <c r="F67" s="216" t="s">
        <v>181</v>
      </c>
      <c r="G67" s="217" t="s">
        <v>68</v>
      </c>
      <c r="H67" s="231">
        <f>C$29/12</f>
        <v>1.225E-3</v>
      </c>
      <c r="I67" s="232">
        <f>(SUM('1.  LRAMVA Summary'!D$52:D$60)+SUM('1.  LRAMVA Summary'!D$61:D$62)*(MONTH($E67)-1)/12)*$H67</f>
        <v>0</v>
      </c>
      <c r="J67" s="232">
        <f>(SUM('1.  LRAMVA Summary'!E$52:E$60)+SUM('1.  LRAMVA Summary'!E$61:E$62)*(MONTH($E67)-1)/12)*$H67</f>
        <v>0</v>
      </c>
      <c r="K67" s="232">
        <f>(SUM('1.  LRAMVA Summary'!F$52:F$60)+SUM('1.  LRAMVA Summary'!F$61:F$62)*(MONTH($E67)-1)/12)*$H67</f>
        <v>0</v>
      </c>
      <c r="L67" s="232">
        <f>(SUM('1.  LRAMVA Summary'!G$52:G$60)+SUM('1.  LRAMVA Summary'!G$61:G$62)*(MONTH($E67)-1)/12)*$H67</f>
        <v>0</v>
      </c>
      <c r="M67" s="232">
        <f>(SUM('1.  LRAMVA Summary'!H$52:H$60)+SUM('1.  LRAMVA Summary'!H$61:H$62)*(MONTH($E67)-1)/12)*$H67</f>
        <v>0</v>
      </c>
      <c r="N67" s="232">
        <f>(SUM('1.  LRAMVA Summary'!I$52:I$60)+SUM('1.  LRAMVA Summary'!I$61:I$62)*(MONTH($E67)-1)/12)*$H67</f>
        <v>0</v>
      </c>
      <c r="O67" s="232">
        <f>(SUM('1.  LRAMVA Summary'!J$52:J$60)+SUM('1.  LRAMVA Summary'!J$61:J$62)*(MONTH($E67)-1)/12)*$H67</f>
        <v>0</v>
      </c>
      <c r="P67" s="232">
        <f>(SUM('1.  LRAMVA Summary'!K$52:K$60)+SUM('1.  LRAMVA Summary'!K$61:K$62)*(MONTH($E67)-1)/12)*$H67</f>
        <v>0</v>
      </c>
      <c r="Q67" s="232">
        <f>(SUM('1.  LRAMVA Summary'!L$52:L$60)+SUM('1.  LRAMVA Summary'!L$61:L$62)*(MONTH($E67)-1)/12)*$H67</f>
        <v>0</v>
      </c>
      <c r="R67" s="232">
        <f>(SUM('1.  LRAMVA Summary'!M$52:M$60)+SUM('1.  LRAMVA Summary'!M$61:M$62)*(MONTH($E67)-1)/12)*$H67</f>
        <v>0</v>
      </c>
      <c r="S67" s="232">
        <f>(SUM('1.  LRAMVA Summary'!N$52:N$60)+SUM('1.  LRAMVA Summary'!N$61:N$62)*(MONTH($E67)-1)/12)*$H67</f>
        <v>0</v>
      </c>
      <c r="T67" s="232">
        <f>(SUM('1.  LRAMVA Summary'!O$52:O$60)+SUM('1.  LRAMVA Summary'!O$61:O$62)*(MONTH($E67)-1)/12)*$H67</f>
        <v>0</v>
      </c>
      <c r="U67" s="232">
        <f>(SUM('1.  LRAMVA Summary'!P$52:P$60)+SUM('1.  LRAMVA Summary'!P$61:P$62)*(MONTH($E67)-1)/12)*$H67</f>
        <v>0</v>
      </c>
      <c r="V67" s="232">
        <f>(SUM('1.  LRAMVA Summary'!Q$52:Q$60)+SUM('1.  LRAMVA Summary'!Q$61:Q$62)*(MONTH($E67)-1)/12)*$H67</f>
        <v>0</v>
      </c>
      <c r="W67" s="233">
        <f t="shared" si="15"/>
        <v>0</v>
      </c>
    </row>
    <row r="68" spans="2:23" s="9" customFormat="1">
      <c r="B68" s="68"/>
      <c r="E68" s="216">
        <v>41883</v>
      </c>
      <c r="F68" s="216" t="s">
        <v>181</v>
      </c>
      <c r="G68" s="217" t="s">
        <v>68</v>
      </c>
      <c r="H68" s="231">
        <f>C$29/12</f>
        <v>1.225E-3</v>
      </c>
      <c r="I68" s="232">
        <f>(SUM('1.  LRAMVA Summary'!D$52:D$60)+SUM('1.  LRAMVA Summary'!D$61:D$62)*(MONTH($E68)-1)/12)*$H68</f>
        <v>0</v>
      </c>
      <c r="J68" s="232">
        <f>(SUM('1.  LRAMVA Summary'!E$52:E$60)+SUM('1.  LRAMVA Summary'!E$61:E$62)*(MONTH($E68)-1)/12)*$H68</f>
        <v>0</v>
      </c>
      <c r="K68" s="232">
        <f>(SUM('1.  LRAMVA Summary'!F$52:F$60)+SUM('1.  LRAMVA Summary'!F$61:F$62)*(MONTH($E68)-1)/12)*$H68</f>
        <v>0</v>
      </c>
      <c r="L68" s="232">
        <f>(SUM('1.  LRAMVA Summary'!G$52:G$60)+SUM('1.  LRAMVA Summary'!G$61:G$62)*(MONTH($E68)-1)/12)*$H68</f>
        <v>0</v>
      </c>
      <c r="M68" s="232">
        <f>(SUM('1.  LRAMVA Summary'!H$52:H$60)+SUM('1.  LRAMVA Summary'!H$61:H$62)*(MONTH($E68)-1)/12)*$H68</f>
        <v>0</v>
      </c>
      <c r="N68" s="232">
        <f>(SUM('1.  LRAMVA Summary'!I$52:I$60)+SUM('1.  LRAMVA Summary'!I$61:I$62)*(MONTH($E68)-1)/12)*$H68</f>
        <v>0</v>
      </c>
      <c r="O68" s="232">
        <f>(SUM('1.  LRAMVA Summary'!J$52:J$60)+SUM('1.  LRAMVA Summary'!J$61:J$62)*(MONTH($E68)-1)/12)*$H68</f>
        <v>0</v>
      </c>
      <c r="P68" s="232">
        <f>(SUM('1.  LRAMVA Summary'!K$52:K$60)+SUM('1.  LRAMVA Summary'!K$61:K$62)*(MONTH($E68)-1)/12)*$H68</f>
        <v>0</v>
      </c>
      <c r="Q68" s="232">
        <f>(SUM('1.  LRAMVA Summary'!L$52:L$60)+SUM('1.  LRAMVA Summary'!L$61:L$62)*(MONTH($E68)-1)/12)*$H68</f>
        <v>0</v>
      </c>
      <c r="R68" s="232">
        <f>(SUM('1.  LRAMVA Summary'!M$52:M$60)+SUM('1.  LRAMVA Summary'!M$61:M$62)*(MONTH($E68)-1)/12)*$H68</f>
        <v>0</v>
      </c>
      <c r="S68" s="232">
        <f>(SUM('1.  LRAMVA Summary'!N$52:N$60)+SUM('1.  LRAMVA Summary'!N$61:N$62)*(MONTH($E68)-1)/12)*$H68</f>
        <v>0</v>
      </c>
      <c r="T68" s="232">
        <f>(SUM('1.  LRAMVA Summary'!O$52:O$60)+SUM('1.  LRAMVA Summary'!O$61:O$62)*(MONTH($E68)-1)/12)*$H68</f>
        <v>0</v>
      </c>
      <c r="U68" s="232">
        <f>(SUM('1.  LRAMVA Summary'!P$52:P$60)+SUM('1.  LRAMVA Summary'!P$61:P$62)*(MONTH($E68)-1)/12)*$H68</f>
        <v>0</v>
      </c>
      <c r="V68" s="232">
        <f>(SUM('1.  LRAMVA Summary'!Q$52:Q$60)+SUM('1.  LRAMVA Summary'!Q$61:Q$62)*(MONTH($E68)-1)/12)*$H68</f>
        <v>0</v>
      </c>
      <c r="W68" s="233">
        <f t="shared" si="15"/>
        <v>0</v>
      </c>
    </row>
    <row r="69" spans="2:23" s="9" customFormat="1">
      <c r="B69" s="68"/>
      <c r="E69" s="216">
        <v>41913</v>
      </c>
      <c r="F69" s="216" t="s">
        <v>181</v>
      </c>
      <c r="G69" s="217" t="s">
        <v>69</v>
      </c>
      <c r="H69" s="234">
        <f>C$30/12</f>
        <v>1.225E-3</v>
      </c>
      <c r="I69" s="232">
        <f>(SUM('1.  LRAMVA Summary'!D$52:D$60)+SUM('1.  LRAMVA Summary'!D$61:D$62)*(MONTH($E69)-1)/12)*$H69</f>
        <v>0</v>
      </c>
      <c r="J69" s="232">
        <f>(SUM('1.  LRAMVA Summary'!E$52:E$60)+SUM('1.  LRAMVA Summary'!E$61:E$62)*(MONTH($E69)-1)/12)*$H69</f>
        <v>0</v>
      </c>
      <c r="K69" s="232">
        <f>(SUM('1.  LRAMVA Summary'!F$52:F$60)+SUM('1.  LRAMVA Summary'!F$61:F$62)*(MONTH($E69)-1)/12)*$H69</f>
        <v>0</v>
      </c>
      <c r="L69" s="232">
        <f>(SUM('1.  LRAMVA Summary'!G$52:G$60)+SUM('1.  LRAMVA Summary'!G$61:G$62)*(MONTH($E69)-1)/12)*$H69</f>
        <v>0</v>
      </c>
      <c r="M69" s="232">
        <f>(SUM('1.  LRAMVA Summary'!H$52:H$60)+SUM('1.  LRAMVA Summary'!H$61:H$62)*(MONTH($E69)-1)/12)*$H69</f>
        <v>0</v>
      </c>
      <c r="N69" s="232">
        <f>(SUM('1.  LRAMVA Summary'!I$52:I$60)+SUM('1.  LRAMVA Summary'!I$61:I$62)*(MONTH($E69)-1)/12)*$H69</f>
        <v>0</v>
      </c>
      <c r="O69" s="232">
        <f>(SUM('1.  LRAMVA Summary'!J$52:J$60)+SUM('1.  LRAMVA Summary'!J$61:J$62)*(MONTH($E69)-1)/12)*$H69</f>
        <v>0</v>
      </c>
      <c r="P69" s="232">
        <f>(SUM('1.  LRAMVA Summary'!K$52:K$60)+SUM('1.  LRAMVA Summary'!K$61:K$62)*(MONTH($E69)-1)/12)*$H69</f>
        <v>0</v>
      </c>
      <c r="Q69" s="232">
        <f>(SUM('1.  LRAMVA Summary'!L$52:L$60)+SUM('1.  LRAMVA Summary'!L$61:L$62)*(MONTH($E69)-1)/12)*$H69</f>
        <v>0</v>
      </c>
      <c r="R69" s="232">
        <f>(SUM('1.  LRAMVA Summary'!M$52:M$60)+SUM('1.  LRAMVA Summary'!M$61:M$62)*(MONTH($E69)-1)/12)*$H69</f>
        <v>0</v>
      </c>
      <c r="S69" s="232">
        <f>(SUM('1.  LRAMVA Summary'!N$52:N$60)+SUM('1.  LRAMVA Summary'!N$61:N$62)*(MONTH($E69)-1)/12)*$H69</f>
        <v>0</v>
      </c>
      <c r="T69" s="232">
        <f>(SUM('1.  LRAMVA Summary'!O$52:O$60)+SUM('1.  LRAMVA Summary'!O$61:O$62)*(MONTH($E69)-1)/12)*$H69</f>
        <v>0</v>
      </c>
      <c r="U69" s="232">
        <f>(SUM('1.  LRAMVA Summary'!P$52:P$60)+SUM('1.  LRAMVA Summary'!P$61:P$62)*(MONTH($E69)-1)/12)*$H69</f>
        <v>0</v>
      </c>
      <c r="V69" s="232">
        <f>(SUM('1.  LRAMVA Summary'!Q$52:Q$60)+SUM('1.  LRAMVA Summary'!Q$61:Q$62)*(MONTH($E69)-1)/12)*$H69</f>
        <v>0</v>
      </c>
      <c r="W69" s="233">
        <f t="shared" si="15"/>
        <v>0</v>
      </c>
    </row>
    <row r="70" spans="2:23" s="9" customFormat="1">
      <c r="B70" s="68"/>
      <c r="E70" s="216">
        <v>41944</v>
      </c>
      <c r="F70" s="216" t="s">
        <v>181</v>
      </c>
      <c r="G70" s="217" t="s">
        <v>69</v>
      </c>
      <c r="H70" s="231">
        <f>C$30/12</f>
        <v>1.225E-3</v>
      </c>
      <c r="I70" s="232">
        <f>(SUM('1.  LRAMVA Summary'!D$52:D$60)+SUM('1.  LRAMVA Summary'!D$61:D$62)*(MONTH($E70)-1)/12)*$H70</f>
        <v>0</v>
      </c>
      <c r="J70" s="232">
        <f>(SUM('1.  LRAMVA Summary'!E$52:E$60)+SUM('1.  LRAMVA Summary'!E$61:E$62)*(MONTH($E70)-1)/12)*$H70</f>
        <v>0</v>
      </c>
      <c r="K70" s="232">
        <f>(SUM('1.  LRAMVA Summary'!F$52:F$60)+SUM('1.  LRAMVA Summary'!F$61:F$62)*(MONTH($E70)-1)/12)*$H70</f>
        <v>0</v>
      </c>
      <c r="L70" s="232">
        <f>(SUM('1.  LRAMVA Summary'!G$52:G$60)+SUM('1.  LRAMVA Summary'!G$61:G$62)*(MONTH($E70)-1)/12)*$H70</f>
        <v>0</v>
      </c>
      <c r="M70" s="232">
        <f>(SUM('1.  LRAMVA Summary'!H$52:H$60)+SUM('1.  LRAMVA Summary'!H$61:H$62)*(MONTH($E70)-1)/12)*$H70</f>
        <v>0</v>
      </c>
      <c r="N70" s="232">
        <f>(SUM('1.  LRAMVA Summary'!I$52:I$60)+SUM('1.  LRAMVA Summary'!I$61:I$62)*(MONTH($E70)-1)/12)*$H70</f>
        <v>0</v>
      </c>
      <c r="O70" s="232">
        <f>(SUM('1.  LRAMVA Summary'!J$52:J$60)+SUM('1.  LRAMVA Summary'!J$61:J$62)*(MONTH($E70)-1)/12)*$H70</f>
        <v>0</v>
      </c>
      <c r="P70" s="232">
        <f>(SUM('1.  LRAMVA Summary'!K$52:K$60)+SUM('1.  LRAMVA Summary'!K$61:K$62)*(MONTH($E70)-1)/12)*$H70</f>
        <v>0</v>
      </c>
      <c r="Q70" s="232">
        <f>(SUM('1.  LRAMVA Summary'!L$52:L$60)+SUM('1.  LRAMVA Summary'!L$61:L$62)*(MONTH($E70)-1)/12)*$H70</f>
        <v>0</v>
      </c>
      <c r="R70" s="232">
        <f>(SUM('1.  LRAMVA Summary'!M$52:M$60)+SUM('1.  LRAMVA Summary'!M$61:M$62)*(MONTH($E70)-1)/12)*$H70</f>
        <v>0</v>
      </c>
      <c r="S70" s="232">
        <f>(SUM('1.  LRAMVA Summary'!N$52:N$60)+SUM('1.  LRAMVA Summary'!N$61:N$62)*(MONTH($E70)-1)/12)*$H70</f>
        <v>0</v>
      </c>
      <c r="T70" s="232">
        <f>(SUM('1.  LRAMVA Summary'!O$52:O$60)+SUM('1.  LRAMVA Summary'!O$61:O$62)*(MONTH($E70)-1)/12)*$H70</f>
        <v>0</v>
      </c>
      <c r="U70" s="232">
        <f>(SUM('1.  LRAMVA Summary'!P$52:P$60)+SUM('1.  LRAMVA Summary'!P$61:P$62)*(MONTH($E70)-1)/12)*$H70</f>
        <v>0</v>
      </c>
      <c r="V70" s="232">
        <f>(SUM('1.  LRAMVA Summary'!Q$52:Q$60)+SUM('1.  LRAMVA Summary'!Q$61:Q$62)*(MONTH($E70)-1)/12)*$H70</f>
        <v>0</v>
      </c>
      <c r="W70" s="233">
        <f t="shared" si="15"/>
        <v>0</v>
      </c>
    </row>
    <row r="71" spans="2:23" s="9" customFormat="1">
      <c r="B71" s="68"/>
      <c r="E71" s="216">
        <v>41974</v>
      </c>
      <c r="F71" s="216" t="s">
        <v>181</v>
      </c>
      <c r="G71" s="217" t="s">
        <v>69</v>
      </c>
      <c r="H71" s="231">
        <f>C$30/12</f>
        <v>1.225E-3</v>
      </c>
      <c r="I71" s="232">
        <f>(SUM('1.  LRAMVA Summary'!D$52:D$60)+SUM('1.  LRAMVA Summary'!D$61:D$62)*(MONTH($E71)-1)/12)*$H71</f>
        <v>0</v>
      </c>
      <c r="J71" s="232">
        <f>(SUM('1.  LRAMVA Summary'!E$52:E$60)+SUM('1.  LRAMVA Summary'!E$61:E$62)*(MONTH($E71)-1)/12)*$H71</f>
        <v>0</v>
      </c>
      <c r="K71" s="232">
        <f>(SUM('1.  LRAMVA Summary'!F$52:F$60)+SUM('1.  LRAMVA Summary'!F$61:F$62)*(MONTH($E71)-1)/12)*$H71</f>
        <v>0</v>
      </c>
      <c r="L71" s="232">
        <f>(SUM('1.  LRAMVA Summary'!G$52:G$60)+SUM('1.  LRAMVA Summary'!G$61:G$62)*(MONTH($E71)-1)/12)*$H71</f>
        <v>0</v>
      </c>
      <c r="M71" s="232">
        <f>(SUM('1.  LRAMVA Summary'!H$52:H$60)+SUM('1.  LRAMVA Summary'!H$61:H$62)*(MONTH($E71)-1)/12)*$H71</f>
        <v>0</v>
      </c>
      <c r="N71" s="232">
        <f>(SUM('1.  LRAMVA Summary'!I$52:I$60)+SUM('1.  LRAMVA Summary'!I$61:I$62)*(MONTH($E71)-1)/12)*$H71</f>
        <v>0</v>
      </c>
      <c r="O71" s="232">
        <f>(SUM('1.  LRAMVA Summary'!J$52:J$60)+SUM('1.  LRAMVA Summary'!J$61:J$62)*(MONTH($E71)-1)/12)*$H71</f>
        <v>0</v>
      </c>
      <c r="P71" s="232">
        <f>(SUM('1.  LRAMVA Summary'!K$52:K$60)+SUM('1.  LRAMVA Summary'!K$61:K$62)*(MONTH($E71)-1)/12)*$H71</f>
        <v>0</v>
      </c>
      <c r="Q71" s="232">
        <f>(SUM('1.  LRAMVA Summary'!L$52:L$60)+SUM('1.  LRAMVA Summary'!L$61:L$62)*(MONTH($E71)-1)/12)*$H71</f>
        <v>0</v>
      </c>
      <c r="R71" s="232">
        <f>(SUM('1.  LRAMVA Summary'!M$52:M$60)+SUM('1.  LRAMVA Summary'!M$61:M$62)*(MONTH($E71)-1)/12)*$H71</f>
        <v>0</v>
      </c>
      <c r="S71" s="232">
        <f>(SUM('1.  LRAMVA Summary'!N$52:N$60)+SUM('1.  LRAMVA Summary'!N$61:N$62)*(MONTH($E71)-1)/12)*$H71</f>
        <v>0</v>
      </c>
      <c r="T71" s="232">
        <f>(SUM('1.  LRAMVA Summary'!O$52:O$60)+SUM('1.  LRAMVA Summary'!O$61:O$62)*(MONTH($E71)-1)/12)*$H71</f>
        <v>0</v>
      </c>
      <c r="U71" s="232">
        <f>(SUM('1.  LRAMVA Summary'!P$52:P$60)+SUM('1.  LRAMVA Summary'!P$61:P$62)*(MONTH($E71)-1)/12)*$H71</f>
        <v>0</v>
      </c>
      <c r="V71" s="232">
        <f>(SUM('1.  LRAMVA Summary'!Q$52:Q$60)+SUM('1.  LRAMVA Summary'!Q$61:Q$62)*(MONTH($E71)-1)/12)*$H71</f>
        <v>0</v>
      </c>
      <c r="W71" s="233">
        <f t="shared" si="15"/>
        <v>0</v>
      </c>
    </row>
    <row r="72" spans="2:23" s="9" customFormat="1" ht="15" thickBot="1">
      <c r="B72" s="68"/>
      <c r="E72" s="218" t="s">
        <v>462</v>
      </c>
      <c r="F72" s="218"/>
      <c r="G72" s="219"/>
      <c r="H72" s="220"/>
      <c r="I72" s="221">
        <f>SUM(I59:I71)</f>
        <v>0</v>
      </c>
      <c r="J72" s="221">
        <f t="shared" ref="J72:V72" si="16">SUM(J59:J71)</f>
        <v>0</v>
      </c>
      <c r="K72" s="221">
        <f t="shared" si="16"/>
        <v>0</v>
      </c>
      <c r="L72" s="221">
        <f t="shared" si="16"/>
        <v>0</v>
      </c>
      <c r="M72" s="221">
        <f t="shared" si="16"/>
        <v>0</v>
      </c>
      <c r="N72" s="221">
        <f t="shared" si="16"/>
        <v>0</v>
      </c>
      <c r="O72" s="221">
        <f t="shared" si="16"/>
        <v>0</v>
      </c>
      <c r="P72" s="221">
        <f t="shared" si="16"/>
        <v>0</v>
      </c>
      <c r="Q72" s="221">
        <f t="shared" si="16"/>
        <v>0</v>
      </c>
      <c r="R72" s="221">
        <f t="shared" si="16"/>
        <v>0</v>
      </c>
      <c r="S72" s="221">
        <f t="shared" si="16"/>
        <v>0</v>
      </c>
      <c r="T72" s="221">
        <f t="shared" si="16"/>
        <v>0</v>
      </c>
      <c r="U72" s="221">
        <f t="shared" si="16"/>
        <v>0</v>
      </c>
      <c r="V72" s="221">
        <f t="shared" si="16"/>
        <v>0</v>
      </c>
      <c r="W72" s="221">
        <f>SUM(W59:W71)</f>
        <v>0</v>
      </c>
    </row>
    <row r="73" spans="2:23" s="9" customFormat="1" ht="15" thickTop="1">
      <c r="B73" s="759" t="s">
        <v>716</v>
      </c>
      <c r="C73" s="760"/>
      <c r="E73" s="222" t="s">
        <v>67</v>
      </c>
      <c r="F73" s="222"/>
      <c r="G73" s="223"/>
      <c r="H73" s="224"/>
      <c r="I73" s="761">
        <v>-58.24</v>
      </c>
      <c r="J73" s="761">
        <v>-172.09</v>
      </c>
      <c r="K73" s="761">
        <v>16.72</v>
      </c>
      <c r="L73" s="761">
        <v>-8.23</v>
      </c>
      <c r="M73" s="761">
        <v>0.03</v>
      </c>
      <c r="N73" s="761">
        <v>1.92</v>
      </c>
      <c r="O73" s="761">
        <v>8.92</v>
      </c>
      <c r="P73" s="225"/>
      <c r="Q73" s="225"/>
      <c r="R73" s="225"/>
      <c r="S73" s="225"/>
      <c r="T73" s="225"/>
      <c r="U73" s="225"/>
      <c r="V73" s="225"/>
      <c r="W73" s="761">
        <f>SUM(I73:O73)</f>
        <v>-210.97000000000003</v>
      </c>
    </row>
    <row r="74" spans="2:23" s="9" customFormat="1">
      <c r="B74" s="68"/>
      <c r="E74" s="227" t="s">
        <v>426</v>
      </c>
      <c r="F74" s="227"/>
      <c r="G74" s="228"/>
      <c r="H74" s="229"/>
      <c r="I74" s="230">
        <v>0</v>
      </c>
      <c r="J74" s="230">
        <v>0</v>
      </c>
      <c r="K74" s="230">
        <v>0</v>
      </c>
      <c r="L74" s="230">
        <v>0</v>
      </c>
      <c r="M74" s="230">
        <v>0</v>
      </c>
      <c r="N74" s="230">
        <v>0</v>
      </c>
      <c r="O74" s="230">
        <v>0</v>
      </c>
      <c r="P74" s="230">
        <v>0</v>
      </c>
      <c r="Q74" s="230">
        <f t="shared" ref="Q74:V74" si="17">Q72+Q73</f>
        <v>0</v>
      </c>
      <c r="R74" s="230">
        <f t="shared" si="17"/>
        <v>0</v>
      </c>
      <c r="S74" s="230">
        <f t="shared" si="17"/>
        <v>0</v>
      </c>
      <c r="T74" s="230">
        <f t="shared" si="17"/>
        <v>0</v>
      </c>
      <c r="U74" s="230">
        <f t="shared" si="17"/>
        <v>0</v>
      </c>
      <c r="V74" s="230">
        <f t="shared" si="17"/>
        <v>0</v>
      </c>
      <c r="W74" s="230">
        <v>0</v>
      </c>
    </row>
    <row r="75" spans="2:23" s="9" customFormat="1">
      <c r="B75" s="68"/>
      <c r="E75" s="216">
        <v>42005</v>
      </c>
      <c r="F75" s="210">
        <v>2015</v>
      </c>
      <c r="G75" s="217" t="s">
        <v>65</v>
      </c>
      <c r="H75" s="231">
        <f>C$31/12</f>
        <v>1.225E-3</v>
      </c>
      <c r="I75" s="232">
        <f>(SUM('1.  LRAMVA Summary'!D$52:D$63)+SUM('1.  LRAMVA Summary'!D$64:D$65)*(MONTH($E75)-1)/12)*$H75</f>
        <v>0</v>
      </c>
      <c r="J75" s="232">
        <f>(SUM('1.  LRAMVA Summary'!E$52:E$63)+SUM('1.  LRAMVA Summary'!E$64:E$65)*(MONTH($E75)-1)/12)*$H75</f>
        <v>0</v>
      </c>
      <c r="K75" s="232">
        <f>(SUM('1.  LRAMVA Summary'!F$52:F$63)+SUM('1.  LRAMVA Summary'!F$64:F$65)*(MONTH($E75)-1)/12)*$H75</f>
        <v>0</v>
      </c>
      <c r="L75" s="232">
        <f>(SUM('1.  LRAMVA Summary'!G$52:G$63)+SUM('1.  LRAMVA Summary'!G$64:G$65)*(MONTH($E75)-1)/12)*$H75</f>
        <v>0</v>
      </c>
      <c r="M75" s="232">
        <f>(SUM('1.  LRAMVA Summary'!H$52:H$63)+SUM('1.  LRAMVA Summary'!H$64:H$65)*(MONTH($E75)-1)/12)*$H75</f>
        <v>0</v>
      </c>
      <c r="N75" s="232">
        <f>(SUM('1.  LRAMVA Summary'!I$52:I$63)+SUM('1.  LRAMVA Summary'!I$64:I$65)*(MONTH($E75)-1)/12)*$H75</f>
        <v>0</v>
      </c>
      <c r="O75" s="232">
        <f>(SUM('1.  LRAMVA Summary'!J$52:J$63)+SUM('1.  LRAMVA Summary'!J$64:J$65)*(MONTH($E75)-1)/12)*$H75</f>
        <v>0</v>
      </c>
      <c r="P75" s="232">
        <f>(SUM('1.  LRAMVA Summary'!K$52:K$63)+SUM('1.  LRAMVA Summary'!K$64:K$65)*(MONTH($E75)-1)/12)*$H75</f>
        <v>0</v>
      </c>
      <c r="Q75" s="232">
        <f>(SUM('1.  LRAMVA Summary'!L$52:L$63)+SUM('1.  LRAMVA Summary'!L$64:L$65)*(MONTH($E75)-1)/12)*$H75</f>
        <v>0</v>
      </c>
      <c r="R75" s="232">
        <f>(SUM('1.  LRAMVA Summary'!M$52:M$63)+SUM('1.  LRAMVA Summary'!M$64:M$65)*(MONTH($E75)-1)/12)*$H75</f>
        <v>0</v>
      </c>
      <c r="S75" s="232">
        <f>(SUM('1.  LRAMVA Summary'!N$52:N$63)+SUM('1.  LRAMVA Summary'!N$64:N$65)*(MONTH($E75)-1)/12)*$H75</f>
        <v>0</v>
      </c>
      <c r="T75" s="232">
        <f>(SUM('1.  LRAMVA Summary'!O$52:O$63)+SUM('1.  LRAMVA Summary'!O$64:O$65)*(MONTH($E75)-1)/12)*$H75</f>
        <v>0</v>
      </c>
      <c r="U75" s="232">
        <f>(SUM('1.  LRAMVA Summary'!P$52:P$63)+SUM('1.  LRAMVA Summary'!P$64:P$65)*(MONTH($E75)-1)/12)*$H75</f>
        <v>0</v>
      </c>
      <c r="V75" s="232">
        <f>(SUM('1.  LRAMVA Summary'!Q$52:Q$63)+SUM('1.  LRAMVA Summary'!Q$64:Q$65)*(MONTH($E75)-1)/12)*$H75</f>
        <v>0</v>
      </c>
      <c r="W75" s="233">
        <f>SUM(I75:V75)</f>
        <v>0</v>
      </c>
    </row>
    <row r="76" spans="2:23" s="240" customFormat="1">
      <c r="B76" s="239"/>
      <c r="E76" s="216">
        <v>42036</v>
      </c>
      <c r="F76" s="210">
        <v>2015</v>
      </c>
      <c r="G76" s="217" t="s">
        <v>65</v>
      </c>
      <c r="H76" s="231">
        <f>C$31/12</f>
        <v>1.225E-3</v>
      </c>
      <c r="I76" s="232">
        <f>(SUM('1.  LRAMVA Summary'!D$52:D$63)+SUM('1.  LRAMVA Summary'!D$64:D$65)*(MONTH($E76)-1)/12)*$H76</f>
        <v>-0.15930646464145579</v>
      </c>
      <c r="J76" s="232">
        <f>(SUM('1.  LRAMVA Summary'!E$52:E$63)+SUM('1.  LRAMVA Summary'!E$64:E$65)*(MONTH($E76)-1)/12)*$H76</f>
        <v>-2.9237643533994197E-2</v>
      </c>
      <c r="K76" s="232">
        <f>(SUM('1.  LRAMVA Summary'!F$52:F$63)+SUM('1.  LRAMVA Summary'!F$64:F$65)*(MONTH($E76)-1)/12)*$H76</f>
        <v>-7.9611384468000007E-2</v>
      </c>
      <c r="L76" s="232">
        <f>(SUM('1.  LRAMVA Summary'!G$52:G$63)+SUM('1.  LRAMVA Summary'!G$64:G$65)*(MONTH($E76)-1)/12)*$H76</f>
        <v>2.931170920299999E-2</v>
      </c>
      <c r="M76" s="232">
        <f>(SUM('1.  LRAMVA Summary'!H$52:H$63)+SUM('1.  LRAMVA Summary'!H$64:H$65)*(MONTH($E76)-1)/12)*$H76</f>
        <v>-5.3287500000000001E-5</v>
      </c>
      <c r="N76" s="232">
        <f>(SUM('1.  LRAMVA Summary'!I$52:I$63)+SUM('1.  LRAMVA Summary'!I$64:I$65)*(MONTH($E76)-1)/12)*$H76</f>
        <v>-1.9706370833333336E-3</v>
      </c>
      <c r="O76" s="232">
        <f>(SUM('1.  LRAMVA Summary'!J$52:J$63)+SUM('1.  LRAMVA Summary'!J$64:J$65)*(MONTH($E76)-1)/12)*$H76</f>
        <v>-1.3706841458333332E-2</v>
      </c>
      <c r="P76" s="232">
        <f>(SUM('1.  LRAMVA Summary'!K$52:K$63)+SUM('1.  LRAMVA Summary'!K$64:K$65)*(MONTH($E76)-1)/12)*$H76</f>
        <v>0</v>
      </c>
      <c r="Q76" s="232">
        <f>(SUM('1.  LRAMVA Summary'!L$52:L$63)+SUM('1.  LRAMVA Summary'!L$64:L$65)*(MONTH($E76)-1)/12)*$H76</f>
        <v>0</v>
      </c>
      <c r="R76" s="232">
        <f>(SUM('1.  LRAMVA Summary'!M$52:M$63)+SUM('1.  LRAMVA Summary'!M$64:M$65)*(MONTH($E76)-1)/12)*$H76</f>
        <v>0</v>
      </c>
      <c r="S76" s="232">
        <f>(SUM('1.  LRAMVA Summary'!N$52:N$63)+SUM('1.  LRAMVA Summary'!N$64:N$65)*(MONTH($E76)-1)/12)*$H76</f>
        <v>0</v>
      </c>
      <c r="T76" s="232">
        <f>(SUM('1.  LRAMVA Summary'!O$52:O$63)+SUM('1.  LRAMVA Summary'!O$64:O$65)*(MONTH($E76)-1)/12)*$H76</f>
        <v>0</v>
      </c>
      <c r="U76" s="232">
        <f>(SUM('1.  LRAMVA Summary'!P$52:P$63)+SUM('1.  LRAMVA Summary'!P$64:P$65)*(MONTH($E76)-1)/12)*$H76</f>
        <v>0</v>
      </c>
      <c r="V76" s="232">
        <f>(SUM('1.  LRAMVA Summary'!Q$52:Q$63)+SUM('1.  LRAMVA Summary'!Q$64:Q$65)*(MONTH($E76)-1)/12)*$H76</f>
        <v>0</v>
      </c>
      <c r="W76" s="233">
        <f>SUM(I76:V76)</f>
        <v>-0.25457454948211661</v>
      </c>
    </row>
    <row r="77" spans="2:23" s="9" customFormat="1">
      <c r="B77" s="68"/>
      <c r="E77" s="216">
        <v>42064</v>
      </c>
      <c r="F77" s="210">
        <v>2015</v>
      </c>
      <c r="G77" s="217" t="s">
        <v>65</v>
      </c>
      <c r="H77" s="231">
        <f>C$31/12</f>
        <v>1.225E-3</v>
      </c>
      <c r="I77" s="232">
        <f>(SUM('1.  LRAMVA Summary'!D$52:D$63)+SUM('1.  LRAMVA Summary'!D$64:D$65)*(MONTH($E77)-1)/12)*$H77</f>
        <v>-0.31861292928291157</v>
      </c>
      <c r="J77" s="232">
        <f>(SUM('1.  LRAMVA Summary'!E$52:E$63)+SUM('1.  LRAMVA Summary'!E$64:E$65)*(MONTH($E77)-1)/12)*$H77</f>
        <v>-5.8475287067988393E-2</v>
      </c>
      <c r="K77" s="232">
        <f>(SUM('1.  LRAMVA Summary'!F$52:F$63)+SUM('1.  LRAMVA Summary'!F$64:F$65)*(MONTH($E77)-1)/12)*$H77</f>
        <v>-0.15922276893600001</v>
      </c>
      <c r="L77" s="232">
        <f>(SUM('1.  LRAMVA Summary'!G$52:G$63)+SUM('1.  LRAMVA Summary'!G$64:G$65)*(MONTH($E77)-1)/12)*$H77</f>
        <v>5.862341840599998E-2</v>
      </c>
      <c r="M77" s="232">
        <f>(SUM('1.  LRAMVA Summary'!H$52:H$63)+SUM('1.  LRAMVA Summary'!H$64:H$65)*(MONTH($E77)-1)/12)*$H77</f>
        <v>-1.06575E-4</v>
      </c>
      <c r="N77" s="232">
        <f>(SUM('1.  LRAMVA Summary'!I$52:I$63)+SUM('1.  LRAMVA Summary'!I$64:I$65)*(MONTH($E77)-1)/12)*$H77</f>
        <v>-3.9412741666666673E-3</v>
      </c>
      <c r="O77" s="232">
        <f>(SUM('1.  LRAMVA Summary'!J$52:J$63)+SUM('1.  LRAMVA Summary'!J$64:J$65)*(MONTH($E77)-1)/12)*$H77</f>
        <v>-2.7413682916666664E-2</v>
      </c>
      <c r="P77" s="232">
        <f>(SUM('1.  LRAMVA Summary'!K$52:K$63)+SUM('1.  LRAMVA Summary'!K$64:K$65)*(MONTH($E77)-1)/12)*$H77</f>
        <v>0</v>
      </c>
      <c r="Q77" s="232">
        <f>(SUM('1.  LRAMVA Summary'!L$52:L$63)+SUM('1.  LRAMVA Summary'!L$64:L$65)*(MONTH($E77)-1)/12)*$H77</f>
        <v>0</v>
      </c>
      <c r="R77" s="232">
        <f>(SUM('1.  LRAMVA Summary'!M$52:M$63)+SUM('1.  LRAMVA Summary'!M$64:M$65)*(MONTH($E77)-1)/12)*$H77</f>
        <v>0</v>
      </c>
      <c r="S77" s="232">
        <f>(SUM('1.  LRAMVA Summary'!N$52:N$63)+SUM('1.  LRAMVA Summary'!N$64:N$65)*(MONTH($E77)-1)/12)*$H77</f>
        <v>0</v>
      </c>
      <c r="T77" s="232">
        <f>(SUM('1.  LRAMVA Summary'!O$52:O$63)+SUM('1.  LRAMVA Summary'!O$64:O$65)*(MONTH($E77)-1)/12)*$H77</f>
        <v>0</v>
      </c>
      <c r="U77" s="232">
        <f>(SUM('1.  LRAMVA Summary'!P$52:P$63)+SUM('1.  LRAMVA Summary'!P$64:P$65)*(MONTH($E77)-1)/12)*$H77</f>
        <v>0</v>
      </c>
      <c r="V77" s="232">
        <f>(SUM('1.  LRAMVA Summary'!Q$52:Q$63)+SUM('1.  LRAMVA Summary'!Q$64:Q$65)*(MONTH($E77)-1)/12)*$H77</f>
        <v>0</v>
      </c>
      <c r="W77" s="233">
        <f>SUM(I77:V77)</f>
        <v>-0.50914909896423322</v>
      </c>
    </row>
    <row r="78" spans="2:23" s="9" customFormat="1">
      <c r="B78" s="68"/>
      <c r="E78" s="216">
        <v>42095</v>
      </c>
      <c r="F78" s="210">
        <v>2015</v>
      </c>
      <c r="G78" s="217" t="s">
        <v>66</v>
      </c>
      <c r="H78" s="231">
        <f>C$32/12</f>
        <v>9.1666666666666665E-4</v>
      </c>
      <c r="I78" s="232">
        <f>(SUM('1.  LRAMVA Summary'!D$52:D$63)+SUM('1.  LRAMVA Summary'!D$64:D$65)*(MONTH($E78)-1)/12)*$H78</f>
        <v>-0.35762675735837013</v>
      </c>
      <c r="J78" s="232">
        <f>(SUM('1.  LRAMVA Summary'!E$52:E$63)+SUM('1.  LRAMVA Summary'!E$64:E$65)*(MONTH($E78)-1)/12)*$H78</f>
        <v>-6.5635526300803299E-2</v>
      </c>
      <c r="K78" s="232">
        <f>(SUM('1.  LRAMVA Summary'!F$52:F$63)+SUM('1.  LRAMVA Summary'!F$64:F$65)*(MONTH($E78)-1)/12)*$H78</f>
        <v>-0.17871943452</v>
      </c>
      <c r="L78" s="232">
        <f>(SUM('1.  LRAMVA Summary'!G$52:G$63)+SUM('1.  LRAMVA Summary'!G$64:G$65)*(MONTH($E78)-1)/12)*$H78</f>
        <v>6.5801796169999982E-2</v>
      </c>
      <c r="M78" s="232">
        <f>(SUM('1.  LRAMVA Summary'!H$52:H$63)+SUM('1.  LRAMVA Summary'!H$64:H$65)*(MONTH($E78)-1)/12)*$H78</f>
        <v>-1.1962500000000001E-4</v>
      </c>
      <c r="N78" s="232">
        <f>(SUM('1.  LRAMVA Summary'!I$52:I$63)+SUM('1.  LRAMVA Summary'!I$64:I$65)*(MONTH($E78)-1)/12)*$H78</f>
        <v>-4.4238791666666669E-3</v>
      </c>
      <c r="O78" s="232">
        <f>(SUM('1.  LRAMVA Summary'!J$52:J$63)+SUM('1.  LRAMVA Summary'!J$64:J$65)*(MONTH($E78)-1)/12)*$H78</f>
        <v>-3.0770460416666662E-2</v>
      </c>
      <c r="P78" s="232">
        <f>(SUM('1.  LRAMVA Summary'!K$52:K$63)+SUM('1.  LRAMVA Summary'!K$64:K$65)*(MONTH($E78)-1)/12)*$H78</f>
        <v>0</v>
      </c>
      <c r="Q78" s="232">
        <f>(SUM('1.  LRAMVA Summary'!L$52:L$63)+SUM('1.  LRAMVA Summary'!L$64:L$65)*(MONTH($E78)-1)/12)*$H78</f>
        <v>0</v>
      </c>
      <c r="R78" s="232">
        <f>(SUM('1.  LRAMVA Summary'!M$52:M$63)+SUM('1.  LRAMVA Summary'!M$64:M$65)*(MONTH($E78)-1)/12)*$H78</f>
        <v>0</v>
      </c>
      <c r="S78" s="232">
        <f>(SUM('1.  LRAMVA Summary'!N$52:N$63)+SUM('1.  LRAMVA Summary'!N$64:N$65)*(MONTH($E78)-1)/12)*$H78</f>
        <v>0</v>
      </c>
      <c r="T78" s="232">
        <f>(SUM('1.  LRAMVA Summary'!O$52:O$63)+SUM('1.  LRAMVA Summary'!O$64:O$65)*(MONTH($E78)-1)/12)*$H78</f>
        <v>0</v>
      </c>
      <c r="U78" s="232">
        <f>(SUM('1.  LRAMVA Summary'!P$52:P$63)+SUM('1.  LRAMVA Summary'!P$64:P$65)*(MONTH($E78)-1)/12)*$H78</f>
        <v>0</v>
      </c>
      <c r="V78" s="232">
        <f>(SUM('1.  LRAMVA Summary'!Q$52:Q$63)+SUM('1.  LRAMVA Summary'!Q$64:Q$65)*(MONTH($E78)-1)/12)*$H78</f>
        <v>0</v>
      </c>
      <c r="W78" s="233">
        <f t="shared" ref="W78:W86" si="18">SUM(I78:V78)</f>
        <v>-0.57149388659250666</v>
      </c>
    </row>
    <row r="79" spans="2:23" s="9" customFormat="1">
      <c r="B79" s="68"/>
      <c r="E79" s="216">
        <v>42125</v>
      </c>
      <c r="F79" s="210">
        <v>2015</v>
      </c>
      <c r="G79" s="217" t="s">
        <v>66</v>
      </c>
      <c r="H79" s="231">
        <f>C$32/12</f>
        <v>9.1666666666666665E-4</v>
      </c>
      <c r="I79" s="232">
        <f>(SUM('1.  LRAMVA Summary'!D$52:D$63)+SUM('1.  LRAMVA Summary'!D$64:D$65)*(MONTH($E79)-1)/12)*$H79</f>
        <v>-0.47683567647782682</v>
      </c>
      <c r="J79" s="232">
        <f>(SUM('1.  LRAMVA Summary'!E$52:E$63)+SUM('1.  LRAMVA Summary'!E$64:E$65)*(MONTH($E79)-1)/12)*$H79</f>
        <v>-8.7514035067737736E-2</v>
      </c>
      <c r="K79" s="232">
        <f>(SUM('1.  LRAMVA Summary'!F$52:F$63)+SUM('1.  LRAMVA Summary'!F$64:F$65)*(MONTH($E79)-1)/12)*$H79</f>
        <v>-0.23829257936000001</v>
      </c>
      <c r="L79" s="232">
        <f>(SUM('1.  LRAMVA Summary'!G$52:G$63)+SUM('1.  LRAMVA Summary'!G$64:G$65)*(MONTH($E79)-1)/12)*$H79</f>
        <v>8.7735728226666643E-2</v>
      </c>
      <c r="M79" s="232">
        <f>(SUM('1.  LRAMVA Summary'!H$52:H$63)+SUM('1.  LRAMVA Summary'!H$64:H$65)*(MONTH($E79)-1)/12)*$H79</f>
        <v>-1.595E-4</v>
      </c>
      <c r="N79" s="232">
        <f>(SUM('1.  LRAMVA Summary'!I$52:I$63)+SUM('1.  LRAMVA Summary'!I$64:I$65)*(MONTH($E79)-1)/12)*$H79</f>
        <v>-5.8985055555555556E-3</v>
      </c>
      <c r="O79" s="232">
        <f>(SUM('1.  LRAMVA Summary'!J$52:J$63)+SUM('1.  LRAMVA Summary'!J$64:J$65)*(MONTH($E79)-1)/12)*$H79</f>
        <v>-4.1027280555555552E-2</v>
      </c>
      <c r="P79" s="232">
        <f>(SUM('1.  LRAMVA Summary'!K$52:K$63)+SUM('1.  LRAMVA Summary'!K$64:K$65)*(MONTH($E79)-1)/12)*$H79</f>
        <v>0</v>
      </c>
      <c r="Q79" s="232">
        <f>(SUM('1.  LRAMVA Summary'!L$52:L$63)+SUM('1.  LRAMVA Summary'!L$64:L$65)*(MONTH($E79)-1)/12)*$H79</f>
        <v>0</v>
      </c>
      <c r="R79" s="232">
        <f>(SUM('1.  LRAMVA Summary'!M$52:M$63)+SUM('1.  LRAMVA Summary'!M$64:M$65)*(MONTH($E79)-1)/12)*$H79</f>
        <v>0</v>
      </c>
      <c r="S79" s="232">
        <f>(SUM('1.  LRAMVA Summary'!N$52:N$63)+SUM('1.  LRAMVA Summary'!N$64:N$65)*(MONTH($E79)-1)/12)*$H79</f>
        <v>0</v>
      </c>
      <c r="T79" s="232">
        <f>(SUM('1.  LRAMVA Summary'!O$52:O$63)+SUM('1.  LRAMVA Summary'!O$64:O$65)*(MONTH($E79)-1)/12)*$H79</f>
        <v>0</v>
      </c>
      <c r="U79" s="232">
        <f>(SUM('1.  LRAMVA Summary'!P$52:P$63)+SUM('1.  LRAMVA Summary'!P$64:P$65)*(MONTH($E79)-1)/12)*$H79</f>
        <v>0</v>
      </c>
      <c r="V79" s="232">
        <f>(SUM('1.  LRAMVA Summary'!Q$52:Q$63)+SUM('1.  LRAMVA Summary'!Q$64:Q$65)*(MONTH($E79)-1)/12)*$H79</f>
        <v>0</v>
      </c>
      <c r="W79" s="233">
        <f t="shared" si="18"/>
        <v>-0.76199184879000914</v>
      </c>
    </row>
    <row r="80" spans="2:23" s="9" customFormat="1">
      <c r="B80" s="68"/>
      <c r="E80" s="216">
        <v>42156</v>
      </c>
      <c r="F80" s="210">
        <v>2015</v>
      </c>
      <c r="G80" s="217" t="s">
        <v>66</v>
      </c>
      <c r="H80" s="231">
        <f>C$32/12</f>
        <v>9.1666666666666665E-4</v>
      </c>
      <c r="I80" s="232">
        <f>(SUM('1.  LRAMVA Summary'!D$52:D$63)+SUM('1.  LRAMVA Summary'!D$64:D$65)*(MONTH($E80)-1)/12)*$H80</f>
        <v>-0.59604459559728351</v>
      </c>
      <c r="J80" s="232">
        <f>(SUM('1.  LRAMVA Summary'!E$52:E$63)+SUM('1.  LRAMVA Summary'!E$64:E$65)*(MONTH($E80)-1)/12)*$H80</f>
        <v>-0.10939254383467216</v>
      </c>
      <c r="K80" s="232">
        <f>(SUM('1.  LRAMVA Summary'!F$52:F$63)+SUM('1.  LRAMVA Summary'!F$64:F$65)*(MONTH($E80)-1)/12)*$H80</f>
        <v>-0.29786572420000007</v>
      </c>
      <c r="L80" s="232">
        <f>(SUM('1.  LRAMVA Summary'!G$52:G$63)+SUM('1.  LRAMVA Summary'!G$64:G$65)*(MONTH($E80)-1)/12)*$H80</f>
        <v>0.1096696602833333</v>
      </c>
      <c r="M80" s="232">
        <f>(SUM('1.  LRAMVA Summary'!H$52:H$63)+SUM('1.  LRAMVA Summary'!H$64:H$65)*(MONTH($E80)-1)/12)*$H80</f>
        <v>-1.9937500000000001E-4</v>
      </c>
      <c r="N80" s="232">
        <f>(SUM('1.  LRAMVA Summary'!I$52:I$63)+SUM('1.  LRAMVA Summary'!I$64:I$65)*(MONTH($E80)-1)/12)*$H80</f>
        <v>-7.3731319444444452E-3</v>
      </c>
      <c r="O80" s="232">
        <f>(SUM('1.  LRAMVA Summary'!J$52:J$63)+SUM('1.  LRAMVA Summary'!J$64:J$65)*(MONTH($E80)-1)/12)*$H80</f>
        <v>-5.1284100694444439E-2</v>
      </c>
      <c r="P80" s="232">
        <f>(SUM('1.  LRAMVA Summary'!K$52:K$63)+SUM('1.  LRAMVA Summary'!K$64:K$65)*(MONTH($E80)-1)/12)*$H80</f>
        <v>0</v>
      </c>
      <c r="Q80" s="232">
        <f>(SUM('1.  LRAMVA Summary'!L$52:L$63)+SUM('1.  LRAMVA Summary'!L$64:L$65)*(MONTH($E80)-1)/12)*$H80</f>
        <v>0</v>
      </c>
      <c r="R80" s="232">
        <f>(SUM('1.  LRAMVA Summary'!M$52:M$63)+SUM('1.  LRAMVA Summary'!M$64:M$65)*(MONTH($E80)-1)/12)*$H80</f>
        <v>0</v>
      </c>
      <c r="S80" s="232">
        <f>(SUM('1.  LRAMVA Summary'!N$52:N$63)+SUM('1.  LRAMVA Summary'!N$64:N$65)*(MONTH($E80)-1)/12)*$H80</f>
        <v>0</v>
      </c>
      <c r="T80" s="232">
        <f>(SUM('1.  LRAMVA Summary'!O$52:O$63)+SUM('1.  LRAMVA Summary'!O$64:O$65)*(MONTH($E80)-1)/12)*$H80</f>
        <v>0</v>
      </c>
      <c r="U80" s="232">
        <f>(SUM('1.  LRAMVA Summary'!P$52:P$63)+SUM('1.  LRAMVA Summary'!P$64:P$65)*(MONTH($E80)-1)/12)*$H80</f>
        <v>0</v>
      </c>
      <c r="V80" s="232">
        <f>(SUM('1.  LRAMVA Summary'!Q$52:Q$63)+SUM('1.  LRAMVA Summary'!Q$64:Q$65)*(MONTH($E80)-1)/12)*$H80</f>
        <v>0</v>
      </c>
      <c r="W80" s="233">
        <f t="shared" si="18"/>
        <v>-0.95248981098751118</v>
      </c>
    </row>
    <row r="81" spans="2:23" s="9" customFormat="1">
      <c r="B81" s="68"/>
      <c r="E81" s="216">
        <v>42186</v>
      </c>
      <c r="F81" s="210">
        <v>2015</v>
      </c>
      <c r="G81" s="217" t="s">
        <v>68</v>
      </c>
      <c r="H81" s="231">
        <f>C$33/12</f>
        <v>9.1666666666666665E-4</v>
      </c>
      <c r="I81" s="232">
        <f>(SUM('1.  LRAMVA Summary'!D$52:D$63)+SUM('1.  LRAMVA Summary'!D$64:D$65)*(MONTH($E81)-1)/12)*$H81</f>
        <v>-0.71525351471674026</v>
      </c>
      <c r="J81" s="232">
        <f>(SUM('1.  LRAMVA Summary'!E$52:E$63)+SUM('1.  LRAMVA Summary'!E$64:E$65)*(MONTH($E81)-1)/12)*$H81</f>
        <v>-0.1312710526016066</v>
      </c>
      <c r="K81" s="232">
        <f>(SUM('1.  LRAMVA Summary'!F$52:F$63)+SUM('1.  LRAMVA Summary'!F$64:F$65)*(MONTH($E81)-1)/12)*$H81</f>
        <v>-0.35743886904</v>
      </c>
      <c r="L81" s="232">
        <f>(SUM('1.  LRAMVA Summary'!G$52:G$63)+SUM('1.  LRAMVA Summary'!G$64:G$65)*(MONTH($E81)-1)/12)*$H81</f>
        <v>0.13160359233999996</v>
      </c>
      <c r="M81" s="232">
        <f>(SUM('1.  LRAMVA Summary'!H$52:H$63)+SUM('1.  LRAMVA Summary'!H$64:H$65)*(MONTH($E81)-1)/12)*$H81</f>
        <v>-2.3925000000000001E-4</v>
      </c>
      <c r="N81" s="232">
        <f>(SUM('1.  LRAMVA Summary'!I$52:I$63)+SUM('1.  LRAMVA Summary'!I$64:I$65)*(MONTH($E81)-1)/12)*$H81</f>
        <v>-8.8477583333333339E-3</v>
      </c>
      <c r="O81" s="232">
        <f>(SUM('1.  LRAMVA Summary'!J$52:J$63)+SUM('1.  LRAMVA Summary'!J$64:J$65)*(MONTH($E81)-1)/12)*$H81</f>
        <v>-6.1540920833333325E-2</v>
      </c>
      <c r="P81" s="232">
        <f>(SUM('1.  LRAMVA Summary'!K$52:K$63)+SUM('1.  LRAMVA Summary'!K$64:K$65)*(MONTH($E81)-1)/12)*$H81</f>
        <v>0</v>
      </c>
      <c r="Q81" s="232">
        <f>(SUM('1.  LRAMVA Summary'!L$52:L$63)+SUM('1.  LRAMVA Summary'!L$64:L$65)*(MONTH($E81)-1)/12)*$H81</f>
        <v>0</v>
      </c>
      <c r="R81" s="232">
        <f>(SUM('1.  LRAMVA Summary'!M$52:M$63)+SUM('1.  LRAMVA Summary'!M$64:M$65)*(MONTH($E81)-1)/12)*$H81</f>
        <v>0</v>
      </c>
      <c r="S81" s="232">
        <f>(SUM('1.  LRAMVA Summary'!N$52:N$63)+SUM('1.  LRAMVA Summary'!N$64:N$65)*(MONTH($E81)-1)/12)*$H81</f>
        <v>0</v>
      </c>
      <c r="T81" s="232">
        <f>(SUM('1.  LRAMVA Summary'!O$52:O$63)+SUM('1.  LRAMVA Summary'!O$64:O$65)*(MONTH($E81)-1)/12)*$H81</f>
        <v>0</v>
      </c>
      <c r="U81" s="232">
        <f>(SUM('1.  LRAMVA Summary'!P$52:P$63)+SUM('1.  LRAMVA Summary'!P$64:P$65)*(MONTH($E81)-1)/12)*$H81</f>
        <v>0</v>
      </c>
      <c r="V81" s="232">
        <f>(SUM('1.  LRAMVA Summary'!Q$52:Q$63)+SUM('1.  LRAMVA Summary'!Q$64:Q$65)*(MONTH($E81)-1)/12)*$H81</f>
        <v>0</v>
      </c>
      <c r="W81" s="233">
        <f t="shared" si="18"/>
        <v>-1.1429877731850133</v>
      </c>
    </row>
    <row r="82" spans="2:23" s="9" customFormat="1">
      <c r="B82" s="68"/>
      <c r="E82" s="216">
        <v>42217</v>
      </c>
      <c r="F82" s="210">
        <v>2015</v>
      </c>
      <c r="G82" s="217" t="s">
        <v>68</v>
      </c>
      <c r="H82" s="231">
        <f>C$33/12</f>
        <v>9.1666666666666665E-4</v>
      </c>
      <c r="I82" s="232">
        <f>(SUM('1.  LRAMVA Summary'!D$52:D$63)+SUM('1.  LRAMVA Summary'!D$64:D$65)*(MONTH($E82)-1)/12)*$H82</f>
        <v>-0.834462433836197</v>
      </c>
      <c r="J82" s="232">
        <f>(SUM('1.  LRAMVA Summary'!E$52:E$63)+SUM('1.  LRAMVA Summary'!E$64:E$65)*(MONTH($E82)-1)/12)*$H82</f>
        <v>-0.15314956136854102</v>
      </c>
      <c r="K82" s="232">
        <f>(SUM('1.  LRAMVA Summary'!F$52:F$63)+SUM('1.  LRAMVA Summary'!F$64:F$65)*(MONTH($E82)-1)/12)*$H82</f>
        <v>-0.41701201388000003</v>
      </c>
      <c r="L82" s="232">
        <f>(SUM('1.  LRAMVA Summary'!G$52:G$63)+SUM('1.  LRAMVA Summary'!G$64:G$65)*(MONTH($E82)-1)/12)*$H82</f>
        <v>0.15353752439666662</v>
      </c>
      <c r="M82" s="232">
        <f>(SUM('1.  LRAMVA Summary'!H$52:H$63)+SUM('1.  LRAMVA Summary'!H$64:H$65)*(MONTH($E82)-1)/12)*$H82</f>
        <v>-2.7912499999999997E-4</v>
      </c>
      <c r="N82" s="232">
        <f>(SUM('1.  LRAMVA Summary'!I$52:I$63)+SUM('1.  LRAMVA Summary'!I$64:I$65)*(MONTH($E82)-1)/12)*$H82</f>
        <v>-1.0322384722222223E-2</v>
      </c>
      <c r="O82" s="232">
        <f>(SUM('1.  LRAMVA Summary'!J$52:J$63)+SUM('1.  LRAMVA Summary'!J$64:J$65)*(MONTH($E82)-1)/12)*$H82</f>
        <v>-7.1797740972222218E-2</v>
      </c>
      <c r="P82" s="232">
        <f>(SUM('1.  LRAMVA Summary'!K$52:K$63)+SUM('1.  LRAMVA Summary'!K$64:K$65)*(MONTH($E82)-1)/12)*$H82</f>
        <v>0</v>
      </c>
      <c r="Q82" s="232">
        <f>(SUM('1.  LRAMVA Summary'!L$52:L$63)+SUM('1.  LRAMVA Summary'!L$64:L$65)*(MONTH($E82)-1)/12)*$H82</f>
        <v>0</v>
      </c>
      <c r="R82" s="232">
        <f>(SUM('1.  LRAMVA Summary'!M$52:M$63)+SUM('1.  LRAMVA Summary'!M$64:M$65)*(MONTH($E82)-1)/12)*$H82</f>
        <v>0</v>
      </c>
      <c r="S82" s="232">
        <f>(SUM('1.  LRAMVA Summary'!N$52:N$63)+SUM('1.  LRAMVA Summary'!N$64:N$65)*(MONTH($E82)-1)/12)*$H82</f>
        <v>0</v>
      </c>
      <c r="T82" s="232">
        <f>(SUM('1.  LRAMVA Summary'!O$52:O$63)+SUM('1.  LRAMVA Summary'!O$64:O$65)*(MONTH($E82)-1)/12)*$H82</f>
        <v>0</v>
      </c>
      <c r="U82" s="232">
        <f>(SUM('1.  LRAMVA Summary'!P$52:P$63)+SUM('1.  LRAMVA Summary'!P$64:P$65)*(MONTH($E82)-1)/12)*$H82</f>
        <v>0</v>
      </c>
      <c r="V82" s="232">
        <f>(SUM('1.  LRAMVA Summary'!Q$52:Q$63)+SUM('1.  LRAMVA Summary'!Q$64:Q$65)*(MONTH($E82)-1)/12)*$H82</f>
        <v>0</v>
      </c>
      <c r="W82" s="233">
        <f t="shared" si="18"/>
        <v>-1.3334857353825158</v>
      </c>
    </row>
    <row r="83" spans="2:23" s="9" customFormat="1">
      <c r="B83" s="68"/>
      <c r="E83" s="216">
        <v>42248</v>
      </c>
      <c r="F83" s="210">
        <v>2015</v>
      </c>
      <c r="G83" s="217" t="s">
        <v>68</v>
      </c>
      <c r="H83" s="231">
        <f>C$33/12</f>
        <v>9.1666666666666665E-4</v>
      </c>
      <c r="I83" s="232">
        <f>(SUM('1.  LRAMVA Summary'!D$52:D$63)+SUM('1.  LRAMVA Summary'!D$64:D$65)*(MONTH($E83)-1)/12)*$H83</f>
        <v>-0.95367135295565364</v>
      </c>
      <c r="J83" s="232">
        <f>(SUM('1.  LRAMVA Summary'!E$52:E$63)+SUM('1.  LRAMVA Summary'!E$64:E$65)*(MONTH($E83)-1)/12)*$H83</f>
        <v>-0.17502807013547547</v>
      </c>
      <c r="K83" s="232">
        <f>(SUM('1.  LRAMVA Summary'!F$52:F$63)+SUM('1.  LRAMVA Summary'!F$64:F$65)*(MONTH($E83)-1)/12)*$H83</f>
        <v>-0.47658515872000001</v>
      </c>
      <c r="L83" s="232">
        <f>(SUM('1.  LRAMVA Summary'!G$52:G$63)+SUM('1.  LRAMVA Summary'!G$64:G$65)*(MONTH($E83)-1)/12)*$H83</f>
        <v>0.17547145645333329</v>
      </c>
      <c r="M83" s="232">
        <f>(SUM('1.  LRAMVA Summary'!H$52:H$63)+SUM('1.  LRAMVA Summary'!H$64:H$65)*(MONTH($E83)-1)/12)*$H83</f>
        <v>-3.19E-4</v>
      </c>
      <c r="N83" s="232">
        <f>(SUM('1.  LRAMVA Summary'!I$52:I$63)+SUM('1.  LRAMVA Summary'!I$64:I$65)*(MONTH($E83)-1)/12)*$H83</f>
        <v>-1.1797011111111111E-2</v>
      </c>
      <c r="O83" s="232">
        <f>(SUM('1.  LRAMVA Summary'!J$52:J$63)+SUM('1.  LRAMVA Summary'!J$64:J$65)*(MONTH($E83)-1)/12)*$H83</f>
        <v>-8.2054561111111105E-2</v>
      </c>
      <c r="P83" s="232">
        <f>(SUM('1.  LRAMVA Summary'!K$52:K$63)+SUM('1.  LRAMVA Summary'!K$64:K$65)*(MONTH($E83)-1)/12)*$H83</f>
        <v>0</v>
      </c>
      <c r="Q83" s="232">
        <f>(SUM('1.  LRAMVA Summary'!L$52:L$63)+SUM('1.  LRAMVA Summary'!L$64:L$65)*(MONTH($E83)-1)/12)*$H83</f>
        <v>0</v>
      </c>
      <c r="R83" s="232">
        <f>(SUM('1.  LRAMVA Summary'!M$52:M$63)+SUM('1.  LRAMVA Summary'!M$64:M$65)*(MONTH($E83)-1)/12)*$H83</f>
        <v>0</v>
      </c>
      <c r="S83" s="232">
        <f>(SUM('1.  LRAMVA Summary'!N$52:N$63)+SUM('1.  LRAMVA Summary'!N$64:N$65)*(MONTH($E83)-1)/12)*$H83</f>
        <v>0</v>
      </c>
      <c r="T83" s="232">
        <f>(SUM('1.  LRAMVA Summary'!O$52:O$63)+SUM('1.  LRAMVA Summary'!O$64:O$65)*(MONTH($E83)-1)/12)*$H83</f>
        <v>0</v>
      </c>
      <c r="U83" s="232">
        <f>(SUM('1.  LRAMVA Summary'!P$52:P$63)+SUM('1.  LRAMVA Summary'!P$64:P$65)*(MONTH($E83)-1)/12)*$H83</f>
        <v>0</v>
      </c>
      <c r="V83" s="232">
        <f>(SUM('1.  LRAMVA Summary'!Q$52:Q$63)+SUM('1.  LRAMVA Summary'!Q$64:Q$65)*(MONTH($E83)-1)/12)*$H83</f>
        <v>0</v>
      </c>
      <c r="W83" s="233">
        <f t="shared" si="18"/>
        <v>-1.5239836975800183</v>
      </c>
    </row>
    <row r="84" spans="2:23" s="9" customFormat="1">
      <c r="B84" s="68"/>
      <c r="E84" s="216">
        <v>42278</v>
      </c>
      <c r="F84" s="210">
        <v>2015</v>
      </c>
      <c r="G84" s="217" t="s">
        <v>69</v>
      </c>
      <c r="H84" s="231">
        <f>C$34/12</f>
        <v>9.1666666666666665E-4</v>
      </c>
      <c r="I84" s="232">
        <f>(SUM('1.  LRAMVA Summary'!D$52:D$63)+SUM('1.  LRAMVA Summary'!D$64:D$65)*(MONTH($E84)-1)/12)*$H84</f>
        <v>-1.0728802720751103</v>
      </c>
      <c r="J84" s="232">
        <f>(SUM('1.  LRAMVA Summary'!E$52:E$63)+SUM('1.  LRAMVA Summary'!E$64:E$65)*(MONTH($E84)-1)/12)*$H84</f>
        <v>-0.19690657890240992</v>
      </c>
      <c r="K84" s="232">
        <f>(SUM('1.  LRAMVA Summary'!F$52:F$63)+SUM('1.  LRAMVA Summary'!F$64:F$65)*(MONTH($E84)-1)/12)*$H84</f>
        <v>-0.53615830356000005</v>
      </c>
      <c r="L84" s="232">
        <f>(SUM('1.  LRAMVA Summary'!G$52:G$63)+SUM('1.  LRAMVA Summary'!G$64:G$65)*(MONTH($E84)-1)/12)*$H84</f>
        <v>0.19740538850999992</v>
      </c>
      <c r="M84" s="232">
        <f>(SUM('1.  LRAMVA Summary'!H$52:H$63)+SUM('1.  LRAMVA Summary'!H$64:H$65)*(MONTH($E84)-1)/12)*$H84</f>
        <v>-3.5887499999999998E-4</v>
      </c>
      <c r="N84" s="232">
        <f>(SUM('1.  LRAMVA Summary'!I$52:I$63)+SUM('1.  LRAMVA Summary'!I$64:I$65)*(MONTH($E84)-1)/12)*$H84</f>
        <v>-1.3271637500000001E-2</v>
      </c>
      <c r="O84" s="232">
        <f>(SUM('1.  LRAMVA Summary'!J$52:J$63)+SUM('1.  LRAMVA Summary'!J$64:J$65)*(MONTH($E84)-1)/12)*$H84</f>
        <v>-9.2311381249999991E-2</v>
      </c>
      <c r="P84" s="232">
        <f>(SUM('1.  LRAMVA Summary'!K$52:K$63)+SUM('1.  LRAMVA Summary'!K$64:K$65)*(MONTH($E84)-1)/12)*$H84</f>
        <v>0</v>
      </c>
      <c r="Q84" s="232">
        <f>(SUM('1.  LRAMVA Summary'!L$52:L$63)+SUM('1.  LRAMVA Summary'!L$64:L$65)*(MONTH($E84)-1)/12)*$H84</f>
        <v>0</v>
      </c>
      <c r="R84" s="232">
        <f>(SUM('1.  LRAMVA Summary'!M$52:M$63)+SUM('1.  LRAMVA Summary'!M$64:M$65)*(MONTH($E84)-1)/12)*$H84</f>
        <v>0</v>
      </c>
      <c r="S84" s="232">
        <f>(SUM('1.  LRAMVA Summary'!N$52:N$63)+SUM('1.  LRAMVA Summary'!N$64:N$65)*(MONTH($E84)-1)/12)*$H84</f>
        <v>0</v>
      </c>
      <c r="T84" s="232">
        <f>(SUM('1.  LRAMVA Summary'!O$52:O$63)+SUM('1.  LRAMVA Summary'!O$64:O$65)*(MONTH($E84)-1)/12)*$H84</f>
        <v>0</v>
      </c>
      <c r="U84" s="232">
        <f>(SUM('1.  LRAMVA Summary'!P$52:P$63)+SUM('1.  LRAMVA Summary'!P$64:P$65)*(MONTH($E84)-1)/12)*$H84</f>
        <v>0</v>
      </c>
      <c r="V84" s="232">
        <f>(SUM('1.  LRAMVA Summary'!Q$52:Q$63)+SUM('1.  LRAMVA Summary'!Q$64:Q$65)*(MONTH($E84)-1)/12)*$H84</f>
        <v>0</v>
      </c>
      <c r="W84" s="233">
        <f t="shared" si="18"/>
        <v>-1.7144816597775205</v>
      </c>
    </row>
    <row r="85" spans="2:23" s="9" customFormat="1">
      <c r="B85" s="68"/>
      <c r="E85" s="216">
        <v>42309</v>
      </c>
      <c r="F85" s="210">
        <v>2015</v>
      </c>
      <c r="G85" s="217" t="s">
        <v>69</v>
      </c>
      <c r="H85" s="231">
        <f>C$34/12</f>
        <v>9.1666666666666665E-4</v>
      </c>
      <c r="I85" s="232">
        <f>(SUM('1.  LRAMVA Summary'!D$52:D$63)+SUM('1.  LRAMVA Summary'!D$64:D$65)*(MONTH($E85)-1)/12)*$H85</f>
        <v>-1.192089191194567</v>
      </c>
      <c r="J85" s="232">
        <f>(SUM('1.  LRAMVA Summary'!E$52:E$63)+SUM('1.  LRAMVA Summary'!E$64:E$65)*(MONTH($E85)-1)/12)*$H85</f>
        <v>-0.21878508766934432</v>
      </c>
      <c r="K85" s="232">
        <f>(SUM('1.  LRAMVA Summary'!F$52:F$63)+SUM('1.  LRAMVA Summary'!F$64:F$65)*(MONTH($E85)-1)/12)*$H85</f>
        <v>-0.59573144840000014</v>
      </c>
      <c r="L85" s="232">
        <f>(SUM('1.  LRAMVA Summary'!G$52:G$63)+SUM('1.  LRAMVA Summary'!G$64:G$65)*(MONTH($E85)-1)/12)*$H85</f>
        <v>0.21933932056666661</v>
      </c>
      <c r="M85" s="232">
        <f>(SUM('1.  LRAMVA Summary'!H$52:H$63)+SUM('1.  LRAMVA Summary'!H$64:H$65)*(MONTH($E85)-1)/12)*$H85</f>
        <v>-3.9875000000000002E-4</v>
      </c>
      <c r="N85" s="232">
        <f>(SUM('1.  LRAMVA Summary'!I$52:I$63)+SUM('1.  LRAMVA Summary'!I$64:I$65)*(MONTH($E85)-1)/12)*$H85</f>
        <v>-1.474626388888889E-2</v>
      </c>
      <c r="O85" s="232">
        <f>(SUM('1.  LRAMVA Summary'!J$52:J$63)+SUM('1.  LRAMVA Summary'!J$64:J$65)*(MONTH($E85)-1)/12)*$H85</f>
        <v>-0.10256820138888888</v>
      </c>
      <c r="P85" s="232">
        <f>(SUM('1.  LRAMVA Summary'!K$52:K$63)+SUM('1.  LRAMVA Summary'!K$64:K$65)*(MONTH($E85)-1)/12)*$H85</f>
        <v>0</v>
      </c>
      <c r="Q85" s="232">
        <f>(SUM('1.  LRAMVA Summary'!L$52:L$63)+SUM('1.  LRAMVA Summary'!L$64:L$65)*(MONTH($E85)-1)/12)*$H85</f>
        <v>0</v>
      </c>
      <c r="R85" s="232">
        <f>(SUM('1.  LRAMVA Summary'!M$52:M$63)+SUM('1.  LRAMVA Summary'!M$64:M$65)*(MONTH($E85)-1)/12)*$H85</f>
        <v>0</v>
      </c>
      <c r="S85" s="232">
        <f>(SUM('1.  LRAMVA Summary'!N$52:N$63)+SUM('1.  LRAMVA Summary'!N$64:N$65)*(MONTH($E85)-1)/12)*$H85</f>
        <v>0</v>
      </c>
      <c r="T85" s="232">
        <f>(SUM('1.  LRAMVA Summary'!O$52:O$63)+SUM('1.  LRAMVA Summary'!O$64:O$65)*(MONTH($E85)-1)/12)*$H85</f>
        <v>0</v>
      </c>
      <c r="U85" s="232">
        <f>(SUM('1.  LRAMVA Summary'!P$52:P$63)+SUM('1.  LRAMVA Summary'!P$64:P$65)*(MONTH($E85)-1)/12)*$H85</f>
        <v>0</v>
      </c>
      <c r="V85" s="232">
        <f>(SUM('1.  LRAMVA Summary'!Q$52:Q$63)+SUM('1.  LRAMVA Summary'!Q$64:Q$65)*(MONTH($E85)-1)/12)*$H85</f>
        <v>0</v>
      </c>
      <c r="W85" s="233">
        <f t="shared" si="18"/>
        <v>-1.9049796219750224</v>
      </c>
    </row>
    <row r="86" spans="2:23" s="9" customFormat="1">
      <c r="B86" s="68"/>
      <c r="E86" s="216">
        <v>42339</v>
      </c>
      <c r="F86" s="210">
        <v>2015</v>
      </c>
      <c r="G86" s="217" t="s">
        <v>69</v>
      </c>
      <c r="H86" s="231">
        <f>C$34/12</f>
        <v>9.1666666666666665E-4</v>
      </c>
      <c r="I86" s="232">
        <f>(SUM('1.  LRAMVA Summary'!D$52:D$63)+SUM('1.  LRAMVA Summary'!D$64:D$65)*(MONTH($E86)-1)/12)*$H86</f>
        <v>-1.311298110314024</v>
      </c>
      <c r="J86" s="232">
        <f>(SUM('1.  LRAMVA Summary'!E$52:E$63)+SUM('1.  LRAMVA Summary'!E$64:E$65)*(MONTH($E86)-1)/12)*$H86</f>
        <v>-0.24066359643627874</v>
      </c>
      <c r="K86" s="232">
        <f>(SUM('1.  LRAMVA Summary'!F$52:F$63)+SUM('1.  LRAMVA Summary'!F$64:F$65)*(MONTH($E86)-1)/12)*$H86</f>
        <v>-0.65530459324000012</v>
      </c>
      <c r="L86" s="232">
        <f>(SUM('1.  LRAMVA Summary'!G$52:G$63)+SUM('1.  LRAMVA Summary'!G$64:G$65)*(MONTH($E86)-1)/12)*$H86</f>
        <v>0.2412732526233333</v>
      </c>
      <c r="M86" s="232">
        <f>(SUM('1.  LRAMVA Summary'!H$52:H$63)+SUM('1.  LRAMVA Summary'!H$64:H$65)*(MONTH($E86)-1)/12)*$H86</f>
        <v>-4.38625E-4</v>
      </c>
      <c r="N86" s="232">
        <f>(SUM('1.  LRAMVA Summary'!I$52:I$63)+SUM('1.  LRAMVA Summary'!I$64:I$65)*(MONTH($E86)-1)/12)*$H86</f>
        <v>-1.6220890277777778E-2</v>
      </c>
      <c r="O86" s="232">
        <f>(SUM('1.  LRAMVA Summary'!J$52:J$63)+SUM('1.  LRAMVA Summary'!J$64:J$65)*(MONTH($E86)-1)/12)*$H86</f>
        <v>-0.11282502152777778</v>
      </c>
      <c r="P86" s="232">
        <f>(SUM('1.  LRAMVA Summary'!K$52:K$63)+SUM('1.  LRAMVA Summary'!K$64:K$65)*(MONTH($E86)-1)/12)*$H86</f>
        <v>0</v>
      </c>
      <c r="Q86" s="232">
        <f>(SUM('1.  LRAMVA Summary'!L$52:L$63)+SUM('1.  LRAMVA Summary'!L$64:L$65)*(MONTH($E86)-1)/12)*$H86</f>
        <v>0</v>
      </c>
      <c r="R86" s="232">
        <f>(SUM('1.  LRAMVA Summary'!M$52:M$63)+SUM('1.  LRAMVA Summary'!M$64:M$65)*(MONTH($E86)-1)/12)*$H86</f>
        <v>0</v>
      </c>
      <c r="S86" s="232">
        <f>(SUM('1.  LRAMVA Summary'!N$52:N$63)+SUM('1.  LRAMVA Summary'!N$64:N$65)*(MONTH($E86)-1)/12)*$H86</f>
        <v>0</v>
      </c>
      <c r="T86" s="232">
        <f>(SUM('1.  LRAMVA Summary'!O$52:O$63)+SUM('1.  LRAMVA Summary'!O$64:O$65)*(MONTH($E86)-1)/12)*$H86</f>
        <v>0</v>
      </c>
      <c r="U86" s="232">
        <f>(SUM('1.  LRAMVA Summary'!P$52:P$63)+SUM('1.  LRAMVA Summary'!P$64:P$65)*(MONTH($E86)-1)/12)*$H86</f>
        <v>0</v>
      </c>
      <c r="V86" s="232">
        <f>(SUM('1.  LRAMVA Summary'!Q$52:Q$63)+SUM('1.  LRAMVA Summary'!Q$64:Q$65)*(MONTH($E86)-1)/12)*$H86</f>
        <v>0</v>
      </c>
      <c r="W86" s="233">
        <f t="shared" si="18"/>
        <v>-2.0954775841725248</v>
      </c>
    </row>
    <row r="87" spans="2:23" s="9" customFormat="1" ht="15" thickBot="1">
      <c r="B87" s="68"/>
      <c r="E87" s="218" t="s">
        <v>463</v>
      </c>
      <c r="F87" s="218"/>
      <c r="G87" s="219"/>
      <c r="H87" s="220"/>
      <c r="I87" s="221">
        <f t="shared" ref="I87:O87" si="19">SUM(I74:I86)</f>
        <v>-7.9880812984501404</v>
      </c>
      <c r="J87" s="221">
        <f t="shared" si="19"/>
        <v>-1.4660589829188517</v>
      </c>
      <c r="K87" s="221">
        <f t="shared" si="19"/>
        <v>-3.9919422783240002</v>
      </c>
      <c r="L87" s="221">
        <f t="shared" si="19"/>
        <v>1.4697728471789995</v>
      </c>
      <c r="M87" s="221">
        <f t="shared" si="19"/>
        <v>-2.6719874999999995E-3</v>
      </c>
      <c r="N87" s="221">
        <f t="shared" si="19"/>
        <v>-9.8813373750000003E-2</v>
      </c>
      <c r="O87" s="221">
        <f t="shared" si="19"/>
        <v>-0.6873001931249999</v>
      </c>
      <c r="P87" s="221">
        <f t="shared" ref="P87:V87" si="20">SUM(P74:P86)</f>
        <v>0</v>
      </c>
      <c r="Q87" s="221">
        <f t="shared" si="20"/>
        <v>0</v>
      </c>
      <c r="R87" s="221">
        <f t="shared" si="20"/>
        <v>0</v>
      </c>
      <c r="S87" s="221">
        <f t="shared" si="20"/>
        <v>0</v>
      </c>
      <c r="T87" s="221">
        <f t="shared" si="20"/>
        <v>0</v>
      </c>
      <c r="U87" s="221">
        <f t="shared" si="20"/>
        <v>0</v>
      </c>
      <c r="V87" s="221">
        <f t="shared" si="20"/>
        <v>0</v>
      </c>
      <c r="W87" s="221">
        <f>SUM(W74:W86)</f>
        <v>-12.765095266888991</v>
      </c>
    </row>
    <row r="88" spans="2:23" s="9" customFormat="1" ht="15" thickTop="1">
      <c r="B88" s="68"/>
      <c r="E88" s="222" t="s">
        <v>67</v>
      </c>
      <c r="F88" s="222"/>
      <c r="G88" s="223"/>
      <c r="H88" s="224"/>
      <c r="I88" s="225"/>
      <c r="J88" s="225"/>
      <c r="K88" s="225"/>
      <c r="L88" s="225"/>
      <c r="M88" s="225"/>
      <c r="N88" s="225"/>
      <c r="O88" s="225"/>
      <c r="P88" s="225"/>
      <c r="Q88" s="225"/>
      <c r="R88" s="225"/>
      <c r="S88" s="225"/>
      <c r="T88" s="225"/>
      <c r="U88" s="225"/>
      <c r="V88" s="225"/>
      <c r="W88" s="226"/>
    </row>
    <row r="89" spans="2:23" s="9" customFormat="1">
      <c r="B89" s="68"/>
      <c r="E89" s="227" t="s">
        <v>427</v>
      </c>
      <c r="F89" s="227"/>
      <c r="G89" s="228"/>
      <c r="H89" s="229"/>
      <c r="I89" s="230">
        <f t="shared" ref="I89:N89" si="21">I87+I88</f>
        <v>-7.9880812984501404</v>
      </c>
      <c r="J89" s="230">
        <f t="shared" si="21"/>
        <v>-1.4660589829188517</v>
      </c>
      <c r="K89" s="230">
        <f t="shared" si="21"/>
        <v>-3.9919422783240002</v>
      </c>
      <c r="L89" s="230">
        <f t="shared" si="21"/>
        <v>1.4697728471789995</v>
      </c>
      <c r="M89" s="230">
        <f t="shared" si="21"/>
        <v>-2.6719874999999995E-3</v>
      </c>
      <c r="N89" s="230">
        <f t="shared" si="21"/>
        <v>-9.8813373750000003E-2</v>
      </c>
      <c r="O89" s="230">
        <f t="shared" ref="O89:U89" si="22">O87+O88</f>
        <v>-0.6873001931249999</v>
      </c>
      <c r="P89" s="230">
        <f t="shared" si="22"/>
        <v>0</v>
      </c>
      <c r="Q89" s="230">
        <f t="shared" si="22"/>
        <v>0</v>
      </c>
      <c r="R89" s="230">
        <f t="shared" si="22"/>
        <v>0</v>
      </c>
      <c r="S89" s="230">
        <f t="shared" si="22"/>
        <v>0</v>
      </c>
      <c r="T89" s="230">
        <f t="shared" si="22"/>
        <v>0</v>
      </c>
      <c r="U89" s="230">
        <f t="shared" si="22"/>
        <v>0</v>
      </c>
      <c r="V89" s="230">
        <f>V87+V88</f>
        <v>0</v>
      </c>
      <c r="W89" s="230">
        <f>W87+W88</f>
        <v>-12.765095266888991</v>
      </c>
    </row>
    <row r="90" spans="2:23" s="9" customFormat="1">
      <c r="B90" s="68"/>
      <c r="E90" s="216">
        <v>42370</v>
      </c>
      <c r="F90" s="216" t="s">
        <v>753</v>
      </c>
      <c r="G90" s="217" t="s">
        <v>65</v>
      </c>
      <c r="H90" s="231">
        <f>$C$35/12</f>
        <v>9.1666666666666665E-4</v>
      </c>
      <c r="I90" s="232">
        <f>(SUM('1.  LRAMVA Summary'!D$52:D$66)+SUM('1.  LRAMVA Summary'!D$67:D$68)*(MONTH($E90)-1)/12)*$H90</f>
        <v>-1.4305070294334805</v>
      </c>
      <c r="J90" s="232">
        <f>(SUM('1.  LRAMVA Summary'!E$52:E$66)+SUM('1.  LRAMVA Summary'!E$67:E$68)*(MONTH($E90)-1)/12)*$H90</f>
        <v>-0.26254210520321319</v>
      </c>
      <c r="K90" s="232">
        <f>(SUM('1.  LRAMVA Summary'!F$52:F$66)+SUM('1.  LRAMVA Summary'!F$67:F$68)*(MONTH($E90)-1)/12)*$H90</f>
        <v>-0.71487773807999999</v>
      </c>
      <c r="L90" s="232">
        <f>(SUM('1.  LRAMVA Summary'!G$52:G$66)+SUM('1.  LRAMVA Summary'!G$67:G$68)*(MONTH($E90)-1)/12)*$H90</f>
        <v>0.26320718467999993</v>
      </c>
      <c r="M90" s="232">
        <f>(SUM('1.  LRAMVA Summary'!H$52:H$66)+SUM('1.  LRAMVA Summary'!H$67:H$68)*(MONTH($E90)-1)/12)*$H90</f>
        <v>-4.7850000000000003E-4</v>
      </c>
      <c r="N90" s="232">
        <f>(SUM('1.  LRAMVA Summary'!I$52:I$66)+SUM('1.  LRAMVA Summary'!I$67:I$68)*(MONTH($E90)-1)/12)*$H90</f>
        <v>-1.7695516666666668E-2</v>
      </c>
      <c r="O90" s="232">
        <f>(SUM('1.  LRAMVA Summary'!J$52:J$66)+SUM('1.  LRAMVA Summary'!J$67:J$68)*(MONTH($E90)-1)/12)*$H90</f>
        <v>-0.12308184166666665</v>
      </c>
      <c r="P90" s="232">
        <f>(SUM('1.  LRAMVA Summary'!K$52:K$66)+SUM('1.  LRAMVA Summary'!K$67:K$68)*(MONTH($E90)-1)/12)*$H90</f>
        <v>0</v>
      </c>
      <c r="Q90" s="232">
        <f>(SUM('1.  LRAMVA Summary'!L$52:L$66)+SUM('1.  LRAMVA Summary'!L$67:L$68)*(MONTH($E90)-1)/12)*$H90</f>
        <v>0</v>
      </c>
      <c r="R90" s="232">
        <f>(SUM('1.  LRAMVA Summary'!M$52:M$66)+SUM('1.  LRAMVA Summary'!M$67:M$68)*(MONTH($E90)-1)/12)*$H90</f>
        <v>0</v>
      </c>
      <c r="S90" s="232">
        <f>(SUM('1.  LRAMVA Summary'!N$52:N$66)+SUM('1.  LRAMVA Summary'!N$67:N$68)*(MONTH($E90)-1)/12)*$H90</f>
        <v>0</v>
      </c>
      <c r="T90" s="232">
        <f>(SUM('1.  LRAMVA Summary'!O$52:O$66)+SUM('1.  LRAMVA Summary'!O$67:O$68)*(MONTH($E90)-1)/12)*$H90</f>
        <v>0</v>
      </c>
      <c r="U90" s="232">
        <f>(SUM('1.  LRAMVA Summary'!P$52:P$66)+SUM('1.  LRAMVA Summary'!P$67:P$68)*(MONTH($E90)-1)/12)*$H90</f>
        <v>0</v>
      </c>
      <c r="V90" s="232">
        <f>(SUM('1.  LRAMVA Summary'!Q$52:Q$66)+SUM('1.  LRAMVA Summary'!Q$67:Q$68)*(MONTH($E90)-1)/12)*$H90</f>
        <v>0</v>
      </c>
      <c r="W90" s="233">
        <f>SUM(I90:V90)</f>
        <v>-2.2859755463700266</v>
      </c>
    </row>
    <row r="91" spans="2:23" s="9" customFormat="1">
      <c r="B91" s="68"/>
      <c r="E91" s="216">
        <v>42401</v>
      </c>
      <c r="F91" s="216" t="s">
        <v>753</v>
      </c>
      <c r="G91" s="217" t="s">
        <v>65</v>
      </c>
      <c r="H91" s="231">
        <f>$C$35/12</f>
        <v>9.1666666666666665E-4</v>
      </c>
      <c r="I91" s="232">
        <f>(SUM('1.  LRAMVA Summary'!D$52:D$66)+SUM('1.  LRAMVA Summary'!D$67:D$68)*(MONTH($E91)-1)/12)*$H91</f>
        <v>-1.3659614127668138</v>
      </c>
      <c r="J91" s="232">
        <f>(SUM('1.  LRAMVA Summary'!E$52:E$66)+SUM('1.  LRAMVA Summary'!E$67:E$68)*(MONTH($E91)-1)/12)*$H91</f>
        <v>-0.28705029917548763</v>
      </c>
      <c r="K91" s="232">
        <f>(SUM('1.  LRAMVA Summary'!F$52:F$66)+SUM('1.  LRAMVA Summary'!F$67:F$68)*(MONTH($E91)-1)/12)*$H91</f>
        <v>-0.7980039349520236</v>
      </c>
      <c r="L91" s="232">
        <f>(SUM('1.  LRAMVA Summary'!G$52:G$66)+SUM('1.  LRAMVA Summary'!G$67:G$68)*(MONTH($E91)-1)/12)*$H91</f>
        <v>0.19167246635540366</v>
      </c>
      <c r="M91" s="232">
        <f>(SUM('1.  LRAMVA Summary'!H$52:H$66)+SUM('1.  LRAMVA Summary'!H$67:H$68)*(MONTH($E91)-1)/12)*$H91</f>
        <v>-4.7850000000000003E-4</v>
      </c>
      <c r="N91" s="232">
        <f>(SUM('1.  LRAMVA Summary'!I$52:I$66)+SUM('1.  LRAMVA Summary'!I$67:I$68)*(MONTH($E91)-1)/12)*$H91</f>
        <v>-1.7695516666666668E-2</v>
      </c>
      <c r="O91" s="232">
        <f>(SUM('1.  LRAMVA Summary'!J$52:J$66)+SUM('1.  LRAMVA Summary'!J$67:J$68)*(MONTH($E91)-1)/12)*$H91</f>
        <v>-0.12308184166666665</v>
      </c>
      <c r="P91" s="232">
        <f>(SUM('1.  LRAMVA Summary'!K$52:K$66)+SUM('1.  LRAMVA Summary'!K$67:K$68)*(MONTH($E91)-1)/12)*$H91</f>
        <v>0</v>
      </c>
      <c r="Q91" s="232">
        <f>(SUM('1.  LRAMVA Summary'!L$52:L$66)+SUM('1.  LRAMVA Summary'!L$67:L$68)*(MONTH($E91)-1)/12)*$H91</f>
        <v>0</v>
      </c>
      <c r="R91" s="232">
        <f>(SUM('1.  LRAMVA Summary'!M$52:M$66)+SUM('1.  LRAMVA Summary'!M$67:M$68)*(MONTH($E91)-1)/12)*$H91</f>
        <v>0</v>
      </c>
      <c r="S91" s="232">
        <f>(SUM('1.  LRAMVA Summary'!N$52:N$66)+SUM('1.  LRAMVA Summary'!N$67:N$68)*(MONTH($E91)-1)/12)*$H91</f>
        <v>0</v>
      </c>
      <c r="T91" s="232">
        <f>(SUM('1.  LRAMVA Summary'!O$52:O$66)+SUM('1.  LRAMVA Summary'!O$67:O$68)*(MONTH($E91)-1)/12)*$H91</f>
        <v>0</v>
      </c>
      <c r="U91" s="232">
        <f>(SUM('1.  LRAMVA Summary'!P$52:P$66)+SUM('1.  LRAMVA Summary'!P$67:P$68)*(MONTH($E91)-1)/12)*$H91</f>
        <v>0</v>
      </c>
      <c r="V91" s="232">
        <f>(SUM('1.  LRAMVA Summary'!Q$52:Q$66)+SUM('1.  LRAMVA Summary'!Q$67:Q$68)*(MONTH($E91)-1)/12)*$H91</f>
        <v>0</v>
      </c>
      <c r="W91" s="233">
        <f t="shared" ref="W91:W101" si="23">SUM(I91:V91)</f>
        <v>-2.400599038872254</v>
      </c>
    </row>
    <row r="92" spans="2:23" s="9" customFormat="1" ht="14.25" customHeight="1">
      <c r="B92" s="68"/>
      <c r="E92" s="216">
        <v>42430</v>
      </c>
      <c r="F92" s="216" t="s">
        <v>753</v>
      </c>
      <c r="G92" s="217" t="s">
        <v>65</v>
      </c>
      <c r="H92" s="231">
        <f>$C$35/12</f>
        <v>9.1666666666666665E-4</v>
      </c>
      <c r="I92" s="232">
        <f>(SUM('1.  LRAMVA Summary'!D$52:D$66)+SUM('1.  LRAMVA Summary'!D$67:D$68)*(MONTH($E92)-1)/12)*$H92</f>
        <v>-1.3014157961001471</v>
      </c>
      <c r="J92" s="232">
        <f>(SUM('1.  LRAMVA Summary'!E$52:E$66)+SUM('1.  LRAMVA Summary'!E$67:E$68)*(MONTH($E92)-1)/12)*$H92</f>
        <v>-0.31155849314776207</v>
      </c>
      <c r="K92" s="232">
        <f>(SUM('1.  LRAMVA Summary'!F$52:F$66)+SUM('1.  LRAMVA Summary'!F$67:F$68)*(MONTH($E92)-1)/12)*$H92</f>
        <v>-0.88113013182404709</v>
      </c>
      <c r="L92" s="232">
        <f>(SUM('1.  LRAMVA Summary'!G$52:G$66)+SUM('1.  LRAMVA Summary'!G$67:G$68)*(MONTH($E92)-1)/12)*$H92</f>
        <v>0.12013774803080741</v>
      </c>
      <c r="M92" s="232">
        <f>(SUM('1.  LRAMVA Summary'!H$52:H$66)+SUM('1.  LRAMVA Summary'!H$67:H$68)*(MONTH($E92)-1)/12)*$H92</f>
        <v>-4.7850000000000003E-4</v>
      </c>
      <c r="N92" s="232">
        <f>(SUM('1.  LRAMVA Summary'!I$52:I$66)+SUM('1.  LRAMVA Summary'!I$67:I$68)*(MONTH($E92)-1)/12)*$H92</f>
        <v>-1.7695516666666668E-2</v>
      </c>
      <c r="O92" s="232">
        <f>(SUM('1.  LRAMVA Summary'!J$52:J$66)+SUM('1.  LRAMVA Summary'!J$67:J$68)*(MONTH($E92)-1)/12)*$H92</f>
        <v>-0.12308184166666665</v>
      </c>
      <c r="P92" s="232">
        <f>(SUM('1.  LRAMVA Summary'!K$52:K$66)+SUM('1.  LRAMVA Summary'!K$67:K$68)*(MONTH($E92)-1)/12)*$H92</f>
        <v>0</v>
      </c>
      <c r="Q92" s="232">
        <f>(SUM('1.  LRAMVA Summary'!L$52:L$66)+SUM('1.  LRAMVA Summary'!L$67:L$68)*(MONTH($E92)-1)/12)*$H92</f>
        <v>0</v>
      </c>
      <c r="R92" s="232">
        <f>(SUM('1.  LRAMVA Summary'!M$52:M$66)+SUM('1.  LRAMVA Summary'!M$67:M$68)*(MONTH($E92)-1)/12)*$H92</f>
        <v>0</v>
      </c>
      <c r="S92" s="232">
        <f>(SUM('1.  LRAMVA Summary'!N$52:N$66)+SUM('1.  LRAMVA Summary'!N$67:N$68)*(MONTH($E92)-1)/12)*$H92</f>
        <v>0</v>
      </c>
      <c r="T92" s="232">
        <f>(SUM('1.  LRAMVA Summary'!O$52:O$66)+SUM('1.  LRAMVA Summary'!O$67:O$68)*(MONTH($E92)-1)/12)*$H92</f>
        <v>0</v>
      </c>
      <c r="U92" s="232">
        <f>(SUM('1.  LRAMVA Summary'!P$52:P$66)+SUM('1.  LRAMVA Summary'!P$67:P$68)*(MONTH($E92)-1)/12)*$H92</f>
        <v>0</v>
      </c>
      <c r="V92" s="232">
        <f>(SUM('1.  LRAMVA Summary'!Q$52:Q$66)+SUM('1.  LRAMVA Summary'!Q$67:Q$68)*(MONTH($E92)-1)/12)*$H92</f>
        <v>0</v>
      </c>
      <c r="W92" s="233">
        <f t="shared" si="23"/>
        <v>-2.5152225313744818</v>
      </c>
    </row>
    <row r="93" spans="2:23" s="8" customFormat="1">
      <c r="B93" s="241"/>
      <c r="D93" s="9"/>
      <c r="E93" s="216">
        <v>42461</v>
      </c>
      <c r="F93" s="216" t="s">
        <v>753</v>
      </c>
      <c r="G93" s="217" t="s">
        <v>66</v>
      </c>
      <c r="H93" s="231">
        <f>$C$36/12</f>
        <v>9.1666666666666665E-4</v>
      </c>
      <c r="I93" s="232">
        <f>(SUM('1.  LRAMVA Summary'!D$52:D$66)+SUM('1.  LRAMVA Summary'!D$67:D$68)*(MONTH($E93)-1)/12)*$H93</f>
        <v>-1.2368701794334804</v>
      </c>
      <c r="J93" s="232">
        <f>(SUM('1.  LRAMVA Summary'!E$52:E$66)+SUM('1.  LRAMVA Summary'!E$67:E$68)*(MONTH($E93)-1)/12)*$H93</f>
        <v>-0.33606668712003651</v>
      </c>
      <c r="K93" s="232">
        <f>(SUM('1.  LRAMVA Summary'!F$52:F$66)+SUM('1.  LRAMVA Summary'!F$67:F$68)*(MONTH($E93)-1)/12)*$H93</f>
        <v>-0.96425632869607047</v>
      </c>
      <c r="L93" s="232">
        <f>(SUM('1.  LRAMVA Summary'!G$52:G$66)+SUM('1.  LRAMVA Summary'!G$67:G$68)*(MONTH($E93)-1)/12)*$H93</f>
        <v>4.8603029706211165E-2</v>
      </c>
      <c r="M93" s="232">
        <f>(SUM('1.  LRAMVA Summary'!H$52:H$66)+SUM('1.  LRAMVA Summary'!H$67:H$68)*(MONTH($E93)-1)/12)*$H93</f>
        <v>-4.7850000000000003E-4</v>
      </c>
      <c r="N93" s="232">
        <f>(SUM('1.  LRAMVA Summary'!I$52:I$66)+SUM('1.  LRAMVA Summary'!I$67:I$68)*(MONTH($E93)-1)/12)*$H93</f>
        <v>-1.7695516666666668E-2</v>
      </c>
      <c r="O93" s="232">
        <f>(SUM('1.  LRAMVA Summary'!J$52:J$66)+SUM('1.  LRAMVA Summary'!J$67:J$68)*(MONTH($E93)-1)/12)*$H93</f>
        <v>-0.12308184166666665</v>
      </c>
      <c r="P93" s="232">
        <f>(SUM('1.  LRAMVA Summary'!K$52:K$66)+SUM('1.  LRAMVA Summary'!K$67:K$68)*(MONTH($E93)-1)/12)*$H93</f>
        <v>0</v>
      </c>
      <c r="Q93" s="232">
        <f>(SUM('1.  LRAMVA Summary'!L$52:L$66)+SUM('1.  LRAMVA Summary'!L$67:L$68)*(MONTH($E93)-1)/12)*$H93</f>
        <v>0</v>
      </c>
      <c r="R93" s="232">
        <f>(SUM('1.  LRAMVA Summary'!M$52:M$66)+SUM('1.  LRAMVA Summary'!M$67:M$68)*(MONTH($E93)-1)/12)*$H93</f>
        <v>0</v>
      </c>
      <c r="S93" s="232">
        <f>(SUM('1.  LRAMVA Summary'!N$52:N$66)+SUM('1.  LRAMVA Summary'!N$67:N$68)*(MONTH($E93)-1)/12)*$H93</f>
        <v>0</v>
      </c>
      <c r="T93" s="232">
        <f>(SUM('1.  LRAMVA Summary'!O$52:O$66)+SUM('1.  LRAMVA Summary'!O$67:O$68)*(MONTH($E93)-1)/12)*$H93</f>
        <v>0</v>
      </c>
      <c r="U93" s="232">
        <f>(SUM('1.  LRAMVA Summary'!P$52:P$66)+SUM('1.  LRAMVA Summary'!P$67:P$68)*(MONTH($E93)-1)/12)*$H93</f>
        <v>0</v>
      </c>
      <c r="V93" s="232">
        <f>(SUM('1.  LRAMVA Summary'!Q$52:Q$66)+SUM('1.  LRAMVA Summary'!Q$67:Q$68)*(MONTH($E93)-1)/12)*$H93</f>
        <v>0</v>
      </c>
      <c r="W93" s="233">
        <f t="shared" si="23"/>
        <v>-2.6298460238767092</v>
      </c>
    </row>
    <row r="94" spans="2:23" s="9" customFormat="1">
      <c r="B94" s="68"/>
      <c r="E94" s="216">
        <v>42491</v>
      </c>
      <c r="F94" s="216" t="s">
        <v>753</v>
      </c>
      <c r="G94" s="217" t="s">
        <v>66</v>
      </c>
      <c r="H94" s="231">
        <f>$C$36/12</f>
        <v>9.1666666666666665E-4</v>
      </c>
      <c r="I94" s="232">
        <f>(SUM('1.  LRAMVA Summary'!D$52:D$66)+SUM('1.  LRAMVA Summary'!D$67:D$68)*(MONTH($E94)-1)/12)*$H94</f>
        <v>-1.172324562766814</v>
      </c>
      <c r="J94" s="232">
        <f>(SUM('1.  LRAMVA Summary'!E$52:E$66)+SUM('1.  LRAMVA Summary'!E$67:E$68)*(MONTH($E94)-1)/12)*$H94</f>
        <v>-0.36057488109231095</v>
      </c>
      <c r="K94" s="232">
        <f>(SUM('1.  LRAMVA Summary'!F$52:F$66)+SUM('1.  LRAMVA Summary'!F$67:F$68)*(MONTH($E94)-1)/12)*$H94</f>
        <v>-1.0473825255680942</v>
      </c>
      <c r="L94" s="232">
        <f>(SUM('1.  LRAMVA Summary'!G$52:G$66)+SUM('1.  LRAMVA Summary'!G$67:G$68)*(MONTH($E94)-1)/12)*$H94</f>
        <v>-2.2931688618385109E-2</v>
      </c>
      <c r="M94" s="232">
        <f>(SUM('1.  LRAMVA Summary'!H$52:H$66)+SUM('1.  LRAMVA Summary'!H$67:H$68)*(MONTH($E94)-1)/12)*$H94</f>
        <v>-4.7850000000000003E-4</v>
      </c>
      <c r="N94" s="232">
        <f>(SUM('1.  LRAMVA Summary'!I$52:I$66)+SUM('1.  LRAMVA Summary'!I$67:I$68)*(MONTH($E94)-1)/12)*$H94</f>
        <v>-1.7695516666666668E-2</v>
      </c>
      <c r="O94" s="232">
        <f>(SUM('1.  LRAMVA Summary'!J$52:J$66)+SUM('1.  LRAMVA Summary'!J$67:J$68)*(MONTH($E94)-1)/12)*$H94</f>
        <v>-0.12308184166666665</v>
      </c>
      <c r="P94" s="232">
        <f>(SUM('1.  LRAMVA Summary'!K$52:K$66)+SUM('1.  LRAMVA Summary'!K$67:K$68)*(MONTH($E94)-1)/12)*$H94</f>
        <v>0</v>
      </c>
      <c r="Q94" s="232">
        <f>(SUM('1.  LRAMVA Summary'!L$52:L$66)+SUM('1.  LRAMVA Summary'!L$67:L$68)*(MONTH($E94)-1)/12)*$H94</f>
        <v>0</v>
      </c>
      <c r="R94" s="232">
        <f>(SUM('1.  LRAMVA Summary'!M$52:M$66)+SUM('1.  LRAMVA Summary'!M$67:M$68)*(MONTH($E94)-1)/12)*$H94</f>
        <v>0</v>
      </c>
      <c r="S94" s="232">
        <f>(SUM('1.  LRAMVA Summary'!N$52:N$66)+SUM('1.  LRAMVA Summary'!N$67:N$68)*(MONTH($E94)-1)/12)*$H94</f>
        <v>0</v>
      </c>
      <c r="T94" s="232">
        <f>(SUM('1.  LRAMVA Summary'!O$52:O$66)+SUM('1.  LRAMVA Summary'!O$67:O$68)*(MONTH($E94)-1)/12)*$H94</f>
        <v>0</v>
      </c>
      <c r="U94" s="232">
        <f>(SUM('1.  LRAMVA Summary'!P$52:P$66)+SUM('1.  LRAMVA Summary'!P$67:P$68)*(MONTH($E94)-1)/12)*$H94</f>
        <v>0</v>
      </c>
      <c r="V94" s="232">
        <f>(SUM('1.  LRAMVA Summary'!Q$52:Q$66)+SUM('1.  LRAMVA Summary'!Q$67:Q$68)*(MONTH($E94)-1)/12)*$H94</f>
        <v>0</v>
      </c>
      <c r="W94" s="233">
        <f t="shared" si="23"/>
        <v>-2.7444695163789374</v>
      </c>
    </row>
    <row r="95" spans="2:23" s="240" customFormat="1">
      <c r="B95" s="239"/>
      <c r="D95" s="9"/>
      <c r="E95" s="216">
        <v>42522</v>
      </c>
      <c r="F95" s="216" t="s">
        <v>753</v>
      </c>
      <c r="G95" s="217" t="s">
        <v>66</v>
      </c>
      <c r="H95" s="231">
        <f>$C$36/12</f>
        <v>9.1666666666666665E-4</v>
      </c>
      <c r="I95" s="232">
        <f>(SUM('1.  LRAMVA Summary'!D$52:D$66)+SUM('1.  LRAMVA Summary'!D$67:D$68)*(MONTH($E95)-1)/12)*$H95</f>
        <v>-1.107778946100147</v>
      </c>
      <c r="J95" s="232">
        <f>(SUM('1.  LRAMVA Summary'!E$52:E$66)+SUM('1.  LRAMVA Summary'!E$67:E$68)*(MONTH($E95)-1)/12)*$H95</f>
        <v>-0.38508307506458545</v>
      </c>
      <c r="K95" s="232">
        <f>(SUM('1.  LRAMVA Summary'!F$52:F$66)+SUM('1.  LRAMVA Summary'!F$67:F$68)*(MONTH($E95)-1)/12)*$H95</f>
        <v>-1.1305087224401176</v>
      </c>
      <c r="L95" s="232">
        <f>(SUM('1.  LRAMVA Summary'!G$52:G$66)+SUM('1.  LRAMVA Summary'!G$67:G$68)*(MONTH($E95)-1)/12)*$H95</f>
        <v>-9.4466406942981335E-2</v>
      </c>
      <c r="M95" s="232">
        <f>(SUM('1.  LRAMVA Summary'!H$52:H$66)+SUM('1.  LRAMVA Summary'!H$67:H$68)*(MONTH($E95)-1)/12)*$H95</f>
        <v>-4.7850000000000003E-4</v>
      </c>
      <c r="N95" s="232">
        <f>(SUM('1.  LRAMVA Summary'!I$52:I$66)+SUM('1.  LRAMVA Summary'!I$67:I$68)*(MONTH($E95)-1)/12)*$H95</f>
        <v>-1.7695516666666668E-2</v>
      </c>
      <c r="O95" s="232">
        <f>(SUM('1.  LRAMVA Summary'!J$52:J$66)+SUM('1.  LRAMVA Summary'!J$67:J$68)*(MONTH($E95)-1)/12)*$H95</f>
        <v>-0.12308184166666665</v>
      </c>
      <c r="P95" s="232">
        <f>(SUM('1.  LRAMVA Summary'!K$52:K$66)+SUM('1.  LRAMVA Summary'!K$67:K$68)*(MONTH($E95)-1)/12)*$H95</f>
        <v>0</v>
      </c>
      <c r="Q95" s="232">
        <f>(SUM('1.  LRAMVA Summary'!L$52:L$66)+SUM('1.  LRAMVA Summary'!L$67:L$68)*(MONTH($E95)-1)/12)*$H95</f>
        <v>0</v>
      </c>
      <c r="R95" s="232">
        <f>(SUM('1.  LRAMVA Summary'!M$52:M$66)+SUM('1.  LRAMVA Summary'!M$67:M$68)*(MONTH($E95)-1)/12)*$H95</f>
        <v>0</v>
      </c>
      <c r="S95" s="232">
        <f>(SUM('1.  LRAMVA Summary'!N$52:N$66)+SUM('1.  LRAMVA Summary'!N$67:N$68)*(MONTH($E95)-1)/12)*$H95</f>
        <v>0</v>
      </c>
      <c r="T95" s="232">
        <f>(SUM('1.  LRAMVA Summary'!O$52:O$66)+SUM('1.  LRAMVA Summary'!O$67:O$68)*(MONTH($E95)-1)/12)*$H95</f>
        <v>0</v>
      </c>
      <c r="U95" s="232">
        <f>(SUM('1.  LRAMVA Summary'!P$52:P$66)+SUM('1.  LRAMVA Summary'!P$67:P$68)*(MONTH($E95)-1)/12)*$H95</f>
        <v>0</v>
      </c>
      <c r="V95" s="232">
        <f>(SUM('1.  LRAMVA Summary'!Q$52:Q$66)+SUM('1.  LRAMVA Summary'!Q$67:Q$68)*(MONTH($E95)-1)/12)*$H95</f>
        <v>0</v>
      </c>
      <c r="W95" s="233">
        <f t="shared" si="23"/>
        <v>-2.8590930088811644</v>
      </c>
    </row>
    <row r="96" spans="2:23" s="9" customFormat="1">
      <c r="B96" s="68"/>
      <c r="E96" s="216">
        <v>42552</v>
      </c>
      <c r="F96" s="216" t="s">
        <v>753</v>
      </c>
      <c r="G96" s="217" t="s">
        <v>68</v>
      </c>
      <c r="H96" s="231">
        <f>$C$37/12</f>
        <v>9.1666666666666665E-4</v>
      </c>
      <c r="I96" s="232">
        <f>(SUM('1.  LRAMVA Summary'!D$52:D$66)+SUM('1.  LRAMVA Summary'!D$67:D$68)*(MONTH($E96)-1)/12)*$H96</f>
        <v>-1.0432333294334806</v>
      </c>
      <c r="J96" s="232">
        <f>(SUM('1.  LRAMVA Summary'!E$52:E$66)+SUM('1.  LRAMVA Summary'!E$67:E$68)*(MONTH($E96)-1)/12)*$H96</f>
        <v>-0.40959126903685983</v>
      </c>
      <c r="K96" s="232">
        <f>(SUM('1.  LRAMVA Summary'!F$52:F$66)+SUM('1.  LRAMVA Summary'!F$67:F$68)*(MONTH($E96)-1)/12)*$H96</f>
        <v>-1.2136349193121412</v>
      </c>
      <c r="L96" s="232">
        <f>(SUM('1.  LRAMVA Summary'!G$52:G$66)+SUM('1.  LRAMVA Summary'!G$67:G$68)*(MONTH($E96)-1)/12)*$H96</f>
        <v>-0.1660011252675776</v>
      </c>
      <c r="M96" s="232">
        <f>(SUM('1.  LRAMVA Summary'!H$52:H$66)+SUM('1.  LRAMVA Summary'!H$67:H$68)*(MONTH($E96)-1)/12)*$H96</f>
        <v>-4.7850000000000003E-4</v>
      </c>
      <c r="N96" s="232">
        <f>(SUM('1.  LRAMVA Summary'!I$52:I$66)+SUM('1.  LRAMVA Summary'!I$67:I$68)*(MONTH($E96)-1)/12)*$H96</f>
        <v>-1.7695516666666668E-2</v>
      </c>
      <c r="O96" s="232">
        <f>(SUM('1.  LRAMVA Summary'!J$52:J$66)+SUM('1.  LRAMVA Summary'!J$67:J$68)*(MONTH($E96)-1)/12)*$H96</f>
        <v>-0.12308184166666665</v>
      </c>
      <c r="P96" s="232">
        <f>(SUM('1.  LRAMVA Summary'!K$52:K$66)+SUM('1.  LRAMVA Summary'!K$67:K$68)*(MONTH($E96)-1)/12)*$H96</f>
        <v>0</v>
      </c>
      <c r="Q96" s="232">
        <f>(SUM('1.  LRAMVA Summary'!L$52:L$66)+SUM('1.  LRAMVA Summary'!L$67:L$68)*(MONTH($E96)-1)/12)*$H96</f>
        <v>0</v>
      </c>
      <c r="R96" s="232">
        <f>(SUM('1.  LRAMVA Summary'!M$52:M$66)+SUM('1.  LRAMVA Summary'!M$67:M$68)*(MONTH($E96)-1)/12)*$H96</f>
        <v>0</v>
      </c>
      <c r="S96" s="232">
        <f>(SUM('1.  LRAMVA Summary'!N$52:N$66)+SUM('1.  LRAMVA Summary'!N$67:N$68)*(MONTH($E96)-1)/12)*$H96</f>
        <v>0</v>
      </c>
      <c r="T96" s="232">
        <f>(SUM('1.  LRAMVA Summary'!O$52:O$66)+SUM('1.  LRAMVA Summary'!O$67:O$68)*(MONTH($E96)-1)/12)*$H96</f>
        <v>0</v>
      </c>
      <c r="U96" s="232">
        <f>(SUM('1.  LRAMVA Summary'!P$52:P$66)+SUM('1.  LRAMVA Summary'!P$67:P$68)*(MONTH($E96)-1)/12)*$H96</f>
        <v>0</v>
      </c>
      <c r="V96" s="232">
        <f>(SUM('1.  LRAMVA Summary'!Q$52:Q$66)+SUM('1.  LRAMVA Summary'!Q$67:Q$68)*(MONTH($E96)-1)/12)*$H96</f>
        <v>0</v>
      </c>
      <c r="W96" s="233">
        <f t="shared" si="23"/>
        <v>-2.9737165013833922</v>
      </c>
    </row>
    <row r="97" spans="2:23" s="9" customFormat="1">
      <c r="B97" s="68"/>
      <c r="E97" s="216">
        <v>42583</v>
      </c>
      <c r="F97" s="216" t="s">
        <v>753</v>
      </c>
      <c r="G97" s="217" t="s">
        <v>68</v>
      </c>
      <c r="H97" s="231">
        <f>$C$37/12</f>
        <v>9.1666666666666665E-4</v>
      </c>
      <c r="I97" s="232">
        <f>(SUM('1.  LRAMVA Summary'!D$52:D$66)+SUM('1.  LRAMVA Summary'!D$67:D$68)*(MONTH($E97)-1)/12)*$H97</f>
        <v>-0.97868771276681399</v>
      </c>
      <c r="J97" s="232">
        <f>(SUM('1.  LRAMVA Summary'!E$52:E$66)+SUM('1.  LRAMVA Summary'!E$67:E$68)*(MONTH($E97)-1)/12)*$H97</f>
        <v>-0.43409946300913427</v>
      </c>
      <c r="K97" s="232">
        <f>(SUM('1.  LRAMVA Summary'!F$52:F$66)+SUM('1.  LRAMVA Summary'!F$67:F$68)*(MONTH($E97)-1)/12)*$H97</f>
        <v>-1.2967611161841646</v>
      </c>
      <c r="L97" s="232">
        <f>(SUM('1.  LRAMVA Summary'!G$52:G$66)+SUM('1.  LRAMVA Summary'!G$67:G$68)*(MONTH($E97)-1)/12)*$H97</f>
        <v>-0.23753584359217383</v>
      </c>
      <c r="M97" s="232">
        <f>(SUM('1.  LRAMVA Summary'!H$52:H$66)+SUM('1.  LRAMVA Summary'!H$67:H$68)*(MONTH($E97)-1)/12)*$H97</f>
        <v>-4.7850000000000003E-4</v>
      </c>
      <c r="N97" s="232">
        <f>(SUM('1.  LRAMVA Summary'!I$52:I$66)+SUM('1.  LRAMVA Summary'!I$67:I$68)*(MONTH($E97)-1)/12)*$H97</f>
        <v>-1.7695516666666668E-2</v>
      </c>
      <c r="O97" s="232">
        <f>(SUM('1.  LRAMVA Summary'!J$52:J$66)+SUM('1.  LRAMVA Summary'!J$67:J$68)*(MONTH($E97)-1)/12)*$H97</f>
        <v>-0.12308184166666665</v>
      </c>
      <c r="P97" s="232">
        <f>(SUM('1.  LRAMVA Summary'!K$52:K$66)+SUM('1.  LRAMVA Summary'!K$67:K$68)*(MONTH($E97)-1)/12)*$H97</f>
        <v>0</v>
      </c>
      <c r="Q97" s="232">
        <f>(SUM('1.  LRAMVA Summary'!L$52:L$66)+SUM('1.  LRAMVA Summary'!L$67:L$68)*(MONTH($E97)-1)/12)*$H97</f>
        <v>0</v>
      </c>
      <c r="R97" s="232">
        <f>(SUM('1.  LRAMVA Summary'!M$52:M$66)+SUM('1.  LRAMVA Summary'!M$67:M$68)*(MONTH($E97)-1)/12)*$H97</f>
        <v>0</v>
      </c>
      <c r="S97" s="232">
        <f>(SUM('1.  LRAMVA Summary'!N$52:N$66)+SUM('1.  LRAMVA Summary'!N$67:N$68)*(MONTH($E97)-1)/12)*$H97</f>
        <v>0</v>
      </c>
      <c r="T97" s="232">
        <f>(SUM('1.  LRAMVA Summary'!O$52:O$66)+SUM('1.  LRAMVA Summary'!O$67:O$68)*(MONTH($E97)-1)/12)*$H97</f>
        <v>0</v>
      </c>
      <c r="U97" s="232">
        <f>(SUM('1.  LRAMVA Summary'!P$52:P$66)+SUM('1.  LRAMVA Summary'!P$67:P$68)*(MONTH($E97)-1)/12)*$H97</f>
        <v>0</v>
      </c>
      <c r="V97" s="232">
        <f>(SUM('1.  LRAMVA Summary'!Q$52:Q$66)+SUM('1.  LRAMVA Summary'!Q$67:Q$68)*(MONTH($E97)-1)/12)*$H97</f>
        <v>0</v>
      </c>
      <c r="W97" s="233">
        <f t="shared" si="23"/>
        <v>-3.0883399938856195</v>
      </c>
    </row>
    <row r="98" spans="2:23" s="9" customFormat="1">
      <c r="B98" s="68"/>
      <c r="E98" s="216">
        <v>42614</v>
      </c>
      <c r="F98" s="216" t="s">
        <v>753</v>
      </c>
      <c r="G98" s="217" t="s">
        <v>68</v>
      </c>
      <c r="H98" s="231">
        <f>$C$37/12</f>
        <v>9.1666666666666665E-4</v>
      </c>
      <c r="I98" s="232">
        <f>(SUM('1.  LRAMVA Summary'!D$52:D$66)+SUM('1.  LRAMVA Summary'!D$67:D$68)*(MONTH($E98)-1)/12)*$H98</f>
        <v>-0.91414209610014729</v>
      </c>
      <c r="J98" s="232">
        <f>(SUM('1.  LRAMVA Summary'!E$52:E$66)+SUM('1.  LRAMVA Summary'!E$67:E$68)*(MONTH($E98)-1)/12)*$H98</f>
        <v>-0.45860765698140876</v>
      </c>
      <c r="K98" s="232">
        <f>(SUM('1.  LRAMVA Summary'!F$52:F$66)+SUM('1.  LRAMVA Summary'!F$67:F$68)*(MONTH($E98)-1)/12)*$H98</f>
        <v>-1.3798873130561882</v>
      </c>
      <c r="L98" s="232">
        <f>(SUM('1.  LRAMVA Summary'!G$52:G$66)+SUM('1.  LRAMVA Summary'!G$67:G$68)*(MONTH($E98)-1)/12)*$H98</f>
        <v>-0.30907056191677013</v>
      </c>
      <c r="M98" s="232">
        <f>(SUM('1.  LRAMVA Summary'!H$52:H$66)+SUM('1.  LRAMVA Summary'!H$67:H$68)*(MONTH($E98)-1)/12)*$H98</f>
        <v>-4.7850000000000003E-4</v>
      </c>
      <c r="N98" s="232">
        <f>(SUM('1.  LRAMVA Summary'!I$52:I$66)+SUM('1.  LRAMVA Summary'!I$67:I$68)*(MONTH($E98)-1)/12)*$H98</f>
        <v>-1.7695516666666668E-2</v>
      </c>
      <c r="O98" s="232">
        <f>(SUM('1.  LRAMVA Summary'!J$52:J$66)+SUM('1.  LRAMVA Summary'!J$67:J$68)*(MONTH($E98)-1)/12)*$H98</f>
        <v>-0.12308184166666665</v>
      </c>
      <c r="P98" s="232">
        <f>(SUM('1.  LRAMVA Summary'!K$52:K$66)+SUM('1.  LRAMVA Summary'!K$67:K$68)*(MONTH($E98)-1)/12)*$H98</f>
        <v>0</v>
      </c>
      <c r="Q98" s="232">
        <f>(SUM('1.  LRAMVA Summary'!L$52:L$66)+SUM('1.  LRAMVA Summary'!L$67:L$68)*(MONTH($E98)-1)/12)*$H98</f>
        <v>0</v>
      </c>
      <c r="R98" s="232">
        <f>(SUM('1.  LRAMVA Summary'!M$52:M$66)+SUM('1.  LRAMVA Summary'!M$67:M$68)*(MONTH($E98)-1)/12)*$H98</f>
        <v>0</v>
      </c>
      <c r="S98" s="232">
        <f>(SUM('1.  LRAMVA Summary'!N$52:N$66)+SUM('1.  LRAMVA Summary'!N$67:N$68)*(MONTH($E98)-1)/12)*$H98</f>
        <v>0</v>
      </c>
      <c r="T98" s="232">
        <f>(SUM('1.  LRAMVA Summary'!O$52:O$66)+SUM('1.  LRAMVA Summary'!O$67:O$68)*(MONTH($E98)-1)/12)*$H98</f>
        <v>0</v>
      </c>
      <c r="U98" s="232">
        <f>(SUM('1.  LRAMVA Summary'!P$52:P$66)+SUM('1.  LRAMVA Summary'!P$67:P$68)*(MONTH($E98)-1)/12)*$H98</f>
        <v>0</v>
      </c>
      <c r="V98" s="232">
        <f>(SUM('1.  LRAMVA Summary'!Q$52:Q$66)+SUM('1.  LRAMVA Summary'!Q$67:Q$68)*(MONTH($E98)-1)/12)*$H98</f>
        <v>0</v>
      </c>
      <c r="W98" s="233">
        <f t="shared" si="23"/>
        <v>-3.2029634863878473</v>
      </c>
    </row>
    <row r="99" spans="2:23" s="9" customFormat="1">
      <c r="B99" s="68"/>
      <c r="E99" s="216">
        <v>42644</v>
      </c>
      <c r="F99" s="216" t="s">
        <v>753</v>
      </c>
      <c r="G99" s="217" t="s">
        <v>69</v>
      </c>
      <c r="H99" s="212">
        <f>$C$38/12</f>
        <v>9.1666666666666665E-4</v>
      </c>
      <c r="I99" s="232">
        <f>(SUM('1.  LRAMVA Summary'!D$52:D$66)+SUM('1.  LRAMVA Summary'!D$67:D$68)*(MONTH($E99)-1)/12)*$H99</f>
        <v>-0.8495964794334806</v>
      </c>
      <c r="J99" s="232">
        <f>(SUM('1.  LRAMVA Summary'!E$52:E$66)+SUM('1.  LRAMVA Summary'!E$67:E$68)*(MONTH($E99)-1)/12)*$H99</f>
        <v>-0.48311585095368315</v>
      </c>
      <c r="K99" s="232">
        <f>(SUM('1.  LRAMVA Summary'!F$52:F$66)+SUM('1.  LRAMVA Summary'!F$67:F$68)*(MONTH($E99)-1)/12)*$H99</f>
        <v>-1.4630135099282118</v>
      </c>
      <c r="L99" s="232">
        <f>(SUM('1.  LRAMVA Summary'!G$52:G$66)+SUM('1.  LRAMVA Summary'!G$67:G$68)*(MONTH($E99)-1)/12)*$H99</f>
        <v>-0.38060528024136636</v>
      </c>
      <c r="M99" s="232">
        <f>(SUM('1.  LRAMVA Summary'!H$52:H$66)+SUM('1.  LRAMVA Summary'!H$67:H$68)*(MONTH($E99)-1)/12)*$H99</f>
        <v>-4.7850000000000003E-4</v>
      </c>
      <c r="N99" s="232">
        <f>(SUM('1.  LRAMVA Summary'!I$52:I$66)+SUM('1.  LRAMVA Summary'!I$67:I$68)*(MONTH($E99)-1)/12)*$H99</f>
        <v>-1.7695516666666668E-2</v>
      </c>
      <c r="O99" s="232">
        <f>(SUM('1.  LRAMVA Summary'!J$52:J$66)+SUM('1.  LRAMVA Summary'!J$67:J$68)*(MONTH($E99)-1)/12)*$H99</f>
        <v>-0.12308184166666665</v>
      </c>
      <c r="P99" s="232">
        <f>(SUM('1.  LRAMVA Summary'!K$52:K$66)+SUM('1.  LRAMVA Summary'!K$67:K$68)*(MONTH($E99)-1)/12)*$H99</f>
        <v>0</v>
      </c>
      <c r="Q99" s="232">
        <f>(SUM('1.  LRAMVA Summary'!L$52:L$66)+SUM('1.  LRAMVA Summary'!L$67:L$68)*(MONTH($E99)-1)/12)*$H99</f>
        <v>0</v>
      </c>
      <c r="R99" s="232">
        <f>(SUM('1.  LRAMVA Summary'!M$52:M$66)+SUM('1.  LRAMVA Summary'!M$67:M$68)*(MONTH($E99)-1)/12)*$H99</f>
        <v>0</v>
      </c>
      <c r="S99" s="232">
        <f>(SUM('1.  LRAMVA Summary'!N$52:N$66)+SUM('1.  LRAMVA Summary'!N$67:N$68)*(MONTH($E99)-1)/12)*$H99</f>
        <v>0</v>
      </c>
      <c r="T99" s="232">
        <f>(SUM('1.  LRAMVA Summary'!O$52:O$66)+SUM('1.  LRAMVA Summary'!O$67:O$68)*(MONTH($E99)-1)/12)*$H99</f>
        <v>0</v>
      </c>
      <c r="U99" s="232">
        <f>(SUM('1.  LRAMVA Summary'!P$52:P$66)+SUM('1.  LRAMVA Summary'!P$67:P$68)*(MONTH($E99)-1)/12)*$H99</f>
        <v>0</v>
      </c>
      <c r="V99" s="232">
        <f>(SUM('1.  LRAMVA Summary'!Q$52:Q$66)+SUM('1.  LRAMVA Summary'!Q$67:Q$68)*(MONTH($E99)-1)/12)*$H99</f>
        <v>0</v>
      </c>
      <c r="W99" s="233">
        <f t="shared" si="23"/>
        <v>-3.3175869788900747</v>
      </c>
    </row>
    <row r="100" spans="2:23" s="9" customFormat="1">
      <c r="B100" s="68"/>
      <c r="E100" s="216">
        <v>42675</v>
      </c>
      <c r="F100" s="216" t="s">
        <v>753</v>
      </c>
      <c r="G100" s="217" t="s">
        <v>69</v>
      </c>
      <c r="H100" s="212">
        <f>$C$38/12</f>
        <v>9.1666666666666665E-4</v>
      </c>
      <c r="I100" s="232">
        <f>(SUM('1.  LRAMVA Summary'!D$52:D$66)+SUM('1.  LRAMVA Summary'!D$67:D$68)*(MONTH($E100)-1)/12)*$H100</f>
        <v>-0.78505086276681391</v>
      </c>
      <c r="J100" s="232">
        <f>(SUM('1.  LRAMVA Summary'!E$52:E$66)+SUM('1.  LRAMVA Summary'!E$67:E$68)*(MONTH($E100)-1)/12)*$H100</f>
        <v>-0.5076240449259577</v>
      </c>
      <c r="K100" s="232">
        <f>(SUM('1.  LRAMVA Summary'!F$52:F$66)+SUM('1.  LRAMVA Summary'!F$67:F$68)*(MONTH($E100)-1)/12)*$H100</f>
        <v>-1.5461397068002352</v>
      </c>
      <c r="L100" s="232">
        <f>(SUM('1.  LRAMVA Summary'!G$52:G$66)+SUM('1.  LRAMVA Summary'!G$67:G$68)*(MONTH($E100)-1)/12)*$H100</f>
        <v>-0.4521399985659626</v>
      </c>
      <c r="M100" s="232">
        <f>(SUM('1.  LRAMVA Summary'!H$52:H$66)+SUM('1.  LRAMVA Summary'!H$67:H$68)*(MONTH($E100)-1)/12)*$H100</f>
        <v>-4.7850000000000003E-4</v>
      </c>
      <c r="N100" s="232">
        <f>(SUM('1.  LRAMVA Summary'!I$52:I$66)+SUM('1.  LRAMVA Summary'!I$67:I$68)*(MONTH($E100)-1)/12)*$H100</f>
        <v>-1.7695516666666668E-2</v>
      </c>
      <c r="O100" s="232">
        <f>(SUM('1.  LRAMVA Summary'!J$52:J$66)+SUM('1.  LRAMVA Summary'!J$67:J$68)*(MONTH($E100)-1)/12)*$H100</f>
        <v>-0.12308184166666665</v>
      </c>
      <c r="P100" s="232">
        <f>(SUM('1.  LRAMVA Summary'!K$52:K$66)+SUM('1.  LRAMVA Summary'!K$67:K$68)*(MONTH($E100)-1)/12)*$H100</f>
        <v>0</v>
      </c>
      <c r="Q100" s="232">
        <f>(SUM('1.  LRAMVA Summary'!L$52:L$66)+SUM('1.  LRAMVA Summary'!L$67:L$68)*(MONTH($E100)-1)/12)*$H100</f>
        <v>0</v>
      </c>
      <c r="R100" s="232">
        <f>(SUM('1.  LRAMVA Summary'!M$52:M$66)+SUM('1.  LRAMVA Summary'!M$67:M$68)*(MONTH($E100)-1)/12)*$H100</f>
        <v>0</v>
      </c>
      <c r="S100" s="232">
        <f>(SUM('1.  LRAMVA Summary'!N$52:N$66)+SUM('1.  LRAMVA Summary'!N$67:N$68)*(MONTH($E100)-1)/12)*$H100</f>
        <v>0</v>
      </c>
      <c r="T100" s="232">
        <f>(SUM('1.  LRAMVA Summary'!O$52:O$66)+SUM('1.  LRAMVA Summary'!O$67:O$68)*(MONTH($E100)-1)/12)*$H100</f>
        <v>0</v>
      </c>
      <c r="U100" s="232">
        <f>(SUM('1.  LRAMVA Summary'!P$52:P$66)+SUM('1.  LRAMVA Summary'!P$67:P$68)*(MONTH($E100)-1)/12)*$H100</f>
        <v>0</v>
      </c>
      <c r="V100" s="232">
        <f>(SUM('1.  LRAMVA Summary'!Q$52:Q$66)+SUM('1.  LRAMVA Summary'!Q$67:Q$68)*(MONTH($E100)-1)/12)*$H100</f>
        <v>0</v>
      </c>
      <c r="W100" s="233">
        <f t="shared" si="23"/>
        <v>-3.4322104713923025</v>
      </c>
    </row>
    <row r="101" spans="2:23" s="9" customFormat="1">
      <c r="B101" s="68"/>
      <c r="E101" s="216">
        <v>42705</v>
      </c>
      <c r="F101" s="216" t="s">
        <v>753</v>
      </c>
      <c r="G101" s="217" t="s">
        <v>69</v>
      </c>
      <c r="H101" s="212">
        <f>$C$38/12</f>
        <v>9.1666666666666665E-4</v>
      </c>
      <c r="I101" s="232">
        <f>(SUM('1.  LRAMVA Summary'!D$52:D$66)+SUM('1.  LRAMVA Summary'!D$67:D$68)*(MONTH($E101)-1)/12)*$H101</f>
        <v>-0.72050524610014732</v>
      </c>
      <c r="J101" s="232">
        <f>(SUM('1.  LRAMVA Summary'!E$52:E$66)+SUM('1.  LRAMVA Summary'!E$67:E$68)*(MONTH($E101)-1)/12)*$H101</f>
        <v>-0.53213223889823202</v>
      </c>
      <c r="K101" s="232">
        <f>(SUM('1.  LRAMVA Summary'!F$52:F$66)+SUM('1.  LRAMVA Summary'!F$67:F$68)*(MONTH($E101)-1)/12)*$H101</f>
        <v>-1.6292659036722585</v>
      </c>
      <c r="L101" s="232">
        <f>(SUM('1.  LRAMVA Summary'!G$52:G$66)+SUM('1.  LRAMVA Summary'!G$67:G$68)*(MONTH($E101)-1)/12)*$H101</f>
        <v>-0.52367471689055889</v>
      </c>
      <c r="M101" s="232">
        <f>(SUM('1.  LRAMVA Summary'!H$52:H$66)+SUM('1.  LRAMVA Summary'!H$67:H$68)*(MONTH($E101)-1)/12)*$H101</f>
        <v>-4.7850000000000003E-4</v>
      </c>
      <c r="N101" s="232">
        <f>(SUM('1.  LRAMVA Summary'!I$52:I$66)+SUM('1.  LRAMVA Summary'!I$67:I$68)*(MONTH($E101)-1)/12)*$H101</f>
        <v>-1.7695516666666668E-2</v>
      </c>
      <c r="O101" s="232">
        <f>(SUM('1.  LRAMVA Summary'!J$52:J$66)+SUM('1.  LRAMVA Summary'!J$67:J$68)*(MONTH($E101)-1)/12)*$H101</f>
        <v>-0.12308184166666665</v>
      </c>
      <c r="P101" s="232">
        <f>(SUM('1.  LRAMVA Summary'!K$52:K$66)+SUM('1.  LRAMVA Summary'!K$67:K$68)*(MONTH($E101)-1)/12)*$H101</f>
        <v>0</v>
      </c>
      <c r="Q101" s="232">
        <f>(SUM('1.  LRAMVA Summary'!L$52:L$66)+SUM('1.  LRAMVA Summary'!L$67:L$68)*(MONTH($E101)-1)/12)*$H101</f>
        <v>0</v>
      </c>
      <c r="R101" s="232">
        <f>(SUM('1.  LRAMVA Summary'!M$52:M$66)+SUM('1.  LRAMVA Summary'!M$67:M$68)*(MONTH($E101)-1)/12)*$H101</f>
        <v>0</v>
      </c>
      <c r="S101" s="232">
        <f>(SUM('1.  LRAMVA Summary'!N$52:N$66)+SUM('1.  LRAMVA Summary'!N$67:N$68)*(MONTH($E101)-1)/12)*$H101</f>
        <v>0</v>
      </c>
      <c r="T101" s="232">
        <f>(SUM('1.  LRAMVA Summary'!O$52:O$66)+SUM('1.  LRAMVA Summary'!O$67:O$68)*(MONTH($E101)-1)/12)*$H101</f>
        <v>0</v>
      </c>
      <c r="U101" s="232">
        <f>(SUM('1.  LRAMVA Summary'!P$52:P$66)+SUM('1.  LRAMVA Summary'!P$67:P$68)*(MONTH($E101)-1)/12)*$H101</f>
        <v>0</v>
      </c>
      <c r="V101" s="232">
        <f>(SUM('1.  LRAMVA Summary'!Q$52:Q$66)+SUM('1.  LRAMVA Summary'!Q$67:Q$68)*(MONTH($E101)-1)/12)*$H101</f>
        <v>0</v>
      </c>
      <c r="W101" s="233">
        <f t="shared" si="23"/>
        <v>-3.5468339638945294</v>
      </c>
    </row>
    <row r="102" spans="2:23" s="9" customFormat="1" ht="15" thickBot="1">
      <c r="B102" s="68"/>
      <c r="E102" s="218" t="s">
        <v>464</v>
      </c>
      <c r="F102" s="218"/>
      <c r="G102" s="219"/>
      <c r="H102" s="220"/>
      <c r="I102" s="221">
        <f t="shared" ref="I102:O102" si="24">SUM(I89:I101)</f>
        <v>-20.894154951651903</v>
      </c>
      <c r="J102" s="221">
        <f t="shared" si="24"/>
        <v>-6.2341050475275228</v>
      </c>
      <c r="K102" s="221">
        <f t="shared" si="24"/>
        <v>-18.056804128837552</v>
      </c>
      <c r="L102" s="221">
        <f t="shared" si="24"/>
        <v>-9.3032346084354456E-2</v>
      </c>
      <c r="M102" s="221">
        <f t="shared" si="24"/>
        <v>-8.4139874999999975E-3</v>
      </c>
      <c r="N102" s="221">
        <f t="shared" si="24"/>
        <v>-0.31115957375000003</v>
      </c>
      <c r="O102" s="221">
        <f t="shared" si="24"/>
        <v>-2.1642822931249994</v>
      </c>
      <c r="P102" s="221">
        <f t="shared" ref="P102:V102" si="25">SUM(P89:P101)</f>
        <v>0</v>
      </c>
      <c r="Q102" s="221">
        <f t="shared" si="25"/>
        <v>0</v>
      </c>
      <c r="R102" s="221">
        <f t="shared" si="25"/>
        <v>0</v>
      </c>
      <c r="S102" s="221">
        <f t="shared" si="25"/>
        <v>0</v>
      </c>
      <c r="T102" s="221">
        <f t="shared" si="25"/>
        <v>0</v>
      </c>
      <c r="U102" s="221">
        <f t="shared" si="25"/>
        <v>0</v>
      </c>
      <c r="V102" s="221">
        <f t="shared" si="25"/>
        <v>0</v>
      </c>
      <c r="W102" s="221">
        <f>SUM(W89:W101)</f>
        <v>-47.761952328476326</v>
      </c>
    </row>
    <row r="103" spans="2:23" s="9" customFormat="1" ht="15" thickTop="1">
      <c r="B103" s="68"/>
      <c r="E103" s="222" t="s">
        <v>67</v>
      </c>
      <c r="F103" s="222"/>
      <c r="G103" s="223"/>
      <c r="H103" s="224"/>
      <c r="I103" s="225"/>
      <c r="J103" s="225"/>
      <c r="K103" s="225"/>
      <c r="L103" s="225"/>
      <c r="M103" s="225"/>
      <c r="N103" s="225"/>
      <c r="O103" s="225"/>
      <c r="P103" s="225"/>
      <c r="Q103" s="225"/>
      <c r="R103" s="225"/>
      <c r="S103" s="225"/>
      <c r="T103" s="225"/>
      <c r="U103" s="225"/>
      <c r="V103" s="225"/>
      <c r="W103" s="226"/>
    </row>
    <row r="104" spans="2:23" s="9" customFormat="1">
      <c r="B104" s="68"/>
      <c r="E104" s="227" t="s">
        <v>428</v>
      </c>
      <c r="F104" s="227"/>
      <c r="G104" s="228"/>
      <c r="H104" s="229"/>
      <c r="I104" s="230">
        <f t="shared" ref="I104:N104" si="26">I102+I103</f>
        <v>-20.894154951651903</v>
      </c>
      <c r="J104" s="230">
        <f t="shared" si="26"/>
        <v>-6.2341050475275228</v>
      </c>
      <c r="K104" s="230">
        <f t="shared" si="26"/>
        <v>-18.056804128837552</v>
      </c>
      <c r="L104" s="230">
        <f t="shared" si="26"/>
        <v>-9.3032346084354456E-2</v>
      </c>
      <c r="M104" s="230">
        <f t="shared" si="26"/>
        <v>-8.4139874999999975E-3</v>
      </c>
      <c r="N104" s="230">
        <f t="shared" si="26"/>
        <v>-0.31115957375000003</v>
      </c>
      <c r="O104" s="230">
        <f t="shared" ref="O104:V104" si="27">O102+O103</f>
        <v>-2.1642822931249994</v>
      </c>
      <c r="P104" s="230">
        <f t="shared" si="27"/>
        <v>0</v>
      </c>
      <c r="Q104" s="230">
        <f t="shared" si="27"/>
        <v>0</v>
      </c>
      <c r="R104" s="230">
        <f t="shared" si="27"/>
        <v>0</v>
      </c>
      <c r="S104" s="230">
        <f t="shared" si="27"/>
        <v>0</v>
      </c>
      <c r="T104" s="230">
        <f t="shared" si="27"/>
        <v>0</v>
      </c>
      <c r="U104" s="230">
        <f t="shared" si="27"/>
        <v>0</v>
      </c>
      <c r="V104" s="230">
        <f t="shared" si="27"/>
        <v>0</v>
      </c>
      <c r="W104" s="230">
        <f>W102+W103</f>
        <v>-47.761952328476326</v>
      </c>
    </row>
    <row r="105" spans="2:23" s="9" customFormat="1">
      <c r="B105" s="68"/>
      <c r="E105" s="216">
        <v>42736</v>
      </c>
      <c r="F105" s="216" t="s">
        <v>754</v>
      </c>
      <c r="G105" s="217" t="s">
        <v>65</v>
      </c>
      <c r="H105" s="242">
        <f>$C$39/12</f>
        <v>9.1666666666666665E-4</v>
      </c>
      <c r="I105" s="232">
        <f>(SUM('1.  LRAMVA Summary'!D$52:D$69)+SUM('1.  LRAMVA Summary'!D$70:D$71)*(MONTH($E105)-1)/12)*$H105</f>
        <v>-0.65595962943348063</v>
      </c>
      <c r="J105" s="232">
        <f>(SUM('1.  LRAMVA Summary'!E$52:E$69)+SUM('1.  LRAMVA Summary'!E$70:E$71)*(MONTH($E105)-1)/12)*$H105</f>
        <v>-0.55664043287050669</v>
      </c>
      <c r="K105" s="232">
        <f>(SUM('1.  LRAMVA Summary'!F$52:F$69)+SUM('1.  LRAMVA Summary'!F$70:F$71)*(MONTH($E105)-1)/12)*$H105</f>
        <v>-1.7123921005442824</v>
      </c>
      <c r="L105" s="232">
        <f>(SUM('1.  LRAMVA Summary'!G$52:G$69)+SUM('1.  LRAMVA Summary'!G$70:G$71)*(MONTH($E105)-1)/12)*$H105</f>
        <v>-0.59520943521515535</v>
      </c>
      <c r="M105" s="232">
        <f>(SUM('1.  LRAMVA Summary'!H$52:H$69)+SUM('1.  LRAMVA Summary'!H$70:H$71)*(MONTH($E105)-1)/12)*$H105</f>
        <v>-4.7850000000000003E-4</v>
      </c>
      <c r="N105" s="232">
        <f>(SUM('1.  LRAMVA Summary'!I$52:I$69)+SUM('1.  LRAMVA Summary'!I$70:I$71)*(MONTH($E105)-1)/12)*$H105</f>
        <v>-1.7695516666666668E-2</v>
      </c>
      <c r="O105" s="232">
        <f>(SUM('1.  LRAMVA Summary'!J$52:J$69)+SUM('1.  LRAMVA Summary'!J$70:J$71)*(MONTH($E105)-1)/12)*$H105</f>
        <v>-0.12308184166666665</v>
      </c>
      <c r="P105" s="232">
        <f>(SUM('1.  LRAMVA Summary'!K$52:K$69)+SUM('1.  LRAMVA Summary'!K$70:K$71)*(MONTH($E105)-1)/12)*$H105</f>
        <v>0</v>
      </c>
      <c r="Q105" s="232">
        <f>(SUM('1.  LRAMVA Summary'!L$52:L$69)+SUM('1.  LRAMVA Summary'!L$70:L$71)*(MONTH($E105)-1)/12)*$H105</f>
        <v>0</v>
      </c>
      <c r="R105" s="232">
        <f>(SUM('1.  LRAMVA Summary'!M$52:M$69)+SUM('1.  LRAMVA Summary'!M$70:M$71)*(MONTH($E105)-1)/12)*$H105</f>
        <v>0</v>
      </c>
      <c r="S105" s="232">
        <f>(SUM('1.  LRAMVA Summary'!N$52:N$69)+SUM('1.  LRAMVA Summary'!N$70:N$71)*(MONTH($E105)-1)/12)*$H105</f>
        <v>0</v>
      </c>
      <c r="T105" s="232">
        <f>(SUM('1.  LRAMVA Summary'!O$52:O$69)+SUM('1.  LRAMVA Summary'!O$70:O$71)*(MONTH($E105)-1)/12)*$H105</f>
        <v>0</v>
      </c>
      <c r="U105" s="232">
        <f>(SUM('1.  LRAMVA Summary'!P$52:P$69)+SUM('1.  LRAMVA Summary'!P$70:P$71)*(MONTH($E105)-1)/12)*$H105</f>
        <v>0</v>
      </c>
      <c r="V105" s="232">
        <f>(SUM('1.  LRAMVA Summary'!Q$52:Q$69)+SUM('1.  LRAMVA Summary'!Q$70:Q$71)*(MONTH($E105)-1)/12)*$H105</f>
        <v>0</v>
      </c>
      <c r="W105" s="233">
        <f>SUM(I105:V105)</f>
        <v>-3.6614574563967577</v>
      </c>
    </row>
    <row r="106" spans="2:23" s="9" customFormat="1">
      <c r="B106" s="68"/>
      <c r="E106" s="216">
        <v>42767</v>
      </c>
      <c r="F106" s="216" t="s">
        <v>754</v>
      </c>
      <c r="G106" s="217" t="s">
        <v>65</v>
      </c>
      <c r="H106" s="242">
        <f>$C$39/12</f>
        <v>9.1666666666666665E-4</v>
      </c>
      <c r="I106" s="232">
        <f>(SUM('1.  LRAMVA Summary'!D$52:D$69)+SUM('1.  LRAMVA Summary'!D$70:D$71)*(MONTH($E106)-1)/12)*$H106</f>
        <v>-4.5759596167405152E-2</v>
      </c>
      <c r="J106" s="232">
        <f>(SUM('1.  LRAMVA Summary'!E$52:E$69)+SUM('1.  LRAMVA Summary'!E$70:E$71)*(MONTH($E106)-1)/12)*$H106</f>
        <v>-0.42877038225225211</v>
      </c>
      <c r="K106" s="232">
        <f>(SUM('1.  LRAMVA Summary'!F$52:F$69)+SUM('1.  LRAMVA Summary'!F$70:F$71)*(MONTH($E106)-1)/12)*$H106</f>
        <v>-1.7762526241224788</v>
      </c>
      <c r="L106" s="232">
        <f>(SUM('1.  LRAMVA Summary'!G$52:G$69)+SUM('1.  LRAMVA Summary'!G$70:G$71)*(MONTH($E106)-1)/12)*$H106</f>
        <v>-0.50608061818234273</v>
      </c>
      <c r="M106" s="232">
        <f>(SUM('1.  LRAMVA Summary'!H$52:H$69)+SUM('1.  LRAMVA Summary'!H$70:H$71)*(MONTH($E106)-1)/12)*$H106</f>
        <v>-4.7850000000000003E-4</v>
      </c>
      <c r="N106" s="232">
        <f>(SUM('1.  LRAMVA Summary'!I$52:I$69)+SUM('1.  LRAMVA Summary'!I$70:I$71)*(MONTH($E106)-1)/12)*$H106</f>
        <v>-1.7695516666666668E-2</v>
      </c>
      <c r="O106" s="232">
        <f>(SUM('1.  LRAMVA Summary'!J$52:J$69)+SUM('1.  LRAMVA Summary'!J$70:J$71)*(MONTH($E106)-1)/12)*$H106</f>
        <v>-0.12308184166666665</v>
      </c>
      <c r="P106" s="232">
        <f>(SUM('1.  LRAMVA Summary'!K$52:K$69)+SUM('1.  LRAMVA Summary'!K$70:K$71)*(MONTH($E106)-1)/12)*$H106</f>
        <v>0</v>
      </c>
      <c r="Q106" s="232">
        <f>(SUM('1.  LRAMVA Summary'!L$52:L$69)+SUM('1.  LRAMVA Summary'!L$70:L$71)*(MONTH($E106)-1)/12)*$H106</f>
        <v>0</v>
      </c>
      <c r="R106" s="232">
        <f>(SUM('1.  LRAMVA Summary'!M$52:M$69)+SUM('1.  LRAMVA Summary'!M$70:M$71)*(MONTH($E106)-1)/12)*$H106</f>
        <v>0</v>
      </c>
      <c r="S106" s="232">
        <f>(SUM('1.  LRAMVA Summary'!N$52:N$69)+SUM('1.  LRAMVA Summary'!N$70:N$71)*(MONTH($E106)-1)/12)*$H106</f>
        <v>0</v>
      </c>
      <c r="T106" s="232">
        <f>(SUM('1.  LRAMVA Summary'!O$52:O$69)+SUM('1.  LRAMVA Summary'!O$70:O$71)*(MONTH($E106)-1)/12)*$H106</f>
        <v>0</v>
      </c>
      <c r="U106" s="232">
        <f>(SUM('1.  LRAMVA Summary'!P$52:P$69)+SUM('1.  LRAMVA Summary'!P$70:P$71)*(MONTH($E106)-1)/12)*$H106</f>
        <v>0</v>
      </c>
      <c r="V106" s="232">
        <f>(SUM('1.  LRAMVA Summary'!Q$52:Q$69)+SUM('1.  LRAMVA Summary'!Q$70:Q$71)*(MONTH($E106)-1)/12)*$H106</f>
        <v>0</v>
      </c>
      <c r="W106" s="233">
        <f t="shared" ref="W106:W116" si="28">SUM(I106:V106)</f>
        <v>-2.8981190790578117</v>
      </c>
    </row>
    <row r="107" spans="2:23" s="9" customFormat="1">
      <c r="B107" s="68"/>
      <c r="E107" s="216">
        <v>42795</v>
      </c>
      <c r="F107" s="216" t="s">
        <v>754</v>
      </c>
      <c r="G107" s="217" t="s">
        <v>65</v>
      </c>
      <c r="H107" s="242">
        <f>$C$39/12</f>
        <v>9.1666666666666665E-4</v>
      </c>
      <c r="I107" s="232">
        <f>(SUM('1.  LRAMVA Summary'!D$52:D$69)+SUM('1.  LRAMVA Summary'!D$70:D$71)*(MONTH($E107)-1)/12)*$H107</f>
        <v>0.56444043709867031</v>
      </c>
      <c r="J107" s="232">
        <f>(SUM('1.  LRAMVA Summary'!E$52:E$69)+SUM('1.  LRAMVA Summary'!E$70:E$71)*(MONTH($E107)-1)/12)*$H107</f>
        <v>-0.30090033163399754</v>
      </c>
      <c r="K107" s="232">
        <f>(SUM('1.  LRAMVA Summary'!F$52:F$69)+SUM('1.  LRAMVA Summary'!F$70:F$71)*(MONTH($E107)-1)/12)*$H107</f>
        <v>-1.8401131477006749</v>
      </c>
      <c r="L107" s="232">
        <f>(SUM('1.  LRAMVA Summary'!G$52:G$69)+SUM('1.  LRAMVA Summary'!G$70:G$71)*(MONTH($E107)-1)/12)*$H107</f>
        <v>-0.41695180114953001</v>
      </c>
      <c r="M107" s="232">
        <f>(SUM('1.  LRAMVA Summary'!H$52:H$69)+SUM('1.  LRAMVA Summary'!H$70:H$71)*(MONTH($E107)-1)/12)*$H107</f>
        <v>-4.7850000000000003E-4</v>
      </c>
      <c r="N107" s="232">
        <f>(SUM('1.  LRAMVA Summary'!I$52:I$69)+SUM('1.  LRAMVA Summary'!I$70:I$71)*(MONTH($E107)-1)/12)*$H107</f>
        <v>-1.7695516666666668E-2</v>
      </c>
      <c r="O107" s="232">
        <f>(SUM('1.  LRAMVA Summary'!J$52:J$69)+SUM('1.  LRAMVA Summary'!J$70:J$71)*(MONTH($E107)-1)/12)*$H107</f>
        <v>-0.12308184166666665</v>
      </c>
      <c r="P107" s="232">
        <f>(SUM('1.  LRAMVA Summary'!K$52:K$69)+SUM('1.  LRAMVA Summary'!K$70:K$71)*(MONTH($E107)-1)/12)*$H107</f>
        <v>0</v>
      </c>
      <c r="Q107" s="232">
        <f>(SUM('1.  LRAMVA Summary'!L$52:L$69)+SUM('1.  LRAMVA Summary'!L$70:L$71)*(MONTH($E107)-1)/12)*$H107</f>
        <v>0</v>
      </c>
      <c r="R107" s="232">
        <f>(SUM('1.  LRAMVA Summary'!M$52:M$69)+SUM('1.  LRAMVA Summary'!M$70:M$71)*(MONTH($E107)-1)/12)*$H107</f>
        <v>0</v>
      </c>
      <c r="S107" s="232">
        <f>(SUM('1.  LRAMVA Summary'!N$52:N$69)+SUM('1.  LRAMVA Summary'!N$70:N$71)*(MONTH($E107)-1)/12)*$H107</f>
        <v>0</v>
      </c>
      <c r="T107" s="232">
        <f>(SUM('1.  LRAMVA Summary'!O$52:O$69)+SUM('1.  LRAMVA Summary'!O$70:O$71)*(MONTH($E107)-1)/12)*$H107</f>
        <v>0</v>
      </c>
      <c r="U107" s="232">
        <f>(SUM('1.  LRAMVA Summary'!P$52:P$69)+SUM('1.  LRAMVA Summary'!P$70:P$71)*(MONTH($E107)-1)/12)*$H107</f>
        <v>0</v>
      </c>
      <c r="V107" s="232">
        <f>(SUM('1.  LRAMVA Summary'!Q$52:Q$69)+SUM('1.  LRAMVA Summary'!Q$70:Q$71)*(MONTH($E107)-1)/12)*$H107</f>
        <v>0</v>
      </c>
      <c r="W107" s="233">
        <f t="shared" si="28"/>
        <v>-2.1347807017188654</v>
      </c>
    </row>
    <row r="108" spans="2:23" s="8" customFormat="1">
      <c r="B108" s="241"/>
      <c r="E108" s="216">
        <v>42826</v>
      </c>
      <c r="F108" s="216" t="s">
        <v>754</v>
      </c>
      <c r="G108" s="217" t="s">
        <v>66</v>
      </c>
      <c r="H108" s="242">
        <f>$C$40/12</f>
        <v>9.1666666666666665E-4</v>
      </c>
      <c r="I108" s="232">
        <f>(SUM('1.  LRAMVA Summary'!D$52:D$69)+SUM('1.  LRAMVA Summary'!D$70:D$71)*(MONTH($E108)-1)/12)*$H108</f>
        <v>1.1746404703647457</v>
      </c>
      <c r="J108" s="232">
        <f>(SUM('1.  LRAMVA Summary'!E$52:E$69)+SUM('1.  LRAMVA Summary'!E$70:E$71)*(MONTH($E108)-1)/12)*$H108</f>
        <v>-0.173030281015743</v>
      </c>
      <c r="K108" s="232">
        <f>(SUM('1.  LRAMVA Summary'!F$52:F$69)+SUM('1.  LRAMVA Summary'!F$70:F$71)*(MONTH($E108)-1)/12)*$H108</f>
        <v>-1.9039736712788713</v>
      </c>
      <c r="L108" s="232">
        <f>(SUM('1.  LRAMVA Summary'!G$52:G$69)+SUM('1.  LRAMVA Summary'!G$70:G$71)*(MONTH($E108)-1)/12)*$H108</f>
        <v>-0.32782298411671734</v>
      </c>
      <c r="M108" s="232">
        <f>(SUM('1.  LRAMVA Summary'!H$52:H$69)+SUM('1.  LRAMVA Summary'!H$70:H$71)*(MONTH($E108)-1)/12)*$H108</f>
        <v>-4.7850000000000003E-4</v>
      </c>
      <c r="N108" s="232">
        <f>(SUM('1.  LRAMVA Summary'!I$52:I$69)+SUM('1.  LRAMVA Summary'!I$70:I$71)*(MONTH($E108)-1)/12)*$H108</f>
        <v>-1.7695516666666668E-2</v>
      </c>
      <c r="O108" s="232">
        <f>(SUM('1.  LRAMVA Summary'!J$52:J$69)+SUM('1.  LRAMVA Summary'!J$70:J$71)*(MONTH($E108)-1)/12)*$H108</f>
        <v>-0.12308184166666665</v>
      </c>
      <c r="P108" s="232">
        <f>(SUM('1.  LRAMVA Summary'!K$52:K$69)+SUM('1.  LRAMVA Summary'!K$70:K$71)*(MONTH($E108)-1)/12)*$H108</f>
        <v>0</v>
      </c>
      <c r="Q108" s="232">
        <f>(SUM('1.  LRAMVA Summary'!L$52:L$69)+SUM('1.  LRAMVA Summary'!L$70:L$71)*(MONTH($E108)-1)/12)*$H108</f>
        <v>0</v>
      </c>
      <c r="R108" s="232">
        <f>(SUM('1.  LRAMVA Summary'!M$52:M$69)+SUM('1.  LRAMVA Summary'!M$70:M$71)*(MONTH($E108)-1)/12)*$H108</f>
        <v>0</v>
      </c>
      <c r="S108" s="232">
        <f>(SUM('1.  LRAMVA Summary'!N$52:N$69)+SUM('1.  LRAMVA Summary'!N$70:N$71)*(MONTH($E108)-1)/12)*$H108</f>
        <v>0</v>
      </c>
      <c r="T108" s="232">
        <f>(SUM('1.  LRAMVA Summary'!O$52:O$69)+SUM('1.  LRAMVA Summary'!O$70:O$71)*(MONTH($E108)-1)/12)*$H108</f>
        <v>0</v>
      </c>
      <c r="U108" s="232">
        <f>(SUM('1.  LRAMVA Summary'!P$52:P$69)+SUM('1.  LRAMVA Summary'!P$70:P$71)*(MONTH($E108)-1)/12)*$H108</f>
        <v>0</v>
      </c>
      <c r="V108" s="232">
        <f>(SUM('1.  LRAMVA Summary'!Q$52:Q$69)+SUM('1.  LRAMVA Summary'!Q$70:Q$71)*(MONTH($E108)-1)/12)*$H108</f>
        <v>0</v>
      </c>
      <c r="W108" s="233">
        <f t="shared" si="28"/>
        <v>-1.371442324379919</v>
      </c>
    </row>
    <row r="109" spans="2:23" s="9" customFormat="1">
      <c r="B109" s="68"/>
      <c r="E109" s="216">
        <v>42856</v>
      </c>
      <c r="F109" s="216" t="s">
        <v>754</v>
      </c>
      <c r="G109" s="217" t="s">
        <v>66</v>
      </c>
      <c r="H109" s="242">
        <f>$C$40/12</f>
        <v>9.1666666666666665E-4</v>
      </c>
      <c r="I109" s="232">
        <f>(SUM('1.  LRAMVA Summary'!D$52:D$69)+SUM('1.  LRAMVA Summary'!D$70:D$71)*(MONTH($E109)-1)/12)*$H109</f>
        <v>1.7848405036308213</v>
      </c>
      <c r="J109" s="232">
        <f>(SUM('1.  LRAMVA Summary'!E$52:E$69)+SUM('1.  LRAMVA Summary'!E$70:E$71)*(MONTH($E109)-1)/12)*$H109</f>
        <v>-4.5160230397488364E-2</v>
      </c>
      <c r="K109" s="232">
        <f>(SUM('1.  LRAMVA Summary'!F$52:F$69)+SUM('1.  LRAMVA Summary'!F$70:F$71)*(MONTH($E109)-1)/12)*$H109</f>
        <v>-1.9678341948570675</v>
      </c>
      <c r="L109" s="232">
        <f>(SUM('1.  LRAMVA Summary'!G$52:G$69)+SUM('1.  LRAMVA Summary'!G$70:G$71)*(MONTH($E109)-1)/12)*$H109</f>
        <v>-0.2386941670839047</v>
      </c>
      <c r="M109" s="232">
        <f>(SUM('1.  LRAMVA Summary'!H$52:H$69)+SUM('1.  LRAMVA Summary'!H$70:H$71)*(MONTH($E109)-1)/12)*$H109</f>
        <v>-4.7850000000000003E-4</v>
      </c>
      <c r="N109" s="232">
        <f>(SUM('1.  LRAMVA Summary'!I$52:I$69)+SUM('1.  LRAMVA Summary'!I$70:I$71)*(MONTH($E109)-1)/12)*$H109</f>
        <v>-1.7695516666666668E-2</v>
      </c>
      <c r="O109" s="232">
        <f>(SUM('1.  LRAMVA Summary'!J$52:J$69)+SUM('1.  LRAMVA Summary'!J$70:J$71)*(MONTH($E109)-1)/12)*$H109</f>
        <v>-0.12308184166666665</v>
      </c>
      <c r="P109" s="232">
        <f>(SUM('1.  LRAMVA Summary'!K$52:K$69)+SUM('1.  LRAMVA Summary'!K$70:K$71)*(MONTH($E109)-1)/12)*$H109</f>
        <v>0</v>
      </c>
      <c r="Q109" s="232">
        <f>(SUM('1.  LRAMVA Summary'!L$52:L$69)+SUM('1.  LRAMVA Summary'!L$70:L$71)*(MONTH($E109)-1)/12)*$H109</f>
        <v>0</v>
      </c>
      <c r="R109" s="232">
        <f>(SUM('1.  LRAMVA Summary'!M$52:M$69)+SUM('1.  LRAMVA Summary'!M$70:M$71)*(MONTH($E109)-1)/12)*$H109</f>
        <v>0</v>
      </c>
      <c r="S109" s="232">
        <f>(SUM('1.  LRAMVA Summary'!N$52:N$69)+SUM('1.  LRAMVA Summary'!N$70:N$71)*(MONTH($E109)-1)/12)*$H109</f>
        <v>0</v>
      </c>
      <c r="T109" s="232">
        <f>(SUM('1.  LRAMVA Summary'!O$52:O$69)+SUM('1.  LRAMVA Summary'!O$70:O$71)*(MONTH($E109)-1)/12)*$H109</f>
        <v>0</v>
      </c>
      <c r="U109" s="232">
        <f>(SUM('1.  LRAMVA Summary'!P$52:P$69)+SUM('1.  LRAMVA Summary'!P$70:P$71)*(MONTH($E109)-1)/12)*$H109</f>
        <v>0</v>
      </c>
      <c r="V109" s="232">
        <f>(SUM('1.  LRAMVA Summary'!Q$52:Q$69)+SUM('1.  LRAMVA Summary'!Q$70:Q$71)*(MONTH($E109)-1)/12)*$H109</f>
        <v>0</v>
      </c>
      <c r="W109" s="233">
        <f t="shared" si="28"/>
        <v>-0.60810394704097248</v>
      </c>
    </row>
    <row r="110" spans="2:23" s="240" customFormat="1">
      <c r="B110" s="239"/>
      <c r="E110" s="216">
        <v>42887</v>
      </c>
      <c r="F110" s="216" t="s">
        <v>754</v>
      </c>
      <c r="G110" s="217" t="s">
        <v>66</v>
      </c>
      <c r="H110" s="242">
        <f>$C$40/12</f>
        <v>9.1666666666666665E-4</v>
      </c>
      <c r="I110" s="232">
        <f>(SUM('1.  LRAMVA Summary'!D$52:D$69)+SUM('1.  LRAMVA Summary'!D$70:D$71)*(MONTH($E110)-1)/12)*$H110</f>
        <v>2.3950405368968966</v>
      </c>
      <c r="J110" s="232">
        <f>(SUM('1.  LRAMVA Summary'!E$52:E$69)+SUM('1.  LRAMVA Summary'!E$70:E$71)*(MONTH($E110)-1)/12)*$H110</f>
        <v>8.2709820220766228E-2</v>
      </c>
      <c r="K110" s="232">
        <f>(SUM('1.  LRAMVA Summary'!F$52:F$69)+SUM('1.  LRAMVA Summary'!F$70:F$71)*(MONTH($E110)-1)/12)*$H110</f>
        <v>-2.0316947184352641</v>
      </c>
      <c r="L110" s="232">
        <f>(SUM('1.  LRAMVA Summary'!G$52:G$69)+SUM('1.  LRAMVA Summary'!G$70:G$71)*(MONTH($E110)-1)/12)*$H110</f>
        <v>-0.14956535005109203</v>
      </c>
      <c r="M110" s="232">
        <f>(SUM('1.  LRAMVA Summary'!H$52:H$69)+SUM('1.  LRAMVA Summary'!H$70:H$71)*(MONTH($E110)-1)/12)*$H110</f>
        <v>-4.7850000000000003E-4</v>
      </c>
      <c r="N110" s="232">
        <f>(SUM('1.  LRAMVA Summary'!I$52:I$69)+SUM('1.  LRAMVA Summary'!I$70:I$71)*(MONTH($E110)-1)/12)*$H110</f>
        <v>-1.7695516666666668E-2</v>
      </c>
      <c r="O110" s="232">
        <f>(SUM('1.  LRAMVA Summary'!J$52:J$69)+SUM('1.  LRAMVA Summary'!J$70:J$71)*(MONTH($E110)-1)/12)*$H110</f>
        <v>-0.12308184166666665</v>
      </c>
      <c r="P110" s="232">
        <f>(SUM('1.  LRAMVA Summary'!K$52:K$69)+SUM('1.  LRAMVA Summary'!K$70:K$71)*(MONTH($E110)-1)/12)*$H110</f>
        <v>0</v>
      </c>
      <c r="Q110" s="232">
        <f>(SUM('1.  LRAMVA Summary'!L$52:L$69)+SUM('1.  LRAMVA Summary'!L$70:L$71)*(MONTH($E110)-1)/12)*$H110</f>
        <v>0</v>
      </c>
      <c r="R110" s="232">
        <f>(SUM('1.  LRAMVA Summary'!M$52:M$69)+SUM('1.  LRAMVA Summary'!M$70:M$71)*(MONTH($E110)-1)/12)*$H110</f>
        <v>0</v>
      </c>
      <c r="S110" s="232">
        <f>(SUM('1.  LRAMVA Summary'!N$52:N$69)+SUM('1.  LRAMVA Summary'!N$70:N$71)*(MONTH($E110)-1)/12)*$H110</f>
        <v>0</v>
      </c>
      <c r="T110" s="232">
        <f>(SUM('1.  LRAMVA Summary'!O$52:O$69)+SUM('1.  LRAMVA Summary'!O$70:O$71)*(MONTH($E110)-1)/12)*$H110</f>
        <v>0</v>
      </c>
      <c r="U110" s="232">
        <f>(SUM('1.  LRAMVA Summary'!P$52:P$69)+SUM('1.  LRAMVA Summary'!P$70:P$71)*(MONTH($E110)-1)/12)*$H110</f>
        <v>0</v>
      </c>
      <c r="V110" s="232">
        <f>(SUM('1.  LRAMVA Summary'!Q$52:Q$69)+SUM('1.  LRAMVA Summary'!Q$70:Q$71)*(MONTH($E110)-1)/12)*$H110</f>
        <v>0</v>
      </c>
      <c r="W110" s="233">
        <f t="shared" si="28"/>
        <v>0.15523443029797346</v>
      </c>
    </row>
    <row r="111" spans="2:23" s="9" customFormat="1">
      <c r="B111" s="68"/>
      <c r="E111" s="216">
        <v>42917</v>
      </c>
      <c r="F111" s="216" t="s">
        <v>754</v>
      </c>
      <c r="G111" s="217" t="s">
        <v>68</v>
      </c>
      <c r="H111" s="242">
        <f>$C$41/12</f>
        <v>9.1666666666666665E-4</v>
      </c>
      <c r="I111" s="232">
        <f>(SUM('1.  LRAMVA Summary'!D$52:D$69)+SUM('1.  LRAMVA Summary'!D$70:D$71)*(MONTH($E111)-1)/12)*$H111</f>
        <v>3.0052405701629721</v>
      </c>
      <c r="J111" s="232">
        <f>(SUM('1.  LRAMVA Summary'!E$52:E$69)+SUM('1.  LRAMVA Summary'!E$70:E$71)*(MONTH($E111)-1)/12)*$H111</f>
        <v>0.21057987083902069</v>
      </c>
      <c r="K111" s="232">
        <f>(SUM('1.  LRAMVA Summary'!F$52:F$69)+SUM('1.  LRAMVA Summary'!F$70:F$71)*(MONTH($E111)-1)/12)*$H111</f>
        <v>-2.0955552420134604</v>
      </c>
      <c r="L111" s="232">
        <f>(SUM('1.  LRAMVA Summary'!G$52:G$69)+SUM('1.  LRAMVA Summary'!G$70:G$71)*(MONTH($E111)-1)/12)*$H111</f>
        <v>-6.0436533018279379E-2</v>
      </c>
      <c r="M111" s="232">
        <f>(SUM('1.  LRAMVA Summary'!H$52:H$69)+SUM('1.  LRAMVA Summary'!H$70:H$71)*(MONTH($E111)-1)/12)*$H111</f>
        <v>-4.7850000000000003E-4</v>
      </c>
      <c r="N111" s="232">
        <f>(SUM('1.  LRAMVA Summary'!I$52:I$69)+SUM('1.  LRAMVA Summary'!I$70:I$71)*(MONTH($E111)-1)/12)*$H111</f>
        <v>-1.7695516666666668E-2</v>
      </c>
      <c r="O111" s="232">
        <f>(SUM('1.  LRAMVA Summary'!J$52:J$69)+SUM('1.  LRAMVA Summary'!J$70:J$71)*(MONTH($E111)-1)/12)*$H111</f>
        <v>-0.12308184166666665</v>
      </c>
      <c r="P111" s="232">
        <f>(SUM('1.  LRAMVA Summary'!K$52:K$69)+SUM('1.  LRAMVA Summary'!K$70:K$71)*(MONTH($E111)-1)/12)*$H111</f>
        <v>0</v>
      </c>
      <c r="Q111" s="232">
        <f>(SUM('1.  LRAMVA Summary'!L$52:L$69)+SUM('1.  LRAMVA Summary'!L$70:L$71)*(MONTH($E111)-1)/12)*$H111</f>
        <v>0</v>
      </c>
      <c r="R111" s="232">
        <f>(SUM('1.  LRAMVA Summary'!M$52:M$69)+SUM('1.  LRAMVA Summary'!M$70:M$71)*(MONTH($E111)-1)/12)*$H111</f>
        <v>0</v>
      </c>
      <c r="S111" s="232">
        <f>(SUM('1.  LRAMVA Summary'!N$52:N$69)+SUM('1.  LRAMVA Summary'!N$70:N$71)*(MONTH($E111)-1)/12)*$H111</f>
        <v>0</v>
      </c>
      <c r="T111" s="232">
        <f>(SUM('1.  LRAMVA Summary'!O$52:O$69)+SUM('1.  LRAMVA Summary'!O$70:O$71)*(MONTH($E111)-1)/12)*$H111</f>
        <v>0</v>
      </c>
      <c r="U111" s="232">
        <f>(SUM('1.  LRAMVA Summary'!P$52:P$69)+SUM('1.  LRAMVA Summary'!P$70:P$71)*(MONTH($E111)-1)/12)*$H111</f>
        <v>0</v>
      </c>
      <c r="V111" s="232">
        <f>(SUM('1.  LRAMVA Summary'!Q$52:Q$69)+SUM('1.  LRAMVA Summary'!Q$70:Q$71)*(MONTH($E111)-1)/12)*$H111</f>
        <v>0</v>
      </c>
      <c r="W111" s="233">
        <f t="shared" si="28"/>
        <v>0.9185728076369194</v>
      </c>
    </row>
    <row r="112" spans="2:23" s="9" customFormat="1">
      <c r="B112" s="68"/>
      <c r="E112" s="216">
        <v>42948</v>
      </c>
      <c r="F112" s="216" t="s">
        <v>754</v>
      </c>
      <c r="G112" s="217" t="s">
        <v>68</v>
      </c>
      <c r="H112" s="242">
        <f>$C$41/12</f>
        <v>9.1666666666666665E-4</v>
      </c>
      <c r="I112" s="232">
        <f>(SUM('1.  LRAMVA Summary'!D$52:D$69)+SUM('1.  LRAMVA Summary'!D$70:D$71)*(MONTH($E112)-1)/12)*$H112</f>
        <v>3.6154406034290472</v>
      </c>
      <c r="J112" s="232">
        <f>(SUM('1.  LRAMVA Summary'!E$52:E$69)+SUM('1.  LRAMVA Summary'!E$70:E$71)*(MONTH($E112)-1)/12)*$H112</f>
        <v>0.33844992145727537</v>
      </c>
      <c r="K112" s="232">
        <f>(SUM('1.  LRAMVA Summary'!F$52:F$69)+SUM('1.  LRAMVA Summary'!F$70:F$71)*(MONTH($E112)-1)/12)*$H112</f>
        <v>-2.1594157655916564</v>
      </c>
      <c r="L112" s="232">
        <f>(SUM('1.  LRAMVA Summary'!G$52:G$69)+SUM('1.  LRAMVA Summary'!G$70:G$71)*(MONTH($E112)-1)/12)*$H112</f>
        <v>2.8692284014533279E-2</v>
      </c>
      <c r="M112" s="232">
        <f>(SUM('1.  LRAMVA Summary'!H$52:H$69)+SUM('1.  LRAMVA Summary'!H$70:H$71)*(MONTH($E112)-1)/12)*$H112</f>
        <v>-4.7850000000000003E-4</v>
      </c>
      <c r="N112" s="232">
        <f>(SUM('1.  LRAMVA Summary'!I$52:I$69)+SUM('1.  LRAMVA Summary'!I$70:I$71)*(MONTH($E112)-1)/12)*$H112</f>
        <v>-1.7695516666666668E-2</v>
      </c>
      <c r="O112" s="232">
        <f>(SUM('1.  LRAMVA Summary'!J$52:J$69)+SUM('1.  LRAMVA Summary'!J$70:J$71)*(MONTH($E112)-1)/12)*$H112</f>
        <v>-0.12308184166666665</v>
      </c>
      <c r="P112" s="232">
        <f>(SUM('1.  LRAMVA Summary'!K$52:K$69)+SUM('1.  LRAMVA Summary'!K$70:K$71)*(MONTH($E112)-1)/12)*$H112</f>
        <v>0</v>
      </c>
      <c r="Q112" s="232">
        <f>(SUM('1.  LRAMVA Summary'!L$52:L$69)+SUM('1.  LRAMVA Summary'!L$70:L$71)*(MONTH($E112)-1)/12)*$H112</f>
        <v>0</v>
      </c>
      <c r="R112" s="232">
        <f>(SUM('1.  LRAMVA Summary'!M$52:M$69)+SUM('1.  LRAMVA Summary'!M$70:M$71)*(MONTH($E112)-1)/12)*$H112</f>
        <v>0</v>
      </c>
      <c r="S112" s="232">
        <f>(SUM('1.  LRAMVA Summary'!N$52:N$69)+SUM('1.  LRAMVA Summary'!N$70:N$71)*(MONTH($E112)-1)/12)*$H112</f>
        <v>0</v>
      </c>
      <c r="T112" s="232">
        <f>(SUM('1.  LRAMVA Summary'!O$52:O$69)+SUM('1.  LRAMVA Summary'!O$70:O$71)*(MONTH($E112)-1)/12)*$H112</f>
        <v>0</v>
      </c>
      <c r="U112" s="232">
        <f>(SUM('1.  LRAMVA Summary'!P$52:P$69)+SUM('1.  LRAMVA Summary'!P$70:P$71)*(MONTH($E112)-1)/12)*$H112</f>
        <v>0</v>
      </c>
      <c r="V112" s="232">
        <f>(SUM('1.  LRAMVA Summary'!Q$52:Q$69)+SUM('1.  LRAMVA Summary'!Q$70:Q$71)*(MONTH($E112)-1)/12)*$H112</f>
        <v>0</v>
      </c>
      <c r="W112" s="233">
        <f t="shared" si="28"/>
        <v>1.6819111849758661</v>
      </c>
    </row>
    <row r="113" spans="2:23" s="9" customFormat="1">
      <c r="B113" s="68"/>
      <c r="E113" s="216">
        <v>42979</v>
      </c>
      <c r="F113" s="216" t="s">
        <v>754</v>
      </c>
      <c r="G113" s="217" t="s">
        <v>68</v>
      </c>
      <c r="H113" s="242">
        <f>$C$41/12</f>
        <v>9.1666666666666665E-4</v>
      </c>
      <c r="I113" s="232">
        <f>(SUM('1.  LRAMVA Summary'!D$52:D$69)+SUM('1.  LRAMVA Summary'!D$70:D$71)*(MONTH($E113)-1)/12)*$H113</f>
        <v>4.2256406366951236</v>
      </c>
      <c r="J113" s="232">
        <f>(SUM('1.  LRAMVA Summary'!E$52:E$69)+SUM('1.  LRAMVA Summary'!E$70:E$71)*(MONTH($E113)-1)/12)*$H113</f>
        <v>0.46631997207553</v>
      </c>
      <c r="K113" s="232">
        <f>(SUM('1.  LRAMVA Summary'!F$52:F$69)+SUM('1.  LRAMVA Summary'!F$70:F$71)*(MONTH($E113)-1)/12)*$H113</f>
        <v>-2.2232762891698532</v>
      </c>
      <c r="L113" s="232">
        <f>(SUM('1.  LRAMVA Summary'!G$52:G$69)+SUM('1.  LRAMVA Summary'!G$70:G$71)*(MONTH($E113)-1)/12)*$H113</f>
        <v>0.11782110104734594</v>
      </c>
      <c r="M113" s="232">
        <f>(SUM('1.  LRAMVA Summary'!H$52:H$69)+SUM('1.  LRAMVA Summary'!H$70:H$71)*(MONTH($E113)-1)/12)*$H113</f>
        <v>-4.7850000000000003E-4</v>
      </c>
      <c r="N113" s="232">
        <f>(SUM('1.  LRAMVA Summary'!I$52:I$69)+SUM('1.  LRAMVA Summary'!I$70:I$71)*(MONTH($E113)-1)/12)*$H113</f>
        <v>-1.7695516666666668E-2</v>
      </c>
      <c r="O113" s="232">
        <f>(SUM('1.  LRAMVA Summary'!J$52:J$69)+SUM('1.  LRAMVA Summary'!J$70:J$71)*(MONTH($E113)-1)/12)*$H113</f>
        <v>-0.12308184166666665</v>
      </c>
      <c r="P113" s="232">
        <f>(SUM('1.  LRAMVA Summary'!K$52:K$69)+SUM('1.  LRAMVA Summary'!K$70:K$71)*(MONTH($E113)-1)/12)*$H113</f>
        <v>0</v>
      </c>
      <c r="Q113" s="232">
        <f>(SUM('1.  LRAMVA Summary'!L$52:L$69)+SUM('1.  LRAMVA Summary'!L$70:L$71)*(MONTH($E113)-1)/12)*$H113</f>
        <v>0</v>
      </c>
      <c r="R113" s="232">
        <f>(SUM('1.  LRAMVA Summary'!M$52:M$69)+SUM('1.  LRAMVA Summary'!M$70:M$71)*(MONTH($E113)-1)/12)*$H113</f>
        <v>0</v>
      </c>
      <c r="S113" s="232">
        <f>(SUM('1.  LRAMVA Summary'!N$52:N$69)+SUM('1.  LRAMVA Summary'!N$70:N$71)*(MONTH($E113)-1)/12)*$H113</f>
        <v>0</v>
      </c>
      <c r="T113" s="232">
        <f>(SUM('1.  LRAMVA Summary'!O$52:O$69)+SUM('1.  LRAMVA Summary'!O$70:O$71)*(MONTH($E113)-1)/12)*$H113</f>
        <v>0</v>
      </c>
      <c r="U113" s="232">
        <f>(SUM('1.  LRAMVA Summary'!P$52:P$69)+SUM('1.  LRAMVA Summary'!P$70:P$71)*(MONTH($E113)-1)/12)*$H113</f>
        <v>0</v>
      </c>
      <c r="V113" s="232">
        <f>(SUM('1.  LRAMVA Summary'!Q$52:Q$69)+SUM('1.  LRAMVA Summary'!Q$70:Q$71)*(MONTH($E113)-1)/12)*$H113</f>
        <v>0</v>
      </c>
      <c r="W113" s="233">
        <f t="shared" si="28"/>
        <v>2.4452495623148129</v>
      </c>
    </row>
    <row r="114" spans="2:23" s="9" customFormat="1">
      <c r="B114" s="68"/>
      <c r="E114" s="216">
        <v>43009</v>
      </c>
      <c r="F114" s="216" t="s">
        <v>754</v>
      </c>
      <c r="G114" s="217" t="s">
        <v>69</v>
      </c>
      <c r="H114" s="242">
        <f>$C$42/12</f>
        <v>1.25E-3</v>
      </c>
      <c r="I114" s="232">
        <f>(SUM('1.  LRAMVA Summary'!D$52:D$69)+SUM('1.  LRAMVA Summary'!D$70:D$71)*(MONTH($E114)-1)/12)*$H114</f>
        <v>6.594328186310725</v>
      </c>
      <c r="J114" s="232">
        <f>(SUM('1.  LRAMVA Summary'!E$52:E$69)+SUM('1.  LRAMVA Summary'!E$70:E$71)*(MONTH($E114)-1)/12)*$H114</f>
        <v>0.81025912185516091</v>
      </c>
      <c r="K114" s="232">
        <f>(SUM('1.  LRAMVA Summary'!F$52:F$69)+SUM('1.  LRAMVA Summary'!F$70:F$71)*(MONTH($E114)-1)/12)*$H114</f>
        <v>-3.1188229264746128</v>
      </c>
      <c r="L114" s="232">
        <f>(SUM('1.  LRAMVA Summary'!G$52:G$69)+SUM('1.  LRAMVA Summary'!G$70:G$71)*(MONTH($E114)-1)/12)*$H114</f>
        <v>0.28220443374567084</v>
      </c>
      <c r="M114" s="232">
        <f>(SUM('1.  LRAMVA Summary'!H$52:H$69)+SUM('1.  LRAMVA Summary'!H$70:H$71)*(MONTH($E114)-1)/12)*$H114</f>
        <v>-6.5250000000000009E-4</v>
      </c>
      <c r="N114" s="232">
        <f>(SUM('1.  LRAMVA Summary'!I$52:I$69)+SUM('1.  LRAMVA Summary'!I$70:I$71)*(MONTH($E114)-1)/12)*$H114</f>
        <v>-2.4130250000000002E-2</v>
      </c>
      <c r="O114" s="232">
        <f>(SUM('1.  LRAMVA Summary'!J$52:J$69)+SUM('1.  LRAMVA Summary'!J$70:J$71)*(MONTH($E114)-1)/12)*$H114</f>
        <v>-0.167838875</v>
      </c>
      <c r="P114" s="232">
        <f>(SUM('1.  LRAMVA Summary'!K$52:K$69)+SUM('1.  LRAMVA Summary'!K$70:K$71)*(MONTH($E114)-1)/12)*$H114</f>
        <v>0</v>
      </c>
      <c r="Q114" s="232">
        <f>(SUM('1.  LRAMVA Summary'!L$52:L$69)+SUM('1.  LRAMVA Summary'!L$70:L$71)*(MONTH($E114)-1)/12)*$H114</f>
        <v>0</v>
      </c>
      <c r="R114" s="232">
        <f>(SUM('1.  LRAMVA Summary'!M$52:M$69)+SUM('1.  LRAMVA Summary'!M$70:M$71)*(MONTH($E114)-1)/12)*$H114</f>
        <v>0</v>
      </c>
      <c r="S114" s="232">
        <f>(SUM('1.  LRAMVA Summary'!N$52:N$69)+SUM('1.  LRAMVA Summary'!N$70:N$71)*(MONTH($E114)-1)/12)*$H114</f>
        <v>0</v>
      </c>
      <c r="T114" s="232">
        <f>(SUM('1.  LRAMVA Summary'!O$52:O$69)+SUM('1.  LRAMVA Summary'!O$70:O$71)*(MONTH($E114)-1)/12)*$H114</f>
        <v>0</v>
      </c>
      <c r="U114" s="232">
        <f>(SUM('1.  LRAMVA Summary'!P$52:P$69)+SUM('1.  LRAMVA Summary'!P$70:P$71)*(MONTH($E114)-1)/12)*$H114</f>
        <v>0</v>
      </c>
      <c r="V114" s="232">
        <f>(SUM('1.  LRAMVA Summary'!Q$52:Q$69)+SUM('1.  LRAMVA Summary'!Q$70:Q$71)*(MONTH($E114)-1)/12)*$H114</f>
        <v>0</v>
      </c>
      <c r="W114" s="233">
        <f t="shared" si="28"/>
        <v>4.3753471904369432</v>
      </c>
    </row>
    <row r="115" spans="2:23" s="9" customFormat="1">
      <c r="B115" s="68"/>
      <c r="E115" s="216">
        <v>43040</v>
      </c>
      <c r="F115" s="216" t="s">
        <v>754</v>
      </c>
      <c r="G115" s="217" t="s">
        <v>69</v>
      </c>
      <c r="H115" s="242">
        <f>$C$42/12</f>
        <v>1.25E-3</v>
      </c>
      <c r="I115" s="232">
        <f>(SUM('1.  LRAMVA Summary'!D$52:D$69)+SUM('1.  LRAMVA Summary'!D$70:D$71)*(MONTH($E115)-1)/12)*$H115</f>
        <v>7.4264191407644651</v>
      </c>
      <c r="J115" s="232">
        <f>(SUM('1.  LRAMVA Summary'!E$52:E$69)+SUM('1.  LRAMVA Summary'!E$70:E$71)*(MONTH($E115)-1)/12)*$H115</f>
        <v>0.98462737269823519</v>
      </c>
      <c r="K115" s="232">
        <f>(SUM('1.  LRAMVA Summary'!F$52:F$69)+SUM('1.  LRAMVA Summary'!F$70:F$71)*(MONTH($E115)-1)/12)*$H115</f>
        <v>-3.2059054586266984</v>
      </c>
      <c r="L115" s="232">
        <f>(SUM('1.  LRAMVA Summary'!G$52:G$69)+SUM('1.  LRAMVA Summary'!G$70:G$71)*(MONTH($E115)-1)/12)*$H115</f>
        <v>0.40374372969950628</v>
      </c>
      <c r="M115" s="232">
        <f>(SUM('1.  LRAMVA Summary'!H$52:H$69)+SUM('1.  LRAMVA Summary'!H$70:H$71)*(MONTH($E115)-1)/12)*$H115</f>
        <v>-6.5250000000000009E-4</v>
      </c>
      <c r="N115" s="232">
        <f>(SUM('1.  LRAMVA Summary'!I$52:I$69)+SUM('1.  LRAMVA Summary'!I$70:I$71)*(MONTH($E115)-1)/12)*$H115</f>
        <v>-2.4130250000000002E-2</v>
      </c>
      <c r="O115" s="232">
        <f>(SUM('1.  LRAMVA Summary'!J$52:J$69)+SUM('1.  LRAMVA Summary'!J$70:J$71)*(MONTH($E115)-1)/12)*$H115</f>
        <v>-0.167838875</v>
      </c>
      <c r="P115" s="232">
        <f>(SUM('1.  LRAMVA Summary'!K$52:K$69)+SUM('1.  LRAMVA Summary'!K$70:K$71)*(MONTH($E115)-1)/12)*$H115</f>
        <v>0</v>
      </c>
      <c r="Q115" s="232">
        <f>(SUM('1.  LRAMVA Summary'!L$52:L$69)+SUM('1.  LRAMVA Summary'!L$70:L$71)*(MONTH($E115)-1)/12)*$H115</f>
        <v>0</v>
      </c>
      <c r="R115" s="232">
        <f>(SUM('1.  LRAMVA Summary'!M$52:M$69)+SUM('1.  LRAMVA Summary'!M$70:M$71)*(MONTH($E115)-1)/12)*$H115</f>
        <v>0</v>
      </c>
      <c r="S115" s="232">
        <f>(SUM('1.  LRAMVA Summary'!N$52:N$69)+SUM('1.  LRAMVA Summary'!N$70:N$71)*(MONTH($E115)-1)/12)*$H115</f>
        <v>0</v>
      </c>
      <c r="T115" s="232">
        <f>(SUM('1.  LRAMVA Summary'!O$52:O$69)+SUM('1.  LRAMVA Summary'!O$70:O$71)*(MONTH($E115)-1)/12)*$H115</f>
        <v>0</v>
      </c>
      <c r="U115" s="232">
        <f>(SUM('1.  LRAMVA Summary'!P$52:P$69)+SUM('1.  LRAMVA Summary'!P$70:P$71)*(MONTH($E115)-1)/12)*$H115</f>
        <v>0</v>
      </c>
      <c r="V115" s="232">
        <f>(SUM('1.  LRAMVA Summary'!Q$52:Q$69)+SUM('1.  LRAMVA Summary'!Q$70:Q$71)*(MONTH($E115)-1)/12)*$H115</f>
        <v>0</v>
      </c>
      <c r="W115" s="233">
        <f t="shared" si="28"/>
        <v>5.4162631595355082</v>
      </c>
    </row>
    <row r="116" spans="2:23" s="9" customFormat="1">
      <c r="B116" s="68"/>
      <c r="E116" s="216">
        <v>43070</v>
      </c>
      <c r="F116" s="216" t="s">
        <v>754</v>
      </c>
      <c r="G116" s="217" t="s">
        <v>69</v>
      </c>
      <c r="H116" s="242">
        <f>$C$42/12</f>
        <v>1.25E-3</v>
      </c>
      <c r="I116" s="232">
        <f>(SUM('1.  LRAMVA Summary'!D$52:D$69)+SUM('1.  LRAMVA Summary'!D$70:D$71)*(MONTH($E116)-1)/12)*$H116</f>
        <v>8.2585100952182042</v>
      </c>
      <c r="J116" s="232">
        <f>(SUM('1.  LRAMVA Summary'!E$52:E$69)+SUM('1.  LRAMVA Summary'!E$70:E$71)*(MONTH($E116)-1)/12)*$H116</f>
        <v>1.1589956235413095</v>
      </c>
      <c r="K116" s="232">
        <f>(SUM('1.  LRAMVA Summary'!F$52:F$69)+SUM('1.  LRAMVA Summary'!F$70:F$71)*(MONTH($E116)-1)/12)*$H116</f>
        <v>-3.2929879907787849</v>
      </c>
      <c r="L116" s="232">
        <f>(SUM('1.  LRAMVA Summary'!G$52:G$69)+SUM('1.  LRAMVA Summary'!G$70:G$71)*(MONTH($E116)-1)/12)*$H116</f>
        <v>0.52528302565334173</v>
      </c>
      <c r="M116" s="232">
        <f>(SUM('1.  LRAMVA Summary'!H$52:H$69)+SUM('1.  LRAMVA Summary'!H$70:H$71)*(MONTH($E116)-1)/12)*$H116</f>
        <v>-6.5250000000000009E-4</v>
      </c>
      <c r="N116" s="232">
        <f>(SUM('1.  LRAMVA Summary'!I$52:I$69)+SUM('1.  LRAMVA Summary'!I$70:I$71)*(MONTH($E116)-1)/12)*$H116</f>
        <v>-2.4130250000000002E-2</v>
      </c>
      <c r="O116" s="232">
        <f>(SUM('1.  LRAMVA Summary'!J$52:J$69)+SUM('1.  LRAMVA Summary'!J$70:J$71)*(MONTH($E116)-1)/12)*$H116</f>
        <v>-0.167838875</v>
      </c>
      <c r="P116" s="232">
        <f>(SUM('1.  LRAMVA Summary'!K$52:K$69)+SUM('1.  LRAMVA Summary'!K$70:K$71)*(MONTH($E116)-1)/12)*$H116</f>
        <v>0</v>
      </c>
      <c r="Q116" s="232">
        <f>(SUM('1.  LRAMVA Summary'!L$52:L$69)+SUM('1.  LRAMVA Summary'!L$70:L$71)*(MONTH($E116)-1)/12)*$H116</f>
        <v>0</v>
      </c>
      <c r="R116" s="232">
        <f>(SUM('1.  LRAMVA Summary'!M$52:M$69)+SUM('1.  LRAMVA Summary'!M$70:M$71)*(MONTH($E116)-1)/12)*$H116</f>
        <v>0</v>
      </c>
      <c r="S116" s="232">
        <f>(SUM('1.  LRAMVA Summary'!N$52:N$69)+SUM('1.  LRAMVA Summary'!N$70:N$71)*(MONTH($E116)-1)/12)*$H116</f>
        <v>0</v>
      </c>
      <c r="T116" s="232">
        <f>(SUM('1.  LRAMVA Summary'!O$52:O$69)+SUM('1.  LRAMVA Summary'!O$70:O$71)*(MONTH($E116)-1)/12)*$H116</f>
        <v>0</v>
      </c>
      <c r="U116" s="232">
        <f>(SUM('1.  LRAMVA Summary'!P$52:P$69)+SUM('1.  LRAMVA Summary'!P$70:P$71)*(MONTH($E116)-1)/12)*$H116</f>
        <v>0</v>
      </c>
      <c r="V116" s="232">
        <f>(SUM('1.  LRAMVA Summary'!Q$52:Q$69)+SUM('1.  LRAMVA Summary'!Q$70:Q$71)*(MONTH($E116)-1)/12)*$H116</f>
        <v>0</v>
      </c>
      <c r="W116" s="233">
        <f t="shared" si="28"/>
        <v>6.4571791286340705</v>
      </c>
    </row>
    <row r="117" spans="2:23" s="9" customFormat="1" ht="15" thickBot="1">
      <c r="B117" s="68"/>
      <c r="E117" s="218" t="s">
        <v>465</v>
      </c>
      <c r="F117" s="218"/>
      <c r="G117" s="219"/>
      <c r="H117" s="220"/>
      <c r="I117" s="221">
        <f t="shared" ref="I117:O117" si="29">SUM(I104:I116)</f>
        <v>17.448667003318889</v>
      </c>
      <c r="J117" s="221">
        <f t="shared" si="29"/>
        <v>-3.6866650030102122</v>
      </c>
      <c r="K117" s="221">
        <f t="shared" si="29"/>
        <v>-45.385028258431255</v>
      </c>
      <c r="L117" s="221">
        <f t="shared" si="29"/>
        <v>-1.0300486607409782</v>
      </c>
      <c r="M117" s="221">
        <f t="shared" si="29"/>
        <v>-1.4677987499999996E-2</v>
      </c>
      <c r="N117" s="221">
        <f t="shared" si="29"/>
        <v>-0.54280997375000029</v>
      </c>
      <c r="O117" s="221">
        <f t="shared" si="29"/>
        <v>-3.7755354931249991</v>
      </c>
      <c r="P117" s="221">
        <f t="shared" ref="P117:V117" si="30">SUM(P104:P116)</f>
        <v>0</v>
      </c>
      <c r="Q117" s="221">
        <f t="shared" si="30"/>
        <v>0</v>
      </c>
      <c r="R117" s="221">
        <f t="shared" si="30"/>
        <v>0</v>
      </c>
      <c r="S117" s="221">
        <f t="shared" si="30"/>
        <v>0</v>
      </c>
      <c r="T117" s="221">
        <f t="shared" si="30"/>
        <v>0</v>
      </c>
      <c r="U117" s="221">
        <f t="shared" si="30"/>
        <v>0</v>
      </c>
      <c r="V117" s="221">
        <f t="shared" si="30"/>
        <v>0</v>
      </c>
      <c r="W117" s="221">
        <f>SUM(W104:W116)</f>
        <v>-36.986098373238562</v>
      </c>
    </row>
    <row r="118" spans="2:23" s="9" customFormat="1" ht="15" thickTop="1">
      <c r="B118" s="68"/>
      <c r="E118" s="222" t="s">
        <v>67</v>
      </c>
      <c r="F118" s="222"/>
      <c r="G118" s="223"/>
      <c r="H118" s="224"/>
      <c r="I118" s="225"/>
      <c r="J118" s="225"/>
      <c r="K118" s="225"/>
      <c r="L118" s="225"/>
      <c r="M118" s="225"/>
      <c r="N118" s="225"/>
      <c r="O118" s="225"/>
      <c r="P118" s="225"/>
      <c r="Q118" s="225"/>
      <c r="R118" s="225"/>
      <c r="S118" s="225"/>
      <c r="T118" s="225"/>
      <c r="U118" s="225"/>
      <c r="V118" s="225"/>
      <c r="W118" s="226"/>
    </row>
    <row r="119" spans="2:23" s="9" customFormat="1">
      <c r="B119" s="68"/>
      <c r="E119" s="227" t="s">
        <v>429</v>
      </c>
      <c r="F119" s="227"/>
      <c r="G119" s="228"/>
      <c r="H119" s="229"/>
      <c r="I119" s="230">
        <f t="shared" ref="I119:N119" si="31">I117+I118</f>
        <v>17.448667003318889</v>
      </c>
      <c r="J119" s="230">
        <f t="shared" si="31"/>
        <v>-3.6866650030102122</v>
      </c>
      <c r="K119" s="230">
        <f t="shared" si="31"/>
        <v>-45.385028258431255</v>
      </c>
      <c r="L119" s="230">
        <f t="shared" si="31"/>
        <v>-1.0300486607409782</v>
      </c>
      <c r="M119" s="230">
        <f t="shared" si="31"/>
        <v>-1.4677987499999996E-2</v>
      </c>
      <c r="N119" s="230">
        <f t="shared" si="31"/>
        <v>-0.54280997375000029</v>
      </c>
      <c r="O119" s="230">
        <f t="shared" ref="O119:V119" si="32">O117+O118</f>
        <v>-3.7755354931249991</v>
      </c>
      <c r="P119" s="230">
        <f t="shared" si="32"/>
        <v>0</v>
      </c>
      <c r="Q119" s="230">
        <f t="shared" si="32"/>
        <v>0</v>
      </c>
      <c r="R119" s="230">
        <f t="shared" si="32"/>
        <v>0</v>
      </c>
      <c r="S119" s="230">
        <f t="shared" si="32"/>
        <v>0</v>
      </c>
      <c r="T119" s="230">
        <f t="shared" si="32"/>
        <v>0</v>
      </c>
      <c r="U119" s="230">
        <f t="shared" si="32"/>
        <v>0</v>
      </c>
      <c r="V119" s="230">
        <f t="shared" si="32"/>
        <v>0</v>
      </c>
      <c r="W119" s="230">
        <f>W117+W118</f>
        <v>-36.986098373238562</v>
      </c>
    </row>
    <row r="120" spans="2:23" s="9" customFormat="1">
      <c r="B120" s="68"/>
      <c r="E120" s="216">
        <v>43101</v>
      </c>
      <c r="F120" s="216" t="s">
        <v>183</v>
      </c>
      <c r="G120" s="217" t="s">
        <v>65</v>
      </c>
      <c r="H120" s="242">
        <f>$C$43/12</f>
        <v>1.25E-3</v>
      </c>
      <c r="I120" s="232">
        <f>(SUM('1.  LRAMVA Summary'!D$52:D$72)+SUM('1.  LRAMVA Summary'!D$73:D$74)*(MONTH($E120)-1)/12)*$H120</f>
        <v>9.0906010496719425</v>
      </c>
      <c r="J120" s="232">
        <f>(SUM('1.  LRAMVA Summary'!E$52:E$72)+SUM('1.  LRAMVA Summary'!E$73:E$74)*(MONTH($E120)-1)/12)*$H120</f>
        <v>1.3333638743843841</v>
      </c>
      <c r="K120" s="232">
        <f>(SUM('1.  LRAMVA Summary'!F$52:F$72)+SUM('1.  LRAMVA Summary'!F$73:F$74)*(MONTH($E120)-1)/12)*$H120</f>
        <v>-3.3800705229308705</v>
      </c>
      <c r="L120" s="232">
        <f>(SUM('1.  LRAMVA Summary'!G$52:G$72)+SUM('1.  LRAMVA Summary'!G$73:G$74)*(MONTH($E120)-1)/12)*$H120</f>
        <v>0.64682232160717723</v>
      </c>
      <c r="M120" s="232">
        <f>(SUM('1.  LRAMVA Summary'!H$52:H$72)+SUM('1.  LRAMVA Summary'!H$73:H$74)*(MONTH($E120)-1)/12)*$H120</f>
        <v>-6.5250000000000009E-4</v>
      </c>
      <c r="N120" s="232">
        <f>(SUM('1.  LRAMVA Summary'!I$52:I$72)+SUM('1.  LRAMVA Summary'!I$73:I$74)*(MONTH($E120)-1)/12)*$H120</f>
        <v>-2.4130250000000002E-2</v>
      </c>
      <c r="O120" s="232">
        <f>(SUM('1.  LRAMVA Summary'!J$52:J$72)+SUM('1.  LRAMVA Summary'!J$73:J$74)*(MONTH($E120)-1)/12)*$H120</f>
        <v>-0.167838875</v>
      </c>
      <c r="P120" s="232">
        <f>(SUM('1.  LRAMVA Summary'!K$52:K$72)+SUM('1.  LRAMVA Summary'!K$73:K$74)*(MONTH($E120)-1)/12)*$H120</f>
        <v>0</v>
      </c>
      <c r="Q120" s="232">
        <f>(SUM('1.  LRAMVA Summary'!L$52:L$72)+SUM('1.  LRAMVA Summary'!L$73:L$74)*(MONTH($E120)-1)/12)*$H120</f>
        <v>0</v>
      </c>
      <c r="R120" s="232">
        <f>(SUM('1.  LRAMVA Summary'!M$52:M$72)+SUM('1.  LRAMVA Summary'!M$73:M$74)*(MONTH($E120)-1)/12)*$H120</f>
        <v>0</v>
      </c>
      <c r="S120" s="232">
        <f>(SUM('1.  LRAMVA Summary'!N$52:N$72)+SUM('1.  LRAMVA Summary'!N$73:N$74)*(MONTH($E120)-1)/12)*$H120</f>
        <v>0</v>
      </c>
      <c r="T120" s="232">
        <f>(SUM('1.  LRAMVA Summary'!O$52:O$72)+SUM('1.  LRAMVA Summary'!O$73:O$74)*(MONTH($E120)-1)/12)*$H120</f>
        <v>0</v>
      </c>
      <c r="U120" s="232">
        <f>(SUM('1.  LRAMVA Summary'!P$52:P$72)+SUM('1.  LRAMVA Summary'!P$73:P$74)*(MONTH($E120)-1)/12)*$H120</f>
        <v>0</v>
      </c>
      <c r="V120" s="232">
        <f>(SUM('1.  LRAMVA Summary'!Q$52:Q$72)+SUM('1.  LRAMVA Summary'!Q$73:Q$74)*(MONTH($E120)-1)/12)*$H120</f>
        <v>0</v>
      </c>
      <c r="W120" s="233">
        <f>SUM(I120:V120)</f>
        <v>7.4980950977326337</v>
      </c>
    </row>
    <row r="121" spans="2:23" s="9" customFormat="1">
      <c r="B121" s="68"/>
      <c r="E121" s="216">
        <v>43132</v>
      </c>
      <c r="F121" s="216" t="s">
        <v>183</v>
      </c>
      <c r="G121" s="217" t="s">
        <v>65</v>
      </c>
      <c r="H121" s="242">
        <f>$C$43/12</f>
        <v>1.25E-3</v>
      </c>
      <c r="I121" s="232">
        <f>(SUM('1.  LRAMVA Summary'!D$52:D$72)+SUM('1.  LRAMVA Summary'!D$73:D$74)*(MONTH($E121)-1)/12)*$H121</f>
        <v>9.5923745009528751</v>
      </c>
      <c r="J121" s="232">
        <f>(SUM('1.  LRAMVA Summary'!E$52:E$72)+SUM('1.  LRAMVA Summary'!E$73:E$74)*(MONTH($E121)-1)/12)*$H121</f>
        <v>1.7429569735406434</v>
      </c>
      <c r="K121" s="232">
        <f>(SUM('1.  LRAMVA Summary'!F$52:F$72)+SUM('1.  LRAMVA Summary'!F$73:F$74)*(MONTH($E121)-1)/12)*$H121</f>
        <v>-3.4082685897847473</v>
      </c>
      <c r="L121" s="232">
        <f>(SUM('1.  LRAMVA Summary'!G$52:G$72)+SUM('1.  LRAMVA Summary'!G$73:G$74)*(MONTH($E121)-1)/12)*$H121</f>
        <v>1.0965094729302576</v>
      </c>
      <c r="M121" s="232">
        <f>(SUM('1.  LRAMVA Summary'!H$52:H$72)+SUM('1.  LRAMVA Summary'!H$73:H$74)*(MONTH($E121)-1)/12)*$H121</f>
        <v>-6.5250000000000009E-4</v>
      </c>
      <c r="N121" s="232">
        <f>(SUM('1.  LRAMVA Summary'!I$52:I$72)+SUM('1.  LRAMVA Summary'!I$73:I$74)*(MONTH($E121)-1)/12)*$H121</f>
        <v>-2.4130250000000002E-2</v>
      </c>
      <c r="O121" s="232">
        <f>(SUM('1.  LRAMVA Summary'!J$52:J$72)+SUM('1.  LRAMVA Summary'!J$73:J$74)*(MONTH($E121)-1)/12)*$H121</f>
        <v>-0.167838875</v>
      </c>
      <c r="P121" s="232">
        <f>(SUM('1.  LRAMVA Summary'!K$52:K$72)+SUM('1.  LRAMVA Summary'!K$73:K$74)*(MONTH($E121)-1)/12)*$H121</f>
        <v>0</v>
      </c>
      <c r="Q121" s="232">
        <f>(SUM('1.  LRAMVA Summary'!L$52:L$72)+SUM('1.  LRAMVA Summary'!L$73:L$74)*(MONTH($E121)-1)/12)*$H121</f>
        <v>0</v>
      </c>
      <c r="R121" s="232">
        <f>(SUM('1.  LRAMVA Summary'!M$52:M$72)+SUM('1.  LRAMVA Summary'!M$73:M$74)*(MONTH($E121)-1)/12)*$H121</f>
        <v>0</v>
      </c>
      <c r="S121" s="232">
        <f>(SUM('1.  LRAMVA Summary'!N$52:N$72)+SUM('1.  LRAMVA Summary'!N$73:N$74)*(MONTH($E121)-1)/12)*$H121</f>
        <v>0</v>
      </c>
      <c r="T121" s="232">
        <f>(SUM('1.  LRAMVA Summary'!O$52:O$72)+SUM('1.  LRAMVA Summary'!O$73:O$74)*(MONTH($E121)-1)/12)*$H121</f>
        <v>0</v>
      </c>
      <c r="U121" s="232">
        <f>(SUM('1.  LRAMVA Summary'!P$52:P$72)+SUM('1.  LRAMVA Summary'!P$73:P$74)*(MONTH($E121)-1)/12)*$H121</f>
        <v>0</v>
      </c>
      <c r="V121" s="232">
        <f>(SUM('1.  LRAMVA Summary'!Q$52:Q$72)+SUM('1.  LRAMVA Summary'!Q$73:Q$74)*(MONTH($E121)-1)/12)*$H121</f>
        <v>0</v>
      </c>
      <c r="W121" s="233">
        <f t="shared" ref="W121:W131" si="33">SUM(I121:V121)</f>
        <v>8.83095073263903</v>
      </c>
    </row>
    <row r="122" spans="2:23" s="9" customFormat="1">
      <c r="B122" s="68"/>
      <c r="E122" s="216">
        <v>43160</v>
      </c>
      <c r="F122" s="216" t="s">
        <v>183</v>
      </c>
      <c r="G122" s="217" t="s">
        <v>65</v>
      </c>
      <c r="H122" s="242">
        <f>$C$43/12</f>
        <v>1.25E-3</v>
      </c>
      <c r="I122" s="232">
        <f>(SUM('1.  LRAMVA Summary'!D$52:D$72)+SUM('1.  LRAMVA Summary'!D$73:D$74)*(MONTH($E122)-1)/12)*$H122</f>
        <v>10.094147952233808</v>
      </c>
      <c r="J122" s="232">
        <f>(SUM('1.  LRAMVA Summary'!E$52:E$72)+SUM('1.  LRAMVA Summary'!E$73:E$74)*(MONTH($E122)-1)/12)*$H122</f>
        <v>2.1525500726969029</v>
      </c>
      <c r="K122" s="232">
        <f>(SUM('1.  LRAMVA Summary'!F$52:F$72)+SUM('1.  LRAMVA Summary'!F$73:F$74)*(MONTH($E122)-1)/12)*$H122</f>
        <v>-3.4364666566386242</v>
      </c>
      <c r="L122" s="232">
        <f>(SUM('1.  LRAMVA Summary'!G$52:G$72)+SUM('1.  LRAMVA Summary'!G$73:G$74)*(MONTH($E122)-1)/12)*$H122</f>
        <v>1.5461966242533378</v>
      </c>
      <c r="M122" s="232">
        <f>(SUM('1.  LRAMVA Summary'!H$52:H$72)+SUM('1.  LRAMVA Summary'!H$73:H$74)*(MONTH($E122)-1)/12)*$H122</f>
        <v>-6.5250000000000009E-4</v>
      </c>
      <c r="N122" s="232">
        <f>(SUM('1.  LRAMVA Summary'!I$52:I$72)+SUM('1.  LRAMVA Summary'!I$73:I$74)*(MONTH($E122)-1)/12)*$H122</f>
        <v>-2.4130250000000002E-2</v>
      </c>
      <c r="O122" s="232">
        <f>(SUM('1.  LRAMVA Summary'!J$52:J$72)+SUM('1.  LRAMVA Summary'!J$73:J$74)*(MONTH($E122)-1)/12)*$H122</f>
        <v>-0.167838875</v>
      </c>
      <c r="P122" s="232">
        <f>(SUM('1.  LRAMVA Summary'!K$52:K$72)+SUM('1.  LRAMVA Summary'!K$73:K$74)*(MONTH($E122)-1)/12)*$H122</f>
        <v>0</v>
      </c>
      <c r="Q122" s="232">
        <f>(SUM('1.  LRAMVA Summary'!L$52:L$72)+SUM('1.  LRAMVA Summary'!L$73:L$74)*(MONTH($E122)-1)/12)*$H122</f>
        <v>0</v>
      </c>
      <c r="R122" s="232">
        <f>(SUM('1.  LRAMVA Summary'!M$52:M$72)+SUM('1.  LRAMVA Summary'!M$73:M$74)*(MONTH($E122)-1)/12)*$H122</f>
        <v>0</v>
      </c>
      <c r="S122" s="232">
        <f>(SUM('1.  LRAMVA Summary'!N$52:N$72)+SUM('1.  LRAMVA Summary'!N$73:N$74)*(MONTH($E122)-1)/12)*$H122</f>
        <v>0</v>
      </c>
      <c r="T122" s="232">
        <f>(SUM('1.  LRAMVA Summary'!O$52:O$72)+SUM('1.  LRAMVA Summary'!O$73:O$74)*(MONTH($E122)-1)/12)*$H122</f>
        <v>0</v>
      </c>
      <c r="U122" s="232">
        <f>(SUM('1.  LRAMVA Summary'!P$52:P$72)+SUM('1.  LRAMVA Summary'!P$73:P$74)*(MONTH($E122)-1)/12)*$H122</f>
        <v>0</v>
      </c>
      <c r="V122" s="232">
        <f>(SUM('1.  LRAMVA Summary'!Q$52:Q$72)+SUM('1.  LRAMVA Summary'!Q$73:Q$74)*(MONTH($E122)-1)/12)*$H122</f>
        <v>0</v>
      </c>
      <c r="W122" s="233">
        <f t="shared" si="33"/>
        <v>10.163806367545424</v>
      </c>
    </row>
    <row r="123" spans="2:23" s="8" customFormat="1">
      <c r="B123" s="241"/>
      <c r="E123" s="216">
        <v>43191</v>
      </c>
      <c r="F123" s="216" t="s">
        <v>183</v>
      </c>
      <c r="G123" s="217" t="s">
        <v>66</v>
      </c>
      <c r="H123" s="242">
        <f>$C$44/12</f>
        <v>1.575E-3</v>
      </c>
      <c r="I123" s="232">
        <f>(SUM('1.  LRAMVA Summary'!D$52:D$72)+SUM('1.  LRAMVA Summary'!D$73:D$74)*(MONTH($E123)-1)/12)*$H123</f>
        <v>13.350860968428576</v>
      </c>
      <c r="J123" s="232">
        <f>(SUM('1.  LRAMVA Summary'!E$52:E$72)+SUM('1.  LRAMVA Summary'!E$73:E$74)*(MONTH($E123)-1)/12)*$H123</f>
        <v>3.2283003965349839</v>
      </c>
      <c r="K123" s="232">
        <f>(SUM('1.  LRAMVA Summary'!F$52:F$72)+SUM('1.  LRAMVA Summary'!F$73:F$74)*(MONTH($E123)-1)/12)*$H123</f>
        <v>-4.3654775516005513</v>
      </c>
      <c r="L123" s="232">
        <f>(SUM('1.  LRAMVA Summary'!G$52:G$72)+SUM('1.  LRAMVA Summary'!G$73:G$74)*(MONTH($E123)-1)/12)*$H123</f>
        <v>2.5148135572262875</v>
      </c>
      <c r="M123" s="232">
        <f>(SUM('1.  LRAMVA Summary'!H$52:H$72)+SUM('1.  LRAMVA Summary'!H$73:H$74)*(MONTH($E123)-1)/12)*$H123</f>
        <v>-8.2215000000000001E-4</v>
      </c>
      <c r="N123" s="232">
        <f>(SUM('1.  LRAMVA Summary'!I$52:I$72)+SUM('1.  LRAMVA Summary'!I$73:I$74)*(MONTH($E123)-1)/12)*$H123</f>
        <v>-3.0404115000000002E-2</v>
      </c>
      <c r="O123" s="232">
        <f>(SUM('1.  LRAMVA Summary'!J$52:J$72)+SUM('1.  LRAMVA Summary'!J$73:J$74)*(MONTH($E123)-1)/12)*$H123</f>
        <v>-0.21147698249999999</v>
      </c>
      <c r="P123" s="232">
        <f>(SUM('1.  LRAMVA Summary'!K$52:K$72)+SUM('1.  LRAMVA Summary'!K$73:K$74)*(MONTH($E123)-1)/12)*$H123</f>
        <v>0</v>
      </c>
      <c r="Q123" s="232">
        <f>(SUM('1.  LRAMVA Summary'!L$52:L$72)+SUM('1.  LRAMVA Summary'!L$73:L$74)*(MONTH($E123)-1)/12)*$H123</f>
        <v>0</v>
      </c>
      <c r="R123" s="232">
        <f>(SUM('1.  LRAMVA Summary'!M$52:M$72)+SUM('1.  LRAMVA Summary'!M$73:M$74)*(MONTH($E123)-1)/12)*$H123</f>
        <v>0</v>
      </c>
      <c r="S123" s="232">
        <f>(SUM('1.  LRAMVA Summary'!N$52:N$72)+SUM('1.  LRAMVA Summary'!N$73:N$74)*(MONTH($E123)-1)/12)*$H123</f>
        <v>0</v>
      </c>
      <c r="T123" s="232">
        <f>(SUM('1.  LRAMVA Summary'!O$52:O$72)+SUM('1.  LRAMVA Summary'!O$73:O$74)*(MONTH($E123)-1)/12)*$H123</f>
        <v>0</v>
      </c>
      <c r="U123" s="232">
        <f>(SUM('1.  LRAMVA Summary'!P$52:P$72)+SUM('1.  LRAMVA Summary'!P$73:P$74)*(MONTH($E123)-1)/12)*$H123</f>
        <v>0</v>
      </c>
      <c r="V123" s="232">
        <f>(SUM('1.  LRAMVA Summary'!Q$52:Q$72)+SUM('1.  LRAMVA Summary'!Q$73:Q$74)*(MONTH($E123)-1)/12)*$H123</f>
        <v>0</v>
      </c>
      <c r="W123" s="233">
        <f t="shared" si="33"/>
        <v>14.485794123089295</v>
      </c>
    </row>
    <row r="124" spans="2:23" s="9" customFormat="1">
      <c r="B124" s="68"/>
      <c r="E124" s="216">
        <v>43221</v>
      </c>
      <c r="F124" s="216" t="s">
        <v>183</v>
      </c>
      <c r="G124" s="217" t="s">
        <v>66</v>
      </c>
      <c r="H124" s="242">
        <f>$C$44/12</f>
        <v>1.575E-3</v>
      </c>
      <c r="I124" s="232">
        <f>(SUM('1.  LRAMVA Summary'!D$52:D$72)+SUM('1.  LRAMVA Summary'!D$73:D$74)*(MONTH($E124)-1)/12)*$H124</f>
        <v>13.98309551704255</v>
      </c>
      <c r="J124" s="232">
        <f>(SUM('1.  LRAMVA Summary'!E$52:E$72)+SUM('1.  LRAMVA Summary'!E$73:E$74)*(MONTH($E124)-1)/12)*$H124</f>
        <v>3.7443877014718714</v>
      </c>
      <c r="K124" s="232">
        <f>(SUM('1.  LRAMVA Summary'!F$52:F$72)+SUM('1.  LRAMVA Summary'!F$73:F$74)*(MONTH($E124)-1)/12)*$H124</f>
        <v>-4.4010071158364346</v>
      </c>
      <c r="L124" s="232">
        <f>(SUM('1.  LRAMVA Summary'!G$52:G$72)+SUM('1.  LRAMVA Summary'!G$73:G$74)*(MONTH($E124)-1)/12)*$H124</f>
        <v>3.0814193678933686</v>
      </c>
      <c r="M124" s="232">
        <f>(SUM('1.  LRAMVA Summary'!H$52:H$72)+SUM('1.  LRAMVA Summary'!H$73:H$74)*(MONTH($E124)-1)/12)*$H124</f>
        <v>-8.2215000000000001E-4</v>
      </c>
      <c r="N124" s="232">
        <f>(SUM('1.  LRAMVA Summary'!I$52:I$72)+SUM('1.  LRAMVA Summary'!I$73:I$74)*(MONTH($E124)-1)/12)*$H124</f>
        <v>-3.0404115000000002E-2</v>
      </c>
      <c r="O124" s="232">
        <f>(SUM('1.  LRAMVA Summary'!J$52:J$72)+SUM('1.  LRAMVA Summary'!J$73:J$74)*(MONTH($E124)-1)/12)*$H124</f>
        <v>-0.21147698249999999</v>
      </c>
      <c r="P124" s="232">
        <f>(SUM('1.  LRAMVA Summary'!K$52:K$72)+SUM('1.  LRAMVA Summary'!K$73:K$74)*(MONTH($E124)-1)/12)*$H124</f>
        <v>0</v>
      </c>
      <c r="Q124" s="232">
        <f>(SUM('1.  LRAMVA Summary'!L$52:L$72)+SUM('1.  LRAMVA Summary'!L$73:L$74)*(MONTH($E124)-1)/12)*$H124</f>
        <v>0</v>
      </c>
      <c r="R124" s="232">
        <f>(SUM('1.  LRAMVA Summary'!M$52:M$72)+SUM('1.  LRAMVA Summary'!M$73:M$74)*(MONTH($E124)-1)/12)*$H124</f>
        <v>0</v>
      </c>
      <c r="S124" s="232">
        <f>(SUM('1.  LRAMVA Summary'!N$52:N$72)+SUM('1.  LRAMVA Summary'!N$73:N$74)*(MONTH($E124)-1)/12)*$H124</f>
        <v>0</v>
      </c>
      <c r="T124" s="232">
        <f>(SUM('1.  LRAMVA Summary'!O$52:O$72)+SUM('1.  LRAMVA Summary'!O$73:O$74)*(MONTH($E124)-1)/12)*$H124</f>
        <v>0</v>
      </c>
      <c r="U124" s="232">
        <f>(SUM('1.  LRAMVA Summary'!P$52:P$72)+SUM('1.  LRAMVA Summary'!P$73:P$74)*(MONTH($E124)-1)/12)*$H124</f>
        <v>0</v>
      </c>
      <c r="V124" s="232">
        <f>(SUM('1.  LRAMVA Summary'!Q$52:Q$72)+SUM('1.  LRAMVA Summary'!Q$73:Q$74)*(MONTH($E124)-1)/12)*$H124</f>
        <v>0</v>
      </c>
      <c r="W124" s="233">
        <f t="shared" si="33"/>
        <v>16.165192223071355</v>
      </c>
    </row>
    <row r="125" spans="2:23" s="240" customFormat="1">
      <c r="B125" s="239"/>
      <c r="E125" s="216">
        <v>43252</v>
      </c>
      <c r="F125" s="216" t="s">
        <v>183</v>
      </c>
      <c r="G125" s="217" t="s">
        <v>66</v>
      </c>
      <c r="H125" s="242">
        <f>$C$44/12</f>
        <v>1.575E-3</v>
      </c>
      <c r="I125" s="232">
        <f>(SUM('1.  LRAMVA Summary'!D$52:D$72)+SUM('1.  LRAMVA Summary'!D$73:D$74)*(MONTH($E125)-1)/12)*$H125</f>
        <v>14.615330065656526</v>
      </c>
      <c r="J125" s="232">
        <f>(SUM('1.  LRAMVA Summary'!E$52:E$72)+SUM('1.  LRAMVA Summary'!E$73:E$74)*(MONTH($E125)-1)/12)*$H125</f>
        <v>4.2604750064087584</v>
      </c>
      <c r="K125" s="232">
        <f>(SUM('1.  LRAMVA Summary'!F$52:F$72)+SUM('1.  LRAMVA Summary'!F$73:F$74)*(MONTH($E125)-1)/12)*$H125</f>
        <v>-4.4365366800723196</v>
      </c>
      <c r="L125" s="232">
        <f>(SUM('1.  LRAMVA Summary'!G$52:G$72)+SUM('1.  LRAMVA Summary'!G$73:G$74)*(MONTH($E125)-1)/12)*$H125</f>
        <v>3.6480251785604496</v>
      </c>
      <c r="M125" s="232">
        <f>(SUM('1.  LRAMVA Summary'!H$52:H$72)+SUM('1.  LRAMVA Summary'!H$73:H$74)*(MONTH($E125)-1)/12)*$H125</f>
        <v>-8.2215000000000001E-4</v>
      </c>
      <c r="N125" s="232">
        <f>(SUM('1.  LRAMVA Summary'!I$52:I$72)+SUM('1.  LRAMVA Summary'!I$73:I$74)*(MONTH($E125)-1)/12)*$H125</f>
        <v>-3.0404115000000002E-2</v>
      </c>
      <c r="O125" s="232">
        <f>(SUM('1.  LRAMVA Summary'!J$52:J$72)+SUM('1.  LRAMVA Summary'!J$73:J$74)*(MONTH($E125)-1)/12)*$H125</f>
        <v>-0.21147698249999999</v>
      </c>
      <c r="P125" s="232">
        <f>(SUM('1.  LRAMVA Summary'!K$52:K$72)+SUM('1.  LRAMVA Summary'!K$73:K$74)*(MONTH($E125)-1)/12)*$H125</f>
        <v>0</v>
      </c>
      <c r="Q125" s="232">
        <f>(SUM('1.  LRAMVA Summary'!L$52:L$72)+SUM('1.  LRAMVA Summary'!L$73:L$74)*(MONTH($E125)-1)/12)*$H125</f>
        <v>0</v>
      </c>
      <c r="R125" s="232">
        <f>(SUM('1.  LRAMVA Summary'!M$52:M$72)+SUM('1.  LRAMVA Summary'!M$73:M$74)*(MONTH($E125)-1)/12)*$H125</f>
        <v>0</v>
      </c>
      <c r="S125" s="232">
        <f>(SUM('1.  LRAMVA Summary'!N$52:N$72)+SUM('1.  LRAMVA Summary'!N$73:N$74)*(MONTH($E125)-1)/12)*$H125</f>
        <v>0</v>
      </c>
      <c r="T125" s="232">
        <f>(SUM('1.  LRAMVA Summary'!O$52:O$72)+SUM('1.  LRAMVA Summary'!O$73:O$74)*(MONTH($E125)-1)/12)*$H125</f>
        <v>0</v>
      </c>
      <c r="U125" s="232">
        <f>(SUM('1.  LRAMVA Summary'!P$52:P$72)+SUM('1.  LRAMVA Summary'!P$73:P$74)*(MONTH($E125)-1)/12)*$H125</f>
        <v>0</v>
      </c>
      <c r="V125" s="232">
        <f>(SUM('1.  LRAMVA Summary'!Q$52:Q$72)+SUM('1.  LRAMVA Summary'!Q$73:Q$74)*(MONTH($E125)-1)/12)*$H125</f>
        <v>0</v>
      </c>
      <c r="W125" s="233">
        <f t="shared" si="33"/>
        <v>17.844590323053414</v>
      </c>
    </row>
    <row r="126" spans="2:23" s="9" customFormat="1">
      <c r="B126" s="68"/>
      <c r="E126" s="216">
        <v>43282</v>
      </c>
      <c r="F126" s="216" t="s">
        <v>183</v>
      </c>
      <c r="G126" s="217" t="s">
        <v>68</v>
      </c>
      <c r="H126" s="242">
        <f>$C$45/12</f>
        <v>1.575E-3</v>
      </c>
      <c r="I126" s="232">
        <f>(SUM('1.  LRAMVA Summary'!D$52:D$72)+SUM('1.  LRAMVA Summary'!D$73:D$74)*(MONTH($E126)-1)/12)*$H126</f>
        <v>15.247564614270502</v>
      </c>
      <c r="J126" s="232">
        <f>(SUM('1.  LRAMVA Summary'!E$52:E$72)+SUM('1.  LRAMVA Summary'!E$73:E$74)*(MONTH($E126)-1)/12)*$H126</f>
        <v>4.7765623113456446</v>
      </c>
      <c r="K126" s="232">
        <f>(SUM('1.  LRAMVA Summary'!F$52:F$72)+SUM('1.  LRAMVA Summary'!F$73:F$74)*(MONTH($E126)-1)/12)*$H126</f>
        <v>-4.4720662443082047</v>
      </c>
      <c r="L126" s="232">
        <f>(SUM('1.  LRAMVA Summary'!G$52:G$72)+SUM('1.  LRAMVA Summary'!G$73:G$74)*(MONTH($E126)-1)/12)*$H126</f>
        <v>4.2146309892275315</v>
      </c>
      <c r="M126" s="232">
        <f>(SUM('1.  LRAMVA Summary'!H$52:H$72)+SUM('1.  LRAMVA Summary'!H$73:H$74)*(MONTH($E126)-1)/12)*$H126</f>
        <v>-8.2215000000000001E-4</v>
      </c>
      <c r="N126" s="232">
        <f>(SUM('1.  LRAMVA Summary'!I$52:I$72)+SUM('1.  LRAMVA Summary'!I$73:I$74)*(MONTH($E126)-1)/12)*$H126</f>
        <v>-3.0404115000000002E-2</v>
      </c>
      <c r="O126" s="232">
        <f>(SUM('1.  LRAMVA Summary'!J$52:J$72)+SUM('1.  LRAMVA Summary'!J$73:J$74)*(MONTH($E126)-1)/12)*$H126</f>
        <v>-0.21147698249999999</v>
      </c>
      <c r="P126" s="232">
        <f>(SUM('1.  LRAMVA Summary'!K$52:K$72)+SUM('1.  LRAMVA Summary'!K$73:K$74)*(MONTH($E126)-1)/12)*$H126</f>
        <v>0</v>
      </c>
      <c r="Q126" s="232">
        <f>(SUM('1.  LRAMVA Summary'!L$52:L$72)+SUM('1.  LRAMVA Summary'!L$73:L$74)*(MONTH($E126)-1)/12)*$H126</f>
        <v>0</v>
      </c>
      <c r="R126" s="232">
        <f>(SUM('1.  LRAMVA Summary'!M$52:M$72)+SUM('1.  LRAMVA Summary'!M$73:M$74)*(MONTH($E126)-1)/12)*$H126</f>
        <v>0</v>
      </c>
      <c r="S126" s="232">
        <f>(SUM('1.  LRAMVA Summary'!N$52:N$72)+SUM('1.  LRAMVA Summary'!N$73:N$74)*(MONTH($E126)-1)/12)*$H126</f>
        <v>0</v>
      </c>
      <c r="T126" s="232">
        <f>(SUM('1.  LRAMVA Summary'!O$52:O$72)+SUM('1.  LRAMVA Summary'!O$73:O$74)*(MONTH($E126)-1)/12)*$H126</f>
        <v>0</v>
      </c>
      <c r="U126" s="232">
        <f>(SUM('1.  LRAMVA Summary'!P$52:P$72)+SUM('1.  LRAMVA Summary'!P$73:P$74)*(MONTH($E126)-1)/12)*$H126</f>
        <v>0</v>
      </c>
      <c r="V126" s="232">
        <f>(SUM('1.  LRAMVA Summary'!Q$52:Q$72)+SUM('1.  LRAMVA Summary'!Q$73:Q$74)*(MONTH($E126)-1)/12)*$H126</f>
        <v>0</v>
      </c>
      <c r="W126" s="233">
        <f t="shared" si="33"/>
        <v>19.523988423035473</v>
      </c>
    </row>
    <row r="127" spans="2:23" s="9" customFormat="1">
      <c r="B127" s="68"/>
      <c r="E127" s="216">
        <v>43313</v>
      </c>
      <c r="F127" s="216" t="s">
        <v>183</v>
      </c>
      <c r="G127" s="217" t="s">
        <v>68</v>
      </c>
      <c r="H127" s="242">
        <f>$C$45/12</f>
        <v>1.575E-3</v>
      </c>
      <c r="I127" s="232">
        <f>(SUM('1.  LRAMVA Summary'!D$52:D$72)+SUM('1.  LRAMVA Summary'!D$73:D$74)*(MONTH($E127)-1)/12)*$H127</f>
        <v>15.879799162884478</v>
      </c>
      <c r="J127" s="232">
        <f>(SUM('1.  LRAMVA Summary'!E$52:E$72)+SUM('1.  LRAMVA Summary'!E$73:E$74)*(MONTH($E127)-1)/12)*$H127</f>
        <v>5.2926496162825316</v>
      </c>
      <c r="K127" s="232">
        <f>(SUM('1.  LRAMVA Summary'!F$52:F$72)+SUM('1.  LRAMVA Summary'!F$73:F$74)*(MONTH($E127)-1)/12)*$H127</f>
        <v>-4.5075958085440888</v>
      </c>
      <c r="L127" s="232">
        <f>(SUM('1.  LRAMVA Summary'!G$52:G$72)+SUM('1.  LRAMVA Summary'!G$73:G$74)*(MONTH($E127)-1)/12)*$H127</f>
        <v>4.7812367998946126</v>
      </c>
      <c r="M127" s="232">
        <f>(SUM('1.  LRAMVA Summary'!H$52:H$72)+SUM('1.  LRAMVA Summary'!H$73:H$74)*(MONTH($E127)-1)/12)*$H127</f>
        <v>-8.2215000000000001E-4</v>
      </c>
      <c r="N127" s="232">
        <f>(SUM('1.  LRAMVA Summary'!I$52:I$72)+SUM('1.  LRAMVA Summary'!I$73:I$74)*(MONTH($E127)-1)/12)*$H127</f>
        <v>-3.0404115000000002E-2</v>
      </c>
      <c r="O127" s="232">
        <f>(SUM('1.  LRAMVA Summary'!J$52:J$72)+SUM('1.  LRAMVA Summary'!J$73:J$74)*(MONTH($E127)-1)/12)*$H127</f>
        <v>-0.21147698249999999</v>
      </c>
      <c r="P127" s="232">
        <f>(SUM('1.  LRAMVA Summary'!K$52:K$72)+SUM('1.  LRAMVA Summary'!K$73:K$74)*(MONTH($E127)-1)/12)*$H127</f>
        <v>0</v>
      </c>
      <c r="Q127" s="232">
        <f>(SUM('1.  LRAMVA Summary'!L$52:L$72)+SUM('1.  LRAMVA Summary'!L$73:L$74)*(MONTH($E127)-1)/12)*$H127</f>
        <v>0</v>
      </c>
      <c r="R127" s="232">
        <f>(SUM('1.  LRAMVA Summary'!M$52:M$72)+SUM('1.  LRAMVA Summary'!M$73:M$74)*(MONTH($E127)-1)/12)*$H127</f>
        <v>0</v>
      </c>
      <c r="S127" s="232">
        <f>(SUM('1.  LRAMVA Summary'!N$52:N$72)+SUM('1.  LRAMVA Summary'!N$73:N$74)*(MONTH($E127)-1)/12)*$H127</f>
        <v>0</v>
      </c>
      <c r="T127" s="232">
        <f>(SUM('1.  LRAMVA Summary'!O$52:O$72)+SUM('1.  LRAMVA Summary'!O$73:O$74)*(MONTH($E127)-1)/12)*$H127</f>
        <v>0</v>
      </c>
      <c r="U127" s="232">
        <f>(SUM('1.  LRAMVA Summary'!P$52:P$72)+SUM('1.  LRAMVA Summary'!P$73:P$74)*(MONTH($E127)-1)/12)*$H127</f>
        <v>0</v>
      </c>
      <c r="V127" s="232">
        <f>(SUM('1.  LRAMVA Summary'!Q$52:Q$72)+SUM('1.  LRAMVA Summary'!Q$73:Q$74)*(MONTH($E127)-1)/12)*$H127</f>
        <v>0</v>
      </c>
      <c r="W127" s="233">
        <f t="shared" si="33"/>
        <v>21.203386523017532</v>
      </c>
    </row>
    <row r="128" spans="2:23" s="9" customFormat="1">
      <c r="B128" s="68"/>
      <c r="E128" s="216">
        <v>43344</v>
      </c>
      <c r="F128" s="216" t="s">
        <v>183</v>
      </c>
      <c r="G128" s="217" t="s">
        <v>68</v>
      </c>
      <c r="H128" s="242">
        <f>$C$45/12</f>
        <v>1.575E-3</v>
      </c>
      <c r="I128" s="232">
        <f>(SUM('1.  LRAMVA Summary'!D$52:D$72)+SUM('1.  LRAMVA Summary'!D$73:D$74)*(MONTH($E128)-1)/12)*$H128</f>
        <v>16.512033711498454</v>
      </c>
      <c r="J128" s="232">
        <f>(SUM('1.  LRAMVA Summary'!E$52:E$72)+SUM('1.  LRAMVA Summary'!E$73:E$74)*(MONTH($E128)-1)/12)*$H128</f>
        <v>5.8087369212194186</v>
      </c>
      <c r="K128" s="232">
        <f>(SUM('1.  LRAMVA Summary'!F$52:F$72)+SUM('1.  LRAMVA Summary'!F$73:F$74)*(MONTH($E128)-1)/12)*$H128</f>
        <v>-4.5431253727799739</v>
      </c>
      <c r="L128" s="232">
        <f>(SUM('1.  LRAMVA Summary'!G$52:G$72)+SUM('1.  LRAMVA Summary'!G$73:G$74)*(MONTH($E128)-1)/12)*$H128</f>
        <v>5.3478426105616936</v>
      </c>
      <c r="M128" s="232">
        <f>(SUM('1.  LRAMVA Summary'!H$52:H$72)+SUM('1.  LRAMVA Summary'!H$73:H$74)*(MONTH($E128)-1)/12)*$H128</f>
        <v>-8.2215000000000001E-4</v>
      </c>
      <c r="N128" s="232">
        <f>(SUM('1.  LRAMVA Summary'!I$52:I$72)+SUM('1.  LRAMVA Summary'!I$73:I$74)*(MONTH($E128)-1)/12)*$H128</f>
        <v>-3.0404115000000002E-2</v>
      </c>
      <c r="O128" s="232">
        <f>(SUM('1.  LRAMVA Summary'!J$52:J$72)+SUM('1.  LRAMVA Summary'!J$73:J$74)*(MONTH($E128)-1)/12)*$H128</f>
        <v>-0.21147698249999999</v>
      </c>
      <c r="P128" s="232">
        <f>(SUM('1.  LRAMVA Summary'!K$52:K$72)+SUM('1.  LRAMVA Summary'!K$73:K$74)*(MONTH($E128)-1)/12)*$H128</f>
        <v>0</v>
      </c>
      <c r="Q128" s="232">
        <f>(SUM('1.  LRAMVA Summary'!L$52:L$72)+SUM('1.  LRAMVA Summary'!L$73:L$74)*(MONTH($E128)-1)/12)*$H128</f>
        <v>0</v>
      </c>
      <c r="R128" s="232">
        <f>(SUM('1.  LRAMVA Summary'!M$52:M$72)+SUM('1.  LRAMVA Summary'!M$73:M$74)*(MONTH($E128)-1)/12)*$H128</f>
        <v>0</v>
      </c>
      <c r="S128" s="232">
        <f>(SUM('1.  LRAMVA Summary'!N$52:N$72)+SUM('1.  LRAMVA Summary'!N$73:N$74)*(MONTH($E128)-1)/12)*$H128</f>
        <v>0</v>
      </c>
      <c r="T128" s="232">
        <f>(SUM('1.  LRAMVA Summary'!O$52:O$72)+SUM('1.  LRAMVA Summary'!O$73:O$74)*(MONTH($E128)-1)/12)*$H128</f>
        <v>0</v>
      </c>
      <c r="U128" s="232">
        <f>(SUM('1.  LRAMVA Summary'!P$52:P$72)+SUM('1.  LRAMVA Summary'!P$73:P$74)*(MONTH($E128)-1)/12)*$H128</f>
        <v>0</v>
      </c>
      <c r="V128" s="232">
        <f>(SUM('1.  LRAMVA Summary'!Q$52:Q$72)+SUM('1.  LRAMVA Summary'!Q$73:Q$74)*(MONTH($E128)-1)/12)*$H128</f>
        <v>0</v>
      </c>
      <c r="W128" s="233">
        <f t="shared" si="33"/>
        <v>22.882784622999591</v>
      </c>
    </row>
    <row r="129" spans="2:23" s="9" customFormat="1">
      <c r="B129" s="68"/>
      <c r="E129" s="216">
        <v>43374</v>
      </c>
      <c r="F129" s="216" t="s">
        <v>183</v>
      </c>
      <c r="G129" s="217" t="s">
        <v>69</v>
      </c>
      <c r="H129" s="242">
        <f>$C$46/12</f>
        <v>1.8083333333333335E-3</v>
      </c>
      <c r="I129" s="232">
        <f>(SUM('1.  LRAMVA Summary'!D$52:D$72)+SUM('1.  LRAMVA Summary'!D$73:D$74)*(MONTH($E129)-1)/12)*$H129</f>
        <v>19.684159854203159</v>
      </c>
      <c r="J129" s="232">
        <f>(SUM('1.  LRAMVA Summary'!E$52:E$72)+SUM('1.  LRAMVA Summary'!E$73:E$74)*(MONTH($E129)-1)/12)*$H129</f>
        <v>7.2618352226239065</v>
      </c>
      <c r="K129" s="232">
        <f>(SUM('1.  LRAMVA Summary'!F$52:F$72)+SUM('1.  LRAMVA Summary'!F$73:F$74)*(MONTH($E129)-1)/12)*$H129</f>
        <v>-5.2569741869441344</v>
      </c>
      <c r="L129" s="232">
        <f>(SUM('1.  LRAMVA Summary'!G$52:G$72)+SUM('1.  LRAMVA Summary'!G$73:G$74)*(MONTH($E129)-1)/12)*$H129</f>
        <v>6.7906630021515566</v>
      </c>
      <c r="M129" s="232">
        <f>(SUM('1.  LRAMVA Summary'!H$52:H$72)+SUM('1.  LRAMVA Summary'!H$73:H$74)*(MONTH($E129)-1)/12)*$H129</f>
        <v>-9.4395000000000015E-4</v>
      </c>
      <c r="N129" s="232">
        <f>(SUM('1.  LRAMVA Summary'!I$52:I$72)+SUM('1.  LRAMVA Summary'!I$73:I$74)*(MONTH($E129)-1)/12)*$H129</f>
        <v>-3.4908428333333338E-2</v>
      </c>
      <c r="O129" s="232">
        <f>(SUM('1.  LRAMVA Summary'!J$52:J$72)+SUM('1.  LRAMVA Summary'!J$73:J$74)*(MONTH($E129)-1)/12)*$H129</f>
        <v>-0.24280690583333334</v>
      </c>
      <c r="P129" s="232">
        <f>(SUM('1.  LRAMVA Summary'!K$52:K$72)+SUM('1.  LRAMVA Summary'!K$73:K$74)*(MONTH($E129)-1)/12)*$H129</f>
        <v>0</v>
      </c>
      <c r="Q129" s="232">
        <f>(SUM('1.  LRAMVA Summary'!L$52:L$72)+SUM('1.  LRAMVA Summary'!L$73:L$74)*(MONTH($E129)-1)/12)*$H129</f>
        <v>0</v>
      </c>
      <c r="R129" s="232">
        <f>(SUM('1.  LRAMVA Summary'!M$52:M$72)+SUM('1.  LRAMVA Summary'!M$73:M$74)*(MONTH($E129)-1)/12)*$H129</f>
        <v>0</v>
      </c>
      <c r="S129" s="232">
        <f>(SUM('1.  LRAMVA Summary'!N$52:N$72)+SUM('1.  LRAMVA Summary'!N$73:N$74)*(MONTH($E129)-1)/12)*$H129</f>
        <v>0</v>
      </c>
      <c r="T129" s="232">
        <f>(SUM('1.  LRAMVA Summary'!O$52:O$72)+SUM('1.  LRAMVA Summary'!O$73:O$74)*(MONTH($E129)-1)/12)*$H129</f>
        <v>0</v>
      </c>
      <c r="U129" s="232">
        <f>(SUM('1.  LRAMVA Summary'!P$52:P$72)+SUM('1.  LRAMVA Summary'!P$73:P$74)*(MONTH($E129)-1)/12)*$H129</f>
        <v>0</v>
      </c>
      <c r="V129" s="232">
        <f>(SUM('1.  LRAMVA Summary'!Q$52:Q$72)+SUM('1.  LRAMVA Summary'!Q$73:Q$74)*(MONTH($E129)-1)/12)*$H129</f>
        <v>0</v>
      </c>
      <c r="W129" s="233">
        <f t="shared" si="33"/>
        <v>28.201024607867822</v>
      </c>
    </row>
    <row r="130" spans="2:23" s="9" customFormat="1">
      <c r="B130" s="68"/>
      <c r="E130" s="216">
        <v>43405</v>
      </c>
      <c r="F130" s="216" t="s">
        <v>183</v>
      </c>
      <c r="G130" s="217" t="s">
        <v>69</v>
      </c>
      <c r="H130" s="242">
        <f>$C$46/12</f>
        <v>1.8083333333333335E-3</v>
      </c>
      <c r="I130" s="232">
        <f>(SUM('1.  LRAMVA Summary'!D$52:D$72)+SUM('1.  LRAMVA Summary'!D$73:D$74)*(MONTH($E130)-1)/12)*$H130</f>
        <v>20.410058780389576</v>
      </c>
      <c r="J130" s="232">
        <f>(SUM('1.  LRAMVA Summary'!E$52:E$72)+SUM('1.  LRAMVA Summary'!E$73:E$74)*(MONTH($E130)-1)/12)*$H130</f>
        <v>7.8543799060699619</v>
      </c>
      <c r="K130" s="232">
        <f>(SUM('1.  LRAMVA Summary'!F$52:F$72)+SUM('1.  LRAMVA Summary'!F$73:F$74)*(MONTH($E130)-1)/12)*$H130</f>
        <v>-5.2977673903260758</v>
      </c>
      <c r="L130" s="232">
        <f>(SUM('1.  LRAMVA Summary'!G$52:G$72)+SUM('1.  LRAMVA Summary'!G$73:G$74)*(MONTH($E130)-1)/12)*$H130</f>
        <v>7.441210414398947</v>
      </c>
      <c r="M130" s="232">
        <f>(SUM('1.  LRAMVA Summary'!H$52:H$72)+SUM('1.  LRAMVA Summary'!H$73:H$74)*(MONTH($E130)-1)/12)*$H130</f>
        <v>-9.4395000000000015E-4</v>
      </c>
      <c r="N130" s="232">
        <f>(SUM('1.  LRAMVA Summary'!I$52:I$72)+SUM('1.  LRAMVA Summary'!I$73:I$74)*(MONTH($E130)-1)/12)*$H130</f>
        <v>-3.4908428333333338E-2</v>
      </c>
      <c r="O130" s="232">
        <f>(SUM('1.  LRAMVA Summary'!J$52:J$72)+SUM('1.  LRAMVA Summary'!J$73:J$74)*(MONTH($E130)-1)/12)*$H130</f>
        <v>-0.24280690583333334</v>
      </c>
      <c r="P130" s="232">
        <f>(SUM('1.  LRAMVA Summary'!K$52:K$72)+SUM('1.  LRAMVA Summary'!K$73:K$74)*(MONTH($E130)-1)/12)*$H130</f>
        <v>0</v>
      </c>
      <c r="Q130" s="232">
        <f>(SUM('1.  LRAMVA Summary'!L$52:L$72)+SUM('1.  LRAMVA Summary'!L$73:L$74)*(MONTH($E130)-1)/12)*$H130</f>
        <v>0</v>
      </c>
      <c r="R130" s="232">
        <f>(SUM('1.  LRAMVA Summary'!M$52:M$72)+SUM('1.  LRAMVA Summary'!M$73:M$74)*(MONTH($E130)-1)/12)*$H130</f>
        <v>0</v>
      </c>
      <c r="S130" s="232">
        <f>(SUM('1.  LRAMVA Summary'!N$52:N$72)+SUM('1.  LRAMVA Summary'!N$73:N$74)*(MONTH($E130)-1)/12)*$H130</f>
        <v>0</v>
      </c>
      <c r="T130" s="232">
        <f>(SUM('1.  LRAMVA Summary'!O$52:O$72)+SUM('1.  LRAMVA Summary'!O$73:O$74)*(MONTH($E130)-1)/12)*$H130</f>
        <v>0</v>
      </c>
      <c r="U130" s="232">
        <f>(SUM('1.  LRAMVA Summary'!P$52:P$72)+SUM('1.  LRAMVA Summary'!P$73:P$74)*(MONTH($E130)-1)/12)*$H130</f>
        <v>0</v>
      </c>
      <c r="V130" s="232">
        <f>(SUM('1.  LRAMVA Summary'!Q$52:Q$72)+SUM('1.  LRAMVA Summary'!Q$73:Q$74)*(MONTH($E130)-1)/12)*$H130</f>
        <v>0</v>
      </c>
      <c r="W130" s="233">
        <f t="shared" si="33"/>
        <v>30.12922242636574</v>
      </c>
    </row>
    <row r="131" spans="2:23" s="9" customFormat="1">
      <c r="B131" s="68"/>
      <c r="E131" s="216">
        <v>43435</v>
      </c>
      <c r="F131" s="216" t="s">
        <v>183</v>
      </c>
      <c r="G131" s="217" t="s">
        <v>69</v>
      </c>
      <c r="H131" s="242">
        <f>$C$46/12</f>
        <v>1.8083333333333335E-3</v>
      </c>
      <c r="I131" s="232">
        <f>(SUM('1.  LRAMVA Summary'!D$52:D$72)+SUM('1.  LRAMVA Summary'!D$73:D$74)*(MONTH($E131)-1)/12)*$H131</f>
        <v>21.135957706575994</v>
      </c>
      <c r="J131" s="232">
        <f>(SUM('1.  LRAMVA Summary'!E$52:E$72)+SUM('1.  LRAMVA Summary'!E$73:E$74)*(MONTH($E131)-1)/12)*$H131</f>
        <v>8.4469245895160157</v>
      </c>
      <c r="K131" s="232">
        <f>(SUM('1.  LRAMVA Summary'!F$52:F$72)+SUM('1.  LRAMVA Summary'!F$73:F$74)*(MONTH($E131)-1)/12)*$H131</f>
        <v>-5.3385605937080172</v>
      </c>
      <c r="L131" s="232">
        <f>(SUM('1.  LRAMVA Summary'!G$52:G$72)+SUM('1.  LRAMVA Summary'!G$73:G$74)*(MONTH($E131)-1)/12)*$H131</f>
        <v>8.0917578266463366</v>
      </c>
      <c r="M131" s="232">
        <f>(SUM('1.  LRAMVA Summary'!H$52:H$72)+SUM('1.  LRAMVA Summary'!H$73:H$74)*(MONTH($E131)-1)/12)*$H131</f>
        <v>-9.4395000000000015E-4</v>
      </c>
      <c r="N131" s="232">
        <f>(SUM('1.  LRAMVA Summary'!I$52:I$72)+SUM('1.  LRAMVA Summary'!I$73:I$74)*(MONTH($E131)-1)/12)*$H131</f>
        <v>-3.4908428333333338E-2</v>
      </c>
      <c r="O131" s="232">
        <f>(SUM('1.  LRAMVA Summary'!J$52:J$72)+SUM('1.  LRAMVA Summary'!J$73:J$74)*(MONTH($E131)-1)/12)*$H131</f>
        <v>-0.24280690583333334</v>
      </c>
      <c r="P131" s="232">
        <f>(SUM('1.  LRAMVA Summary'!K$52:K$72)+SUM('1.  LRAMVA Summary'!K$73:K$74)*(MONTH($E131)-1)/12)*$H131</f>
        <v>0</v>
      </c>
      <c r="Q131" s="232">
        <f>(SUM('1.  LRAMVA Summary'!L$52:L$72)+SUM('1.  LRAMVA Summary'!L$73:L$74)*(MONTH($E131)-1)/12)*$H131</f>
        <v>0</v>
      </c>
      <c r="R131" s="232">
        <f>(SUM('1.  LRAMVA Summary'!M$52:M$72)+SUM('1.  LRAMVA Summary'!M$73:M$74)*(MONTH($E131)-1)/12)*$H131</f>
        <v>0</v>
      </c>
      <c r="S131" s="232">
        <f>(SUM('1.  LRAMVA Summary'!N$52:N$72)+SUM('1.  LRAMVA Summary'!N$73:N$74)*(MONTH($E131)-1)/12)*$H131</f>
        <v>0</v>
      </c>
      <c r="T131" s="232">
        <f>(SUM('1.  LRAMVA Summary'!O$52:O$72)+SUM('1.  LRAMVA Summary'!O$73:O$74)*(MONTH($E131)-1)/12)*$H131</f>
        <v>0</v>
      </c>
      <c r="U131" s="232">
        <f>(SUM('1.  LRAMVA Summary'!P$52:P$72)+SUM('1.  LRAMVA Summary'!P$73:P$74)*(MONTH($E131)-1)/12)*$H131</f>
        <v>0</v>
      </c>
      <c r="V131" s="232">
        <f>(SUM('1.  LRAMVA Summary'!Q$52:Q$72)+SUM('1.  LRAMVA Summary'!Q$73:Q$74)*(MONTH($E131)-1)/12)*$H131</f>
        <v>0</v>
      </c>
      <c r="W131" s="233">
        <f t="shared" si="33"/>
        <v>32.057420244863664</v>
      </c>
    </row>
    <row r="132" spans="2:23" s="9" customFormat="1" ht="15" thickBot="1">
      <c r="B132" s="68"/>
      <c r="E132" s="218" t="s">
        <v>466</v>
      </c>
      <c r="F132" s="218"/>
      <c r="G132" s="219"/>
      <c r="H132" s="220"/>
      <c r="I132" s="221">
        <f t="shared" ref="I132:O132" si="34">SUM(I119:I131)</f>
        <v>197.04465088712732</v>
      </c>
      <c r="J132" s="221">
        <f t="shared" si="34"/>
        <v>52.216457589084811</v>
      </c>
      <c r="K132" s="221">
        <f t="shared" si="34"/>
        <v>-98.228944971905293</v>
      </c>
      <c r="L132" s="221">
        <f t="shared" si="34"/>
        <v>48.171079504610574</v>
      </c>
      <c r="M132" s="221">
        <f t="shared" si="34"/>
        <v>-2.4400237499999998E-2</v>
      </c>
      <c r="N132" s="221">
        <f t="shared" si="34"/>
        <v>-0.90235069874999996</v>
      </c>
      <c r="O132" s="221">
        <f t="shared" si="34"/>
        <v>-6.276334730624999</v>
      </c>
      <c r="P132" s="221">
        <f t="shared" ref="P132:V132" si="35">SUM(P119:P131)</f>
        <v>0</v>
      </c>
      <c r="Q132" s="221">
        <f t="shared" si="35"/>
        <v>0</v>
      </c>
      <c r="R132" s="221">
        <f t="shared" si="35"/>
        <v>0</v>
      </c>
      <c r="S132" s="221">
        <f t="shared" si="35"/>
        <v>0</v>
      </c>
      <c r="T132" s="221">
        <f t="shared" si="35"/>
        <v>0</v>
      </c>
      <c r="U132" s="221">
        <f t="shared" si="35"/>
        <v>0</v>
      </c>
      <c r="V132" s="221">
        <f t="shared" si="35"/>
        <v>0</v>
      </c>
      <c r="W132" s="221">
        <f>SUM(W119:W131)</f>
        <v>192.0001573420424</v>
      </c>
    </row>
    <row r="133" spans="2:23" s="9" customFormat="1" ht="15" thickTop="1">
      <c r="B133" s="68"/>
      <c r="E133" s="222" t="s">
        <v>67</v>
      </c>
      <c r="F133" s="222"/>
      <c r="G133" s="223"/>
      <c r="H133" s="224"/>
      <c r="I133" s="225"/>
      <c r="J133" s="225"/>
      <c r="K133" s="225"/>
      <c r="L133" s="225"/>
      <c r="M133" s="225"/>
      <c r="N133" s="225"/>
      <c r="O133" s="225"/>
      <c r="P133" s="225"/>
      <c r="Q133" s="225"/>
      <c r="R133" s="225"/>
      <c r="S133" s="225"/>
      <c r="T133" s="225"/>
      <c r="U133" s="225"/>
      <c r="V133" s="225"/>
      <c r="W133" s="226"/>
    </row>
    <row r="134" spans="2:23" s="9" customFormat="1">
      <c r="B134" s="68"/>
      <c r="E134" s="227" t="s">
        <v>430</v>
      </c>
      <c r="F134" s="227"/>
      <c r="G134" s="228"/>
      <c r="H134" s="229"/>
      <c r="I134" s="230">
        <f t="shared" ref="I134:N134" si="36">I132+I133</f>
        <v>197.04465088712732</v>
      </c>
      <c r="J134" s="230">
        <f t="shared" si="36"/>
        <v>52.216457589084811</v>
      </c>
      <c r="K134" s="230">
        <f t="shared" si="36"/>
        <v>-98.228944971905293</v>
      </c>
      <c r="L134" s="230">
        <f t="shared" si="36"/>
        <v>48.171079504610574</v>
      </c>
      <c r="M134" s="230">
        <f t="shared" si="36"/>
        <v>-2.4400237499999998E-2</v>
      </c>
      <c r="N134" s="230">
        <f t="shared" si="36"/>
        <v>-0.90235069874999996</v>
      </c>
      <c r="O134" s="230">
        <f t="shared" ref="O134:V134" si="37">O132+O133</f>
        <v>-6.276334730624999</v>
      </c>
      <c r="P134" s="230">
        <f t="shared" si="37"/>
        <v>0</v>
      </c>
      <c r="Q134" s="230">
        <f t="shared" si="37"/>
        <v>0</v>
      </c>
      <c r="R134" s="230">
        <f t="shared" si="37"/>
        <v>0</v>
      </c>
      <c r="S134" s="230">
        <f t="shared" si="37"/>
        <v>0</v>
      </c>
      <c r="T134" s="230">
        <f t="shared" si="37"/>
        <v>0</v>
      </c>
      <c r="U134" s="230">
        <f t="shared" si="37"/>
        <v>0</v>
      </c>
      <c r="V134" s="230">
        <f t="shared" si="37"/>
        <v>0</v>
      </c>
      <c r="W134" s="230">
        <f>W132+W133</f>
        <v>192.0001573420424</v>
      </c>
    </row>
    <row r="135" spans="2:23" s="9" customFormat="1">
      <c r="B135" s="68"/>
      <c r="E135" s="216">
        <v>43466</v>
      </c>
      <c r="F135" s="216" t="s">
        <v>184</v>
      </c>
      <c r="G135" s="217" t="s">
        <v>65</v>
      </c>
      <c r="H135" s="242">
        <f>$C$47/12</f>
        <v>2.0416666666666669E-3</v>
      </c>
      <c r="I135" s="232">
        <f>(SUM('1.  LRAMVA Summary'!D$52:D$75)+SUM('1.  LRAMVA Summary'!D$76:D$77)*(MONTH($E135)-1)/12)*$H135</f>
        <v>24.682741359570464</v>
      </c>
      <c r="J135" s="232">
        <f>(SUM('1.  LRAMVA Summary'!E$52:E$75)+SUM('1.  LRAMVA Summary'!E$76:E$77)*(MONTH($E135)-1)/12)*$H135</f>
        <v>10.205852404957177</v>
      </c>
      <c r="K135" s="232">
        <f>(SUM('1.  LRAMVA Summary'!F$52:F$75)+SUM('1.  LRAMVA Summary'!F$76:F$77)*(MONTH($E135)-1)/12)*$H135</f>
        <v>-6.0734639644564057</v>
      </c>
      <c r="L135" s="232">
        <f>(SUM('1.  LRAMVA Summary'!G$52:G$75)+SUM('1.  LRAMVA Summary'!G$76:G$77)*(MONTH($E135)-1)/12)*$H135</f>
        <v>9.8703446245574362</v>
      </c>
      <c r="M135" s="232">
        <f>(SUM('1.  LRAMVA Summary'!H$52:H$75)+SUM('1.  LRAMVA Summary'!H$76:H$77)*(MONTH($E135)-1)/12)*$H135</f>
        <v>-1.0657500000000001E-3</v>
      </c>
      <c r="N135" s="232">
        <f>(SUM('1.  LRAMVA Summary'!I$52:I$75)+SUM('1.  LRAMVA Summary'!I$76:I$77)*(MONTH($E135)-1)/12)*$H135</f>
        <v>-3.9412741666666674E-2</v>
      </c>
      <c r="O135" s="232">
        <f>(SUM('1.  LRAMVA Summary'!J$52:J$75)+SUM('1.  LRAMVA Summary'!J$76:J$77)*(MONTH($E135)-1)/12)*$H135</f>
        <v>-0.27413682916666665</v>
      </c>
      <c r="P135" s="232">
        <f>(SUM('1.  LRAMVA Summary'!K$52:K$75)+SUM('1.  LRAMVA Summary'!K$76:K$77)*(MONTH($E135)-1)/12)*$H135</f>
        <v>0</v>
      </c>
      <c r="Q135" s="232">
        <f>(SUM('1.  LRAMVA Summary'!L$52:L$75)+SUM('1.  LRAMVA Summary'!L$76:L$77)*(MONTH($E135)-1)/12)*$H135</f>
        <v>0</v>
      </c>
      <c r="R135" s="232">
        <f>(SUM('1.  LRAMVA Summary'!M$52:M$75)+SUM('1.  LRAMVA Summary'!M$76:M$77)*(MONTH($E135)-1)/12)*$H135</f>
        <v>0</v>
      </c>
      <c r="S135" s="232">
        <f>(SUM('1.  LRAMVA Summary'!N$52:N$75)+SUM('1.  LRAMVA Summary'!N$76:N$77)*(MONTH($E135)-1)/12)*$H135</f>
        <v>0</v>
      </c>
      <c r="T135" s="232">
        <f>(SUM('1.  LRAMVA Summary'!O$52:O$75)+SUM('1.  LRAMVA Summary'!O$76:O$77)*(MONTH($E135)-1)/12)*$H135</f>
        <v>0</v>
      </c>
      <c r="U135" s="232">
        <f>(SUM('1.  LRAMVA Summary'!P$52:P$75)+SUM('1.  LRAMVA Summary'!P$76:P$77)*(MONTH($E135)-1)/12)*$H135</f>
        <v>0</v>
      </c>
      <c r="V135" s="232">
        <f>(SUM('1.  LRAMVA Summary'!Q$52:Q$75)+SUM('1.  LRAMVA Summary'!Q$76:Q$77)*(MONTH($E135)-1)/12)*$H135</f>
        <v>0</v>
      </c>
      <c r="W135" s="233">
        <f>SUM(I135:V135)</f>
        <v>38.37085910379534</v>
      </c>
    </row>
    <row r="136" spans="2:23" s="9" customFormat="1">
      <c r="B136" s="68"/>
      <c r="E136" s="216">
        <v>43497</v>
      </c>
      <c r="F136" s="216" t="s">
        <v>184</v>
      </c>
      <c r="G136" s="217" t="s">
        <v>65</v>
      </c>
      <c r="H136" s="242">
        <f>$C$47/12</f>
        <v>2.0416666666666669E-3</v>
      </c>
      <c r="I136" s="232">
        <f>(SUM('1.  LRAMVA Summary'!D$52:D$75)+SUM('1.  LRAMVA Summary'!D$76:D$77)*(MONTH($E136)-1)/12)*$H136</f>
        <v>24.884844972000185</v>
      </c>
      <c r="J136" s="232">
        <f>(SUM('1.  LRAMVA Summary'!E$52:E$75)+SUM('1.  LRAMVA Summary'!E$76:E$77)*(MONTH($E136)-1)/12)*$H136</f>
        <v>11.000974324162467</v>
      </c>
      <c r="K136" s="232">
        <f>(SUM('1.  LRAMVA Summary'!F$52:F$75)+SUM('1.  LRAMVA Summary'!F$76:F$77)*(MONTH($E136)-1)/12)*$H136</f>
        <v>-6.1149727470553135</v>
      </c>
      <c r="L136" s="232">
        <f>(SUM('1.  LRAMVA Summary'!G$52:G$75)+SUM('1.  LRAMVA Summary'!G$76:G$77)*(MONTH($E136)-1)/12)*$H136</f>
        <v>10.638534111610689</v>
      </c>
      <c r="M136" s="232">
        <f>(SUM('1.  LRAMVA Summary'!H$52:H$75)+SUM('1.  LRAMVA Summary'!H$76:H$77)*(MONTH($E136)-1)/12)*$H136</f>
        <v>-1.0657500000000001E-3</v>
      </c>
      <c r="N136" s="232">
        <f>(SUM('1.  LRAMVA Summary'!I$52:I$75)+SUM('1.  LRAMVA Summary'!I$76:I$77)*(MONTH($E136)-1)/12)*$H136</f>
        <v>-3.9412741666666674E-2</v>
      </c>
      <c r="O136" s="232">
        <f>(SUM('1.  LRAMVA Summary'!J$52:J$75)+SUM('1.  LRAMVA Summary'!J$76:J$77)*(MONTH($E136)-1)/12)*$H136</f>
        <v>7.1074908333333381E-2</v>
      </c>
      <c r="P136" s="232">
        <f>(SUM('1.  LRAMVA Summary'!K$52:K$75)+SUM('1.  LRAMVA Summary'!K$76:K$77)*(MONTH($E136)-1)/12)*$H136</f>
        <v>0</v>
      </c>
      <c r="Q136" s="232">
        <f>(SUM('1.  LRAMVA Summary'!L$52:L$75)+SUM('1.  LRAMVA Summary'!L$76:L$77)*(MONTH($E136)-1)/12)*$H136</f>
        <v>0</v>
      </c>
      <c r="R136" s="232">
        <f>(SUM('1.  LRAMVA Summary'!M$52:M$75)+SUM('1.  LRAMVA Summary'!M$76:M$77)*(MONTH($E136)-1)/12)*$H136</f>
        <v>0</v>
      </c>
      <c r="S136" s="232">
        <f>(SUM('1.  LRAMVA Summary'!N$52:N$75)+SUM('1.  LRAMVA Summary'!N$76:N$77)*(MONTH($E136)-1)/12)*$H136</f>
        <v>0</v>
      </c>
      <c r="T136" s="232">
        <f>(SUM('1.  LRAMVA Summary'!O$52:O$75)+SUM('1.  LRAMVA Summary'!O$76:O$77)*(MONTH($E136)-1)/12)*$H136</f>
        <v>0</v>
      </c>
      <c r="U136" s="232">
        <f>(SUM('1.  LRAMVA Summary'!P$52:P$75)+SUM('1.  LRAMVA Summary'!P$76:P$77)*(MONTH($E136)-1)/12)*$H136</f>
        <v>0</v>
      </c>
      <c r="V136" s="232">
        <f>(SUM('1.  LRAMVA Summary'!Q$52:Q$75)+SUM('1.  LRAMVA Summary'!Q$76:Q$77)*(MONTH($E136)-1)/12)*$H136</f>
        <v>0</v>
      </c>
      <c r="W136" s="233">
        <f t="shared" ref="W136:W146" si="38">SUM(I136:V136)</f>
        <v>40.439977077384697</v>
      </c>
    </row>
    <row r="137" spans="2:23" s="9" customFormat="1">
      <c r="B137" s="68"/>
      <c r="E137" s="216">
        <v>43525</v>
      </c>
      <c r="F137" s="216" t="s">
        <v>184</v>
      </c>
      <c r="G137" s="217" t="s">
        <v>65</v>
      </c>
      <c r="H137" s="242">
        <f>$C$47/12</f>
        <v>2.0416666666666669E-3</v>
      </c>
      <c r="I137" s="232">
        <f>(SUM('1.  LRAMVA Summary'!D$52:D$75)+SUM('1.  LRAMVA Summary'!D$76:D$77)*(MONTH($E137)-1)/12)*$H137</f>
        <v>25.086948584429905</v>
      </c>
      <c r="J137" s="232">
        <f>(SUM('1.  LRAMVA Summary'!E$52:E$75)+SUM('1.  LRAMVA Summary'!E$76:E$77)*(MONTH($E137)-1)/12)*$H137</f>
        <v>11.796096243367755</v>
      </c>
      <c r="K137" s="232">
        <f>(SUM('1.  LRAMVA Summary'!F$52:F$75)+SUM('1.  LRAMVA Summary'!F$76:F$77)*(MONTH($E137)-1)/12)*$H137</f>
        <v>-6.1564815296542204</v>
      </c>
      <c r="L137" s="232">
        <f>(SUM('1.  LRAMVA Summary'!G$52:G$75)+SUM('1.  LRAMVA Summary'!G$76:G$77)*(MONTH($E137)-1)/12)*$H137</f>
        <v>11.406723598663943</v>
      </c>
      <c r="M137" s="232">
        <f>(SUM('1.  LRAMVA Summary'!H$52:H$75)+SUM('1.  LRAMVA Summary'!H$76:H$77)*(MONTH($E137)-1)/12)*$H137</f>
        <v>-1.0657500000000001E-3</v>
      </c>
      <c r="N137" s="232">
        <f>(SUM('1.  LRAMVA Summary'!I$52:I$75)+SUM('1.  LRAMVA Summary'!I$76:I$77)*(MONTH($E137)-1)/12)*$H137</f>
        <v>-3.9412741666666674E-2</v>
      </c>
      <c r="O137" s="232">
        <f>(SUM('1.  LRAMVA Summary'!J$52:J$75)+SUM('1.  LRAMVA Summary'!J$76:J$77)*(MONTH($E137)-1)/12)*$H137</f>
        <v>0.41628664583333341</v>
      </c>
      <c r="P137" s="232">
        <f>(SUM('1.  LRAMVA Summary'!K$52:K$75)+SUM('1.  LRAMVA Summary'!K$76:K$77)*(MONTH($E137)-1)/12)*$H137</f>
        <v>0</v>
      </c>
      <c r="Q137" s="232">
        <f>(SUM('1.  LRAMVA Summary'!L$52:L$75)+SUM('1.  LRAMVA Summary'!L$76:L$77)*(MONTH($E137)-1)/12)*$H137</f>
        <v>0</v>
      </c>
      <c r="R137" s="232">
        <f>(SUM('1.  LRAMVA Summary'!M$52:M$75)+SUM('1.  LRAMVA Summary'!M$76:M$77)*(MONTH($E137)-1)/12)*$H137</f>
        <v>0</v>
      </c>
      <c r="S137" s="232">
        <f>(SUM('1.  LRAMVA Summary'!N$52:N$75)+SUM('1.  LRAMVA Summary'!N$76:N$77)*(MONTH($E137)-1)/12)*$H137</f>
        <v>0</v>
      </c>
      <c r="T137" s="232">
        <f>(SUM('1.  LRAMVA Summary'!O$52:O$75)+SUM('1.  LRAMVA Summary'!O$76:O$77)*(MONTH($E137)-1)/12)*$H137</f>
        <v>0</v>
      </c>
      <c r="U137" s="232">
        <f>(SUM('1.  LRAMVA Summary'!P$52:P$75)+SUM('1.  LRAMVA Summary'!P$76:P$77)*(MONTH($E137)-1)/12)*$H137</f>
        <v>0</v>
      </c>
      <c r="V137" s="232">
        <f>(SUM('1.  LRAMVA Summary'!Q$52:Q$75)+SUM('1.  LRAMVA Summary'!Q$76:Q$77)*(MONTH($E137)-1)/12)*$H137</f>
        <v>0</v>
      </c>
      <c r="W137" s="233">
        <f t="shared" si="38"/>
        <v>42.509095050974047</v>
      </c>
    </row>
    <row r="138" spans="2:23" s="8" customFormat="1">
      <c r="B138" s="241"/>
      <c r="E138" s="216">
        <v>43556</v>
      </c>
      <c r="F138" s="216" t="s">
        <v>184</v>
      </c>
      <c r="G138" s="217" t="s">
        <v>66</v>
      </c>
      <c r="H138" s="242">
        <f>$C$48/12</f>
        <v>1.8166666666666667E-3</v>
      </c>
      <c r="I138" s="232">
        <f>(SUM('1.  LRAMVA Summary'!D$52:D$75)+SUM('1.  LRAMVA Summary'!D$76:D$77)*(MONTH($E138)-1)/12)*$H138</f>
        <v>22.502095424144478</v>
      </c>
      <c r="J138" s="232">
        <f>(SUM('1.  LRAMVA Summary'!E$52:E$75)+SUM('1.  LRAMVA Summary'!E$76:E$77)*(MONTH($E138)-1)/12)*$H138</f>
        <v>11.2036145283303</v>
      </c>
      <c r="K138" s="232">
        <f>(SUM('1.  LRAMVA Summary'!F$52:F$75)+SUM('1.  LRAMVA Summary'!F$76:F$77)*(MONTH($E138)-1)/12)*$H138</f>
        <v>-5.5149464819231913</v>
      </c>
      <c r="L138" s="232">
        <f>(SUM('1.  LRAMVA Summary'!G$52:G$75)+SUM('1.  LRAMVA Summary'!G$76:G$77)*(MONTH($E138)-1)/12)*$H138</f>
        <v>10.833187970148362</v>
      </c>
      <c r="M138" s="232">
        <f>(SUM('1.  LRAMVA Summary'!H$52:H$75)+SUM('1.  LRAMVA Summary'!H$76:H$77)*(MONTH($E138)-1)/12)*$H138</f>
        <v>-9.4830000000000012E-4</v>
      </c>
      <c r="N138" s="232">
        <f>(SUM('1.  LRAMVA Summary'!I$52:I$75)+SUM('1.  LRAMVA Summary'!I$76:I$77)*(MONTH($E138)-1)/12)*$H138</f>
        <v>-3.5069296666666673E-2</v>
      </c>
      <c r="O138" s="232">
        <f>(SUM('1.  LRAMVA Summary'!J$52:J$75)+SUM('1.  LRAMVA Summary'!J$76:J$77)*(MONTH($E138)-1)/12)*$H138</f>
        <v>0.67757815333333338</v>
      </c>
      <c r="P138" s="232">
        <f>(SUM('1.  LRAMVA Summary'!K$52:K$75)+SUM('1.  LRAMVA Summary'!K$76:K$77)*(MONTH($E138)-1)/12)*$H138</f>
        <v>0</v>
      </c>
      <c r="Q138" s="232">
        <f>(SUM('1.  LRAMVA Summary'!L$52:L$75)+SUM('1.  LRAMVA Summary'!L$76:L$77)*(MONTH($E138)-1)/12)*$H138</f>
        <v>0</v>
      </c>
      <c r="R138" s="232">
        <f>(SUM('1.  LRAMVA Summary'!M$52:M$75)+SUM('1.  LRAMVA Summary'!M$76:M$77)*(MONTH($E138)-1)/12)*$H138</f>
        <v>0</v>
      </c>
      <c r="S138" s="232">
        <f>(SUM('1.  LRAMVA Summary'!N$52:N$75)+SUM('1.  LRAMVA Summary'!N$76:N$77)*(MONTH($E138)-1)/12)*$H138</f>
        <v>0</v>
      </c>
      <c r="T138" s="232">
        <f>(SUM('1.  LRAMVA Summary'!O$52:O$75)+SUM('1.  LRAMVA Summary'!O$76:O$77)*(MONTH($E138)-1)/12)*$H138</f>
        <v>0</v>
      </c>
      <c r="U138" s="232">
        <f>(SUM('1.  LRAMVA Summary'!P$52:P$75)+SUM('1.  LRAMVA Summary'!P$76:P$77)*(MONTH($E138)-1)/12)*$H138</f>
        <v>0</v>
      </c>
      <c r="V138" s="232">
        <f>(SUM('1.  LRAMVA Summary'!Q$52:Q$75)+SUM('1.  LRAMVA Summary'!Q$76:Q$77)*(MONTH($E138)-1)/12)*$H138</f>
        <v>0</v>
      </c>
      <c r="W138" s="233">
        <f t="shared" si="38"/>
        <v>39.665511997366615</v>
      </c>
    </row>
    <row r="139" spans="2:23" s="9" customFormat="1">
      <c r="B139" s="68"/>
      <c r="E139" s="216">
        <v>43586</v>
      </c>
      <c r="F139" s="216" t="s">
        <v>184</v>
      </c>
      <c r="G139" s="217" t="s">
        <v>66</v>
      </c>
      <c r="H139" s="242">
        <f>$C$48/12</f>
        <v>1.8166666666666667E-3</v>
      </c>
      <c r="I139" s="232">
        <f>(SUM('1.  LRAMVA Summary'!D$52:D$75)+SUM('1.  LRAMVA Summary'!D$76:D$77)*(MONTH($E139)-1)/12)*$H139</f>
        <v>22.681926393571736</v>
      </c>
      <c r="J139" s="232">
        <f>(SUM('1.  LRAMVA Summary'!E$52:E$75)+SUM('1.  LRAMVA Summary'!E$76:E$77)*(MONTH($E139)-1)/12)*$H139</f>
        <v>11.911110766643578</v>
      </c>
      <c r="K139" s="232">
        <f>(SUM('1.  LRAMVA Summary'!F$52:F$75)+SUM('1.  LRAMVA Summary'!F$76:F$77)*(MONTH($E139)-1)/12)*$H139</f>
        <v>-5.5518808272560962</v>
      </c>
      <c r="L139" s="232">
        <f>(SUM('1.  LRAMVA Summary'!G$52:G$75)+SUM('1.  LRAMVA Summary'!G$76:G$77)*(MONTH($E139)-1)/12)*$H139</f>
        <v>11.516719840261052</v>
      </c>
      <c r="M139" s="232">
        <f>(SUM('1.  LRAMVA Summary'!H$52:H$75)+SUM('1.  LRAMVA Summary'!H$76:H$77)*(MONTH($E139)-1)/12)*$H139</f>
        <v>-9.4830000000000012E-4</v>
      </c>
      <c r="N139" s="232">
        <f>(SUM('1.  LRAMVA Summary'!I$52:I$75)+SUM('1.  LRAMVA Summary'!I$76:I$77)*(MONTH($E139)-1)/12)*$H139</f>
        <v>-3.5069296666666673E-2</v>
      </c>
      <c r="O139" s="232">
        <f>(SUM('1.  LRAMVA Summary'!J$52:J$75)+SUM('1.  LRAMVA Summary'!J$76:J$77)*(MONTH($E139)-1)/12)*$H139</f>
        <v>0.98474614833333352</v>
      </c>
      <c r="P139" s="232">
        <f>(SUM('1.  LRAMVA Summary'!K$52:K$75)+SUM('1.  LRAMVA Summary'!K$76:K$77)*(MONTH($E139)-1)/12)*$H139</f>
        <v>0</v>
      </c>
      <c r="Q139" s="232">
        <f>(SUM('1.  LRAMVA Summary'!L$52:L$75)+SUM('1.  LRAMVA Summary'!L$76:L$77)*(MONTH($E139)-1)/12)*$H139</f>
        <v>0</v>
      </c>
      <c r="R139" s="232">
        <f>(SUM('1.  LRAMVA Summary'!M$52:M$75)+SUM('1.  LRAMVA Summary'!M$76:M$77)*(MONTH($E139)-1)/12)*$H139</f>
        <v>0</v>
      </c>
      <c r="S139" s="232">
        <f>(SUM('1.  LRAMVA Summary'!N$52:N$75)+SUM('1.  LRAMVA Summary'!N$76:N$77)*(MONTH($E139)-1)/12)*$H139</f>
        <v>0</v>
      </c>
      <c r="T139" s="232">
        <f>(SUM('1.  LRAMVA Summary'!O$52:O$75)+SUM('1.  LRAMVA Summary'!O$76:O$77)*(MONTH($E139)-1)/12)*$H139</f>
        <v>0</v>
      </c>
      <c r="U139" s="232">
        <f>(SUM('1.  LRAMVA Summary'!P$52:P$75)+SUM('1.  LRAMVA Summary'!P$76:P$77)*(MONTH($E139)-1)/12)*$H139</f>
        <v>0</v>
      </c>
      <c r="V139" s="232">
        <f>(SUM('1.  LRAMVA Summary'!Q$52:Q$75)+SUM('1.  LRAMVA Summary'!Q$76:Q$77)*(MONTH($E139)-1)/12)*$H139</f>
        <v>0</v>
      </c>
      <c r="W139" s="233">
        <f t="shared" si="38"/>
        <v>41.506604724886941</v>
      </c>
    </row>
    <row r="140" spans="2:23" s="9" customFormat="1">
      <c r="B140" s="68"/>
      <c r="E140" s="216">
        <v>43617</v>
      </c>
      <c r="F140" s="216" t="s">
        <v>184</v>
      </c>
      <c r="G140" s="217" t="s">
        <v>66</v>
      </c>
      <c r="H140" s="242">
        <f>$C$48/12</f>
        <v>1.8166666666666667E-3</v>
      </c>
      <c r="I140" s="232">
        <f>(SUM('1.  LRAMVA Summary'!D$52:D$75)+SUM('1.  LRAMVA Summary'!D$76:D$77)*(MONTH($E140)-1)/12)*$H140</f>
        <v>22.861757362998997</v>
      </c>
      <c r="J140" s="232">
        <f>(SUM('1.  LRAMVA Summary'!E$52:E$75)+SUM('1.  LRAMVA Summary'!E$76:E$77)*(MONTH($E140)-1)/12)*$H140</f>
        <v>12.618607004956854</v>
      </c>
      <c r="K140" s="232">
        <f>(SUM('1.  LRAMVA Summary'!F$52:F$75)+SUM('1.  LRAMVA Summary'!F$76:F$77)*(MONTH($E140)-1)/12)*$H140</f>
        <v>-5.5888151725890021</v>
      </c>
      <c r="L140" s="232">
        <f>(SUM('1.  LRAMVA Summary'!G$52:G$75)+SUM('1.  LRAMVA Summary'!G$76:G$77)*(MONTH($E140)-1)/12)*$H140</f>
        <v>12.200251710373744</v>
      </c>
      <c r="M140" s="232">
        <f>(SUM('1.  LRAMVA Summary'!H$52:H$75)+SUM('1.  LRAMVA Summary'!H$76:H$77)*(MONTH($E140)-1)/12)*$H140</f>
        <v>-9.4830000000000012E-4</v>
      </c>
      <c r="N140" s="232">
        <f>(SUM('1.  LRAMVA Summary'!I$52:I$75)+SUM('1.  LRAMVA Summary'!I$76:I$77)*(MONTH($E140)-1)/12)*$H140</f>
        <v>-3.5069296666666673E-2</v>
      </c>
      <c r="O140" s="232">
        <f>(SUM('1.  LRAMVA Summary'!J$52:J$75)+SUM('1.  LRAMVA Summary'!J$76:J$77)*(MONTH($E140)-1)/12)*$H140</f>
        <v>1.2919141433333332</v>
      </c>
      <c r="P140" s="232">
        <f>(SUM('1.  LRAMVA Summary'!K$52:K$75)+SUM('1.  LRAMVA Summary'!K$76:K$77)*(MONTH($E140)-1)/12)*$H140</f>
        <v>0</v>
      </c>
      <c r="Q140" s="232">
        <f>(SUM('1.  LRAMVA Summary'!L$52:L$75)+SUM('1.  LRAMVA Summary'!L$76:L$77)*(MONTH($E140)-1)/12)*$H140</f>
        <v>0</v>
      </c>
      <c r="R140" s="232">
        <f>(SUM('1.  LRAMVA Summary'!M$52:M$75)+SUM('1.  LRAMVA Summary'!M$76:M$77)*(MONTH($E140)-1)/12)*$H140</f>
        <v>0</v>
      </c>
      <c r="S140" s="232">
        <f>(SUM('1.  LRAMVA Summary'!N$52:N$75)+SUM('1.  LRAMVA Summary'!N$76:N$77)*(MONTH($E140)-1)/12)*$H140</f>
        <v>0</v>
      </c>
      <c r="T140" s="232">
        <f>(SUM('1.  LRAMVA Summary'!O$52:O$75)+SUM('1.  LRAMVA Summary'!O$76:O$77)*(MONTH($E140)-1)/12)*$H140</f>
        <v>0</v>
      </c>
      <c r="U140" s="232">
        <f>(SUM('1.  LRAMVA Summary'!P$52:P$75)+SUM('1.  LRAMVA Summary'!P$76:P$77)*(MONTH($E140)-1)/12)*$H140</f>
        <v>0</v>
      </c>
      <c r="V140" s="232">
        <f>(SUM('1.  LRAMVA Summary'!Q$52:Q$75)+SUM('1.  LRAMVA Summary'!Q$76:Q$77)*(MONTH($E140)-1)/12)*$H140</f>
        <v>0</v>
      </c>
      <c r="W140" s="233">
        <f t="shared" si="38"/>
        <v>43.34769745240726</v>
      </c>
    </row>
    <row r="141" spans="2:23" s="9" customFormat="1">
      <c r="B141" s="68"/>
      <c r="E141" s="216">
        <v>43647</v>
      </c>
      <c r="F141" s="216" t="s">
        <v>184</v>
      </c>
      <c r="G141" s="217" t="s">
        <v>68</v>
      </c>
      <c r="H141" s="242">
        <f>$C$49/12</f>
        <v>1.8166666666666667E-3</v>
      </c>
      <c r="I141" s="232">
        <f>(SUM('1.  LRAMVA Summary'!D$52:D$75)+SUM('1.  LRAMVA Summary'!D$76:D$77)*(MONTH($E141)-1)/12)*$H141</f>
        <v>23.041588332426258</v>
      </c>
      <c r="J141" s="232">
        <f>(SUM('1.  LRAMVA Summary'!E$52:E$75)+SUM('1.  LRAMVA Summary'!E$76:E$77)*(MONTH($E141)-1)/12)*$H141</f>
        <v>13.326103243270131</v>
      </c>
      <c r="K141" s="232">
        <f>(SUM('1.  LRAMVA Summary'!F$52:F$75)+SUM('1.  LRAMVA Summary'!F$76:F$77)*(MONTH($E141)-1)/12)*$H141</f>
        <v>-5.6257495179219079</v>
      </c>
      <c r="L141" s="232">
        <f>(SUM('1.  LRAMVA Summary'!G$52:G$75)+SUM('1.  LRAMVA Summary'!G$76:G$77)*(MONTH($E141)-1)/12)*$H141</f>
        <v>12.883783580486433</v>
      </c>
      <c r="M141" s="232">
        <f>(SUM('1.  LRAMVA Summary'!H$52:H$75)+SUM('1.  LRAMVA Summary'!H$76:H$77)*(MONTH($E141)-1)/12)*$H141</f>
        <v>-9.4830000000000012E-4</v>
      </c>
      <c r="N141" s="232">
        <f>(SUM('1.  LRAMVA Summary'!I$52:I$75)+SUM('1.  LRAMVA Summary'!I$76:I$77)*(MONTH($E141)-1)/12)*$H141</f>
        <v>-3.5069296666666673E-2</v>
      </c>
      <c r="O141" s="232">
        <f>(SUM('1.  LRAMVA Summary'!J$52:J$75)+SUM('1.  LRAMVA Summary'!J$76:J$77)*(MONTH($E141)-1)/12)*$H141</f>
        <v>1.5990821383333336</v>
      </c>
      <c r="P141" s="232">
        <f>(SUM('1.  LRAMVA Summary'!K$52:K$75)+SUM('1.  LRAMVA Summary'!K$76:K$77)*(MONTH($E141)-1)/12)*$H141</f>
        <v>0</v>
      </c>
      <c r="Q141" s="232">
        <f>(SUM('1.  LRAMVA Summary'!L$52:L$75)+SUM('1.  LRAMVA Summary'!L$76:L$77)*(MONTH($E141)-1)/12)*$H141</f>
        <v>0</v>
      </c>
      <c r="R141" s="232">
        <f>(SUM('1.  LRAMVA Summary'!M$52:M$75)+SUM('1.  LRAMVA Summary'!M$76:M$77)*(MONTH($E141)-1)/12)*$H141</f>
        <v>0</v>
      </c>
      <c r="S141" s="232">
        <f>(SUM('1.  LRAMVA Summary'!N$52:N$75)+SUM('1.  LRAMVA Summary'!N$76:N$77)*(MONTH($E141)-1)/12)*$H141</f>
        <v>0</v>
      </c>
      <c r="T141" s="232">
        <f>(SUM('1.  LRAMVA Summary'!O$52:O$75)+SUM('1.  LRAMVA Summary'!O$76:O$77)*(MONTH($E141)-1)/12)*$H141</f>
        <v>0</v>
      </c>
      <c r="U141" s="232">
        <f>(SUM('1.  LRAMVA Summary'!P$52:P$75)+SUM('1.  LRAMVA Summary'!P$76:P$77)*(MONTH($E141)-1)/12)*$H141</f>
        <v>0</v>
      </c>
      <c r="V141" s="232">
        <f>(SUM('1.  LRAMVA Summary'!Q$52:Q$75)+SUM('1.  LRAMVA Summary'!Q$76:Q$77)*(MONTH($E141)-1)/12)*$H141</f>
        <v>0</v>
      </c>
      <c r="W141" s="233">
        <f t="shared" si="38"/>
        <v>45.188790179927587</v>
      </c>
    </row>
    <row r="142" spans="2:23" s="9" customFormat="1">
      <c r="B142" s="68"/>
      <c r="E142" s="216">
        <v>43678</v>
      </c>
      <c r="F142" s="216" t="s">
        <v>184</v>
      </c>
      <c r="G142" s="217" t="s">
        <v>68</v>
      </c>
      <c r="H142" s="242">
        <f>$C$49/12</f>
        <v>1.8166666666666667E-3</v>
      </c>
      <c r="I142" s="232">
        <f>(SUM('1.  LRAMVA Summary'!D$52:D$75)+SUM('1.  LRAMVA Summary'!D$76:D$77)*(MONTH($E142)-1)/12)*$H142</f>
        <v>23.221419301853516</v>
      </c>
      <c r="J142" s="232">
        <f>(SUM('1.  LRAMVA Summary'!E$52:E$75)+SUM('1.  LRAMVA Summary'!E$76:E$77)*(MONTH($E142)-1)/12)*$H142</f>
        <v>14.03359948158341</v>
      </c>
      <c r="K142" s="232">
        <f>(SUM('1.  LRAMVA Summary'!F$52:F$75)+SUM('1.  LRAMVA Summary'!F$76:F$77)*(MONTH($E142)-1)/12)*$H142</f>
        <v>-5.6626838632548129</v>
      </c>
      <c r="L142" s="232">
        <f>(SUM('1.  LRAMVA Summary'!G$52:G$75)+SUM('1.  LRAMVA Summary'!G$76:G$77)*(MONTH($E142)-1)/12)*$H142</f>
        <v>13.567315450599125</v>
      </c>
      <c r="M142" s="232">
        <f>(SUM('1.  LRAMVA Summary'!H$52:H$75)+SUM('1.  LRAMVA Summary'!H$76:H$77)*(MONTH($E142)-1)/12)*$H142</f>
        <v>-9.4830000000000012E-4</v>
      </c>
      <c r="N142" s="232">
        <f>(SUM('1.  LRAMVA Summary'!I$52:I$75)+SUM('1.  LRAMVA Summary'!I$76:I$77)*(MONTH($E142)-1)/12)*$H142</f>
        <v>-3.5069296666666673E-2</v>
      </c>
      <c r="O142" s="232">
        <f>(SUM('1.  LRAMVA Summary'!J$52:J$75)+SUM('1.  LRAMVA Summary'!J$76:J$77)*(MONTH($E142)-1)/12)*$H142</f>
        <v>1.9062501333333337</v>
      </c>
      <c r="P142" s="232">
        <f>(SUM('1.  LRAMVA Summary'!K$52:K$75)+SUM('1.  LRAMVA Summary'!K$76:K$77)*(MONTH($E142)-1)/12)*$H142</f>
        <v>0</v>
      </c>
      <c r="Q142" s="232">
        <f>(SUM('1.  LRAMVA Summary'!L$52:L$75)+SUM('1.  LRAMVA Summary'!L$76:L$77)*(MONTH($E142)-1)/12)*$H142</f>
        <v>0</v>
      </c>
      <c r="R142" s="232">
        <f>(SUM('1.  LRAMVA Summary'!M$52:M$75)+SUM('1.  LRAMVA Summary'!M$76:M$77)*(MONTH($E142)-1)/12)*$H142</f>
        <v>0</v>
      </c>
      <c r="S142" s="232">
        <f>(SUM('1.  LRAMVA Summary'!N$52:N$75)+SUM('1.  LRAMVA Summary'!N$76:N$77)*(MONTH($E142)-1)/12)*$H142</f>
        <v>0</v>
      </c>
      <c r="T142" s="232">
        <f>(SUM('1.  LRAMVA Summary'!O$52:O$75)+SUM('1.  LRAMVA Summary'!O$76:O$77)*(MONTH($E142)-1)/12)*$H142</f>
        <v>0</v>
      </c>
      <c r="U142" s="232">
        <f>(SUM('1.  LRAMVA Summary'!P$52:P$75)+SUM('1.  LRAMVA Summary'!P$76:P$77)*(MONTH($E142)-1)/12)*$H142</f>
        <v>0</v>
      </c>
      <c r="V142" s="232">
        <f>(SUM('1.  LRAMVA Summary'!Q$52:Q$75)+SUM('1.  LRAMVA Summary'!Q$76:Q$77)*(MONTH($E142)-1)/12)*$H142</f>
        <v>0</v>
      </c>
      <c r="W142" s="233">
        <f t="shared" si="38"/>
        <v>47.029882907447899</v>
      </c>
    </row>
    <row r="143" spans="2:23" s="9" customFormat="1">
      <c r="B143" s="68"/>
      <c r="E143" s="216">
        <v>43709</v>
      </c>
      <c r="F143" s="216" t="s">
        <v>184</v>
      </c>
      <c r="G143" s="217" t="s">
        <v>68</v>
      </c>
      <c r="H143" s="242">
        <f>$C$49/12</f>
        <v>1.8166666666666667E-3</v>
      </c>
      <c r="I143" s="232">
        <f>(SUM('1.  LRAMVA Summary'!D$52:D$75)+SUM('1.  LRAMVA Summary'!D$76:D$77)*(MONTH($E143)-1)/12)*$H143</f>
        <v>23.401250271280777</v>
      </c>
      <c r="J143" s="232">
        <f>(SUM('1.  LRAMVA Summary'!E$52:E$75)+SUM('1.  LRAMVA Summary'!E$76:E$77)*(MONTH($E143)-1)/12)*$H143</f>
        <v>14.741095719896686</v>
      </c>
      <c r="K143" s="232">
        <f>(SUM('1.  LRAMVA Summary'!F$52:F$75)+SUM('1.  LRAMVA Summary'!F$76:F$77)*(MONTH($E143)-1)/12)*$H143</f>
        <v>-5.6996182085877187</v>
      </c>
      <c r="L143" s="232">
        <f>(SUM('1.  LRAMVA Summary'!G$52:G$75)+SUM('1.  LRAMVA Summary'!G$76:G$77)*(MONTH($E143)-1)/12)*$H143</f>
        <v>14.250847320711816</v>
      </c>
      <c r="M143" s="232">
        <f>(SUM('1.  LRAMVA Summary'!H$52:H$75)+SUM('1.  LRAMVA Summary'!H$76:H$77)*(MONTH($E143)-1)/12)*$H143</f>
        <v>-9.4830000000000012E-4</v>
      </c>
      <c r="N143" s="232">
        <f>(SUM('1.  LRAMVA Summary'!I$52:I$75)+SUM('1.  LRAMVA Summary'!I$76:I$77)*(MONTH($E143)-1)/12)*$H143</f>
        <v>-3.5069296666666673E-2</v>
      </c>
      <c r="O143" s="232">
        <f>(SUM('1.  LRAMVA Summary'!J$52:J$75)+SUM('1.  LRAMVA Summary'!J$76:J$77)*(MONTH($E143)-1)/12)*$H143</f>
        <v>2.2134181283333336</v>
      </c>
      <c r="P143" s="232">
        <f>(SUM('1.  LRAMVA Summary'!K$52:K$75)+SUM('1.  LRAMVA Summary'!K$76:K$77)*(MONTH($E143)-1)/12)*$H143</f>
        <v>0</v>
      </c>
      <c r="Q143" s="232">
        <f>(SUM('1.  LRAMVA Summary'!L$52:L$75)+SUM('1.  LRAMVA Summary'!L$76:L$77)*(MONTH($E143)-1)/12)*$H143</f>
        <v>0</v>
      </c>
      <c r="R143" s="232">
        <f>(SUM('1.  LRAMVA Summary'!M$52:M$75)+SUM('1.  LRAMVA Summary'!M$76:M$77)*(MONTH($E143)-1)/12)*$H143</f>
        <v>0</v>
      </c>
      <c r="S143" s="232">
        <f>(SUM('1.  LRAMVA Summary'!N$52:N$75)+SUM('1.  LRAMVA Summary'!N$76:N$77)*(MONTH($E143)-1)/12)*$H143</f>
        <v>0</v>
      </c>
      <c r="T143" s="232">
        <f>(SUM('1.  LRAMVA Summary'!O$52:O$75)+SUM('1.  LRAMVA Summary'!O$76:O$77)*(MONTH($E143)-1)/12)*$H143</f>
        <v>0</v>
      </c>
      <c r="U143" s="232">
        <f>(SUM('1.  LRAMVA Summary'!P$52:P$75)+SUM('1.  LRAMVA Summary'!P$76:P$77)*(MONTH($E143)-1)/12)*$H143</f>
        <v>0</v>
      </c>
      <c r="V143" s="232">
        <f>(SUM('1.  LRAMVA Summary'!Q$52:Q$75)+SUM('1.  LRAMVA Summary'!Q$76:Q$77)*(MONTH($E143)-1)/12)*$H143</f>
        <v>0</v>
      </c>
      <c r="W143" s="233">
        <f t="shared" si="38"/>
        <v>48.870975634968218</v>
      </c>
    </row>
    <row r="144" spans="2:23" s="9" customFormat="1">
      <c r="B144" s="68"/>
      <c r="E144" s="216">
        <v>43739</v>
      </c>
      <c r="F144" s="216" t="s">
        <v>184</v>
      </c>
      <c r="G144" s="217" t="s">
        <v>69</v>
      </c>
      <c r="H144" s="242">
        <f>$C$50/12</f>
        <v>1.8166666666666667E-3</v>
      </c>
      <c r="I144" s="232">
        <f>(SUM('1.  LRAMVA Summary'!D$52:D$75)+SUM('1.  LRAMVA Summary'!D$76:D$77)*(MONTH($E144)-1)/12)*$H144</f>
        <v>23.581081240708038</v>
      </c>
      <c r="J144" s="232">
        <f>(SUM('1.  LRAMVA Summary'!E$52:E$75)+SUM('1.  LRAMVA Summary'!E$76:E$77)*(MONTH($E144)-1)/12)*$H144</f>
        <v>15.448591958209962</v>
      </c>
      <c r="K144" s="232">
        <f>(SUM('1.  LRAMVA Summary'!F$52:F$75)+SUM('1.  LRAMVA Summary'!F$76:F$77)*(MONTH($E144)-1)/12)*$H144</f>
        <v>-5.7365525539206246</v>
      </c>
      <c r="L144" s="232">
        <f>(SUM('1.  LRAMVA Summary'!G$52:G$75)+SUM('1.  LRAMVA Summary'!G$76:G$77)*(MONTH($E144)-1)/12)*$H144</f>
        <v>14.934379190824506</v>
      </c>
      <c r="M144" s="232">
        <f>(SUM('1.  LRAMVA Summary'!H$52:H$75)+SUM('1.  LRAMVA Summary'!H$76:H$77)*(MONTH($E144)-1)/12)*$H144</f>
        <v>-9.4830000000000012E-4</v>
      </c>
      <c r="N144" s="232">
        <f>(SUM('1.  LRAMVA Summary'!I$52:I$75)+SUM('1.  LRAMVA Summary'!I$76:I$77)*(MONTH($E144)-1)/12)*$H144</f>
        <v>-3.5069296666666673E-2</v>
      </c>
      <c r="O144" s="232">
        <f>(SUM('1.  LRAMVA Summary'!J$52:J$75)+SUM('1.  LRAMVA Summary'!J$76:J$77)*(MONTH($E144)-1)/12)*$H144</f>
        <v>2.5205861233333335</v>
      </c>
      <c r="P144" s="232">
        <f>(SUM('1.  LRAMVA Summary'!K$52:K$75)+SUM('1.  LRAMVA Summary'!K$76:K$77)*(MONTH($E144)-1)/12)*$H144</f>
        <v>0</v>
      </c>
      <c r="Q144" s="232">
        <f>(SUM('1.  LRAMVA Summary'!L$52:L$75)+SUM('1.  LRAMVA Summary'!L$76:L$77)*(MONTH($E144)-1)/12)*$H144</f>
        <v>0</v>
      </c>
      <c r="R144" s="232">
        <f>(SUM('1.  LRAMVA Summary'!M$52:M$75)+SUM('1.  LRAMVA Summary'!M$76:M$77)*(MONTH($E144)-1)/12)*$H144</f>
        <v>0</v>
      </c>
      <c r="S144" s="232">
        <f>(SUM('1.  LRAMVA Summary'!N$52:N$75)+SUM('1.  LRAMVA Summary'!N$76:N$77)*(MONTH($E144)-1)/12)*$H144</f>
        <v>0</v>
      </c>
      <c r="T144" s="232">
        <f>(SUM('1.  LRAMVA Summary'!O$52:O$75)+SUM('1.  LRAMVA Summary'!O$76:O$77)*(MONTH($E144)-1)/12)*$H144</f>
        <v>0</v>
      </c>
      <c r="U144" s="232">
        <f>(SUM('1.  LRAMVA Summary'!P$52:P$75)+SUM('1.  LRAMVA Summary'!P$76:P$77)*(MONTH($E144)-1)/12)*$H144</f>
        <v>0</v>
      </c>
      <c r="V144" s="232">
        <f>(SUM('1.  LRAMVA Summary'!Q$52:Q$75)+SUM('1.  LRAMVA Summary'!Q$76:Q$77)*(MONTH($E144)-1)/12)*$H144</f>
        <v>0</v>
      </c>
      <c r="W144" s="233">
        <f t="shared" si="38"/>
        <v>50.712068362488544</v>
      </c>
    </row>
    <row r="145" spans="2:23" s="9" customFormat="1">
      <c r="B145" s="68"/>
      <c r="E145" s="216">
        <v>43770</v>
      </c>
      <c r="F145" s="216" t="s">
        <v>184</v>
      </c>
      <c r="G145" s="217" t="s">
        <v>69</v>
      </c>
      <c r="H145" s="242">
        <f>$C$50/12</f>
        <v>1.8166666666666667E-3</v>
      </c>
      <c r="I145" s="232">
        <f>(SUM('1.  LRAMVA Summary'!D$52:D$75)+SUM('1.  LRAMVA Summary'!D$76:D$77)*(MONTH($E145)-1)/12)*$H145</f>
        <v>23.760912210135295</v>
      </c>
      <c r="J145" s="232">
        <f>(SUM('1.  LRAMVA Summary'!E$52:E$75)+SUM('1.  LRAMVA Summary'!E$76:E$77)*(MONTH($E145)-1)/12)*$H145</f>
        <v>16.156088196523243</v>
      </c>
      <c r="K145" s="232">
        <f>(SUM('1.  LRAMVA Summary'!F$52:F$75)+SUM('1.  LRAMVA Summary'!F$76:F$77)*(MONTH($E145)-1)/12)*$H145</f>
        <v>-5.7734868992535286</v>
      </c>
      <c r="L145" s="232">
        <f>(SUM('1.  LRAMVA Summary'!G$52:G$75)+SUM('1.  LRAMVA Summary'!G$76:G$77)*(MONTH($E145)-1)/12)*$H145</f>
        <v>15.617911060937196</v>
      </c>
      <c r="M145" s="232">
        <f>(SUM('1.  LRAMVA Summary'!H$52:H$75)+SUM('1.  LRAMVA Summary'!H$76:H$77)*(MONTH($E145)-1)/12)*$H145</f>
        <v>-9.4830000000000012E-4</v>
      </c>
      <c r="N145" s="232">
        <f>(SUM('1.  LRAMVA Summary'!I$52:I$75)+SUM('1.  LRAMVA Summary'!I$76:I$77)*(MONTH($E145)-1)/12)*$H145</f>
        <v>-3.5069296666666673E-2</v>
      </c>
      <c r="O145" s="232">
        <f>(SUM('1.  LRAMVA Summary'!J$52:J$75)+SUM('1.  LRAMVA Summary'!J$76:J$77)*(MONTH($E145)-1)/12)*$H145</f>
        <v>2.8277541183333335</v>
      </c>
      <c r="P145" s="232">
        <f>(SUM('1.  LRAMVA Summary'!K$52:K$75)+SUM('1.  LRAMVA Summary'!K$76:K$77)*(MONTH($E145)-1)/12)*$H145</f>
        <v>0</v>
      </c>
      <c r="Q145" s="232">
        <f>(SUM('1.  LRAMVA Summary'!L$52:L$75)+SUM('1.  LRAMVA Summary'!L$76:L$77)*(MONTH($E145)-1)/12)*$H145</f>
        <v>0</v>
      </c>
      <c r="R145" s="232">
        <f>(SUM('1.  LRAMVA Summary'!M$52:M$75)+SUM('1.  LRAMVA Summary'!M$76:M$77)*(MONTH($E145)-1)/12)*$H145</f>
        <v>0</v>
      </c>
      <c r="S145" s="232">
        <f>(SUM('1.  LRAMVA Summary'!N$52:N$75)+SUM('1.  LRAMVA Summary'!N$76:N$77)*(MONTH($E145)-1)/12)*$H145</f>
        <v>0</v>
      </c>
      <c r="T145" s="232">
        <f>(SUM('1.  LRAMVA Summary'!O$52:O$75)+SUM('1.  LRAMVA Summary'!O$76:O$77)*(MONTH($E145)-1)/12)*$H145</f>
        <v>0</v>
      </c>
      <c r="U145" s="232">
        <f>(SUM('1.  LRAMVA Summary'!P$52:P$75)+SUM('1.  LRAMVA Summary'!P$76:P$77)*(MONTH($E145)-1)/12)*$H145</f>
        <v>0</v>
      </c>
      <c r="V145" s="232">
        <f>(SUM('1.  LRAMVA Summary'!Q$52:Q$75)+SUM('1.  LRAMVA Summary'!Q$76:Q$77)*(MONTH($E145)-1)/12)*$H145</f>
        <v>0</v>
      </c>
      <c r="W145" s="233">
        <f t="shared" si="38"/>
        <v>52.553161090008871</v>
      </c>
    </row>
    <row r="146" spans="2:23" s="9" customFormat="1">
      <c r="B146" s="68"/>
      <c r="E146" s="216">
        <v>43800</v>
      </c>
      <c r="F146" s="216" t="s">
        <v>184</v>
      </c>
      <c r="G146" s="217" t="s">
        <v>69</v>
      </c>
      <c r="H146" s="242">
        <f>$C$50/12</f>
        <v>1.8166666666666667E-3</v>
      </c>
      <c r="I146" s="232">
        <f>(SUM('1.  LRAMVA Summary'!D$52:D$75)+SUM('1.  LRAMVA Summary'!D$76:D$77)*(MONTH($E146)-1)/12)*$H146</f>
        <v>23.940743179562556</v>
      </c>
      <c r="J146" s="232">
        <f>(SUM('1.  LRAMVA Summary'!E$52:E$75)+SUM('1.  LRAMVA Summary'!E$76:E$77)*(MONTH($E146)-1)/12)*$H146</f>
        <v>16.863584434836518</v>
      </c>
      <c r="K146" s="232">
        <f>(SUM('1.  LRAMVA Summary'!F$52:F$75)+SUM('1.  LRAMVA Summary'!F$76:F$77)*(MONTH($E146)-1)/12)*$H146</f>
        <v>-5.8104212445864345</v>
      </c>
      <c r="L146" s="232">
        <f>(SUM('1.  LRAMVA Summary'!G$52:G$75)+SUM('1.  LRAMVA Summary'!G$76:G$77)*(MONTH($E146)-1)/12)*$H146</f>
        <v>16.301442931049888</v>
      </c>
      <c r="M146" s="232">
        <f>(SUM('1.  LRAMVA Summary'!H$52:H$75)+SUM('1.  LRAMVA Summary'!H$76:H$77)*(MONTH($E146)-1)/12)*$H146</f>
        <v>-9.4830000000000012E-4</v>
      </c>
      <c r="N146" s="232">
        <f>(SUM('1.  LRAMVA Summary'!I$52:I$75)+SUM('1.  LRAMVA Summary'!I$76:I$77)*(MONTH($E146)-1)/12)*$H146</f>
        <v>-3.5069296666666673E-2</v>
      </c>
      <c r="O146" s="232">
        <f>(SUM('1.  LRAMVA Summary'!J$52:J$75)+SUM('1.  LRAMVA Summary'!J$76:J$77)*(MONTH($E146)-1)/12)*$H146</f>
        <v>3.1349221133333338</v>
      </c>
      <c r="P146" s="232">
        <f>(SUM('1.  LRAMVA Summary'!K$52:K$75)+SUM('1.  LRAMVA Summary'!K$76:K$77)*(MONTH($E146)-1)/12)*$H146</f>
        <v>0</v>
      </c>
      <c r="Q146" s="232">
        <f>(SUM('1.  LRAMVA Summary'!L$52:L$75)+SUM('1.  LRAMVA Summary'!L$76:L$77)*(MONTH($E146)-1)/12)*$H146</f>
        <v>0</v>
      </c>
      <c r="R146" s="232">
        <f>(SUM('1.  LRAMVA Summary'!M$52:M$75)+SUM('1.  LRAMVA Summary'!M$76:M$77)*(MONTH($E146)-1)/12)*$H146</f>
        <v>0</v>
      </c>
      <c r="S146" s="232">
        <f>(SUM('1.  LRAMVA Summary'!N$52:N$75)+SUM('1.  LRAMVA Summary'!N$76:N$77)*(MONTH($E146)-1)/12)*$H146</f>
        <v>0</v>
      </c>
      <c r="T146" s="232">
        <f>(SUM('1.  LRAMVA Summary'!O$52:O$75)+SUM('1.  LRAMVA Summary'!O$76:O$77)*(MONTH($E146)-1)/12)*$H146</f>
        <v>0</v>
      </c>
      <c r="U146" s="232">
        <f>(SUM('1.  LRAMVA Summary'!P$52:P$75)+SUM('1.  LRAMVA Summary'!P$76:P$77)*(MONTH($E146)-1)/12)*$H146</f>
        <v>0</v>
      </c>
      <c r="V146" s="232">
        <f>(SUM('1.  LRAMVA Summary'!Q$52:Q$75)+SUM('1.  LRAMVA Summary'!Q$76:Q$77)*(MONTH($E146)-1)/12)*$H146</f>
        <v>0</v>
      </c>
      <c r="W146" s="233">
        <f t="shared" si="38"/>
        <v>54.39425381752919</v>
      </c>
    </row>
    <row r="147" spans="2:23" s="9" customFormat="1" ht="15" thickBot="1">
      <c r="B147" s="68"/>
      <c r="E147" s="218" t="s">
        <v>467</v>
      </c>
      <c r="F147" s="218"/>
      <c r="G147" s="219"/>
      <c r="H147" s="220"/>
      <c r="I147" s="221">
        <f t="shared" ref="I147:O147" si="39">SUM(I134:I146)</f>
        <v>480.69195951980964</v>
      </c>
      <c r="J147" s="221">
        <f t="shared" si="39"/>
        <v>211.52177589582294</v>
      </c>
      <c r="K147" s="221">
        <f t="shared" si="39"/>
        <v>-167.53801798236455</v>
      </c>
      <c r="L147" s="221">
        <f t="shared" si="39"/>
        <v>202.19252089483473</v>
      </c>
      <c r="M147" s="221">
        <f t="shared" si="39"/>
        <v>-3.6132187499999996E-2</v>
      </c>
      <c r="N147" s="221">
        <f t="shared" si="39"/>
        <v>-1.3362125937499991</v>
      </c>
      <c r="O147" s="221">
        <f t="shared" si="39"/>
        <v>11.093141194375002</v>
      </c>
      <c r="P147" s="221">
        <f t="shared" ref="P147:V147" si="40">SUM(P134:P146)</f>
        <v>0</v>
      </c>
      <c r="Q147" s="221">
        <f t="shared" si="40"/>
        <v>0</v>
      </c>
      <c r="R147" s="221">
        <f t="shared" si="40"/>
        <v>0</v>
      </c>
      <c r="S147" s="221">
        <f t="shared" si="40"/>
        <v>0</v>
      </c>
      <c r="T147" s="221">
        <f t="shared" si="40"/>
        <v>0</v>
      </c>
      <c r="U147" s="221">
        <f t="shared" si="40"/>
        <v>0</v>
      </c>
      <c r="V147" s="221">
        <f t="shared" si="40"/>
        <v>0</v>
      </c>
      <c r="W147" s="221">
        <f>SUM(W134:W146)</f>
        <v>736.58903474122758</v>
      </c>
    </row>
    <row r="148" spans="2:23" s="9" customFormat="1" ht="15" thickTop="1">
      <c r="B148" s="68"/>
      <c r="E148" s="222" t="s">
        <v>67</v>
      </c>
      <c r="F148" s="222"/>
      <c r="G148" s="223"/>
      <c r="H148" s="224"/>
      <c r="I148" s="225"/>
      <c r="J148" s="225"/>
      <c r="K148" s="225"/>
      <c r="L148" s="225"/>
      <c r="M148" s="225"/>
      <c r="N148" s="225"/>
      <c r="O148" s="225"/>
      <c r="P148" s="225"/>
      <c r="Q148" s="225"/>
      <c r="R148" s="225"/>
      <c r="S148" s="225"/>
      <c r="T148" s="225"/>
      <c r="U148" s="225"/>
      <c r="V148" s="225"/>
      <c r="W148" s="226"/>
    </row>
    <row r="149" spans="2:23" s="9" customFormat="1">
      <c r="B149" s="68"/>
      <c r="E149" s="227" t="s">
        <v>431</v>
      </c>
      <c r="F149" s="227"/>
      <c r="G149" s="228"/>
      <c r="H149" s="229"/>
      <c r="I149" s="230">
        <f t="shared" ref="I149:N149" si="41">I147+I148</f>
        <v>480.69195951980964</v>
      </c>
      <c r="J149" s="230">
        <f t="shared" si="41"/>
        <v>211.52177589582294</v>
      </c>
      <c r="K149" s="230">
        <f t="shared" si="41"/>
        <v>-167.53801798236455</v>
      </c>
      <c r="L149" s="230">
        <f t="shared" si="41"/>
        <v>202.19252089483473</v>
      </c>
      <c r="M149" s="230">
        <f t="shared" si="41"/>
        <v>-3.6132187499999996E-2</v>
      </c>
      <c r="N149" s="230">
        <f t="shared" si="41"/>
        <v>-1.3362125937499991</v>
      </c>
      <c r="O149" s="230">
        <f t="shared" ref="O149:V149" si="42">O147+O148</f>
        <v>11.093141194375002</v>
      </c>
      <c r="P149" s="230">
        <f t="shared" si="42"/>
        <v>0</v>
      </c>
      <c r="Q149" s="230">
        <f t="shared" si="42"/>
        <v>0</v>
      </c>
      <c r="R149" s="230">
        <f t="shared" si="42"/>
        <v>0</v>
      </c>
      <c r="S149" s="230">
        <f t="shared" si="42"/>
        <v>0</v>
      </c>
      <c r="T149" s="230">
        <f t="shared" si="42"/>
        <v>0</v>
      </c>
      <c r="U149" s="230">
        <f t="shared" si="42"/>
        <v>0</v>
      </c>
      <c r="V149" s="230">
        <f t="shared" si="42"/>
        <v>0</v>
      </c>
      <c r="W149" s="230">
        <f>W147+W148</f>
        <v>736.58903474122758</v>
      </c>
    </row>
    <row r="150" spans="2:23" s="9" customFormat="1">
      <c r="B150" s="68"/>
      <c r="E150" s="216">
        <v>43831</v>
      </c>
      <c r="F150" s="216" t="s">
        <v>185</v>
      </c>
      <c r="G150" s="217" t="s">
        <v>65</v>
      </c>
      <c r="H150" s="242">
        <f>$C$51/12</f>
        <v>1.8166666666666667E-3</v>
      </c>
      <c r="I150" s="232">
        <f>(SUM('1.  LRAMVA Summary'!D$52:D$78)+SUM('1.  LRAMVA Summary'!D$79:D$80)*(MONTH($E150)-1)/12)*$H150</f>
        <v>24.120574148989817</v>
      </c>
      <c r="J150" s="232">
        <f>(SUM('1.  LRAMVA Summary'!E$52:E$78)+SUM('1.  LRAMVA Summary'!E$79:E$80)*(MONTH($E150)-1)/12)*$H150</f>
        <v>17.571080673149794</v>
      </c>
      <c r="K150" s="232">
        <f>(SUM('1.  LRAMVA Summary'!F$52:F$78)+SUM('1.  LRAMVA Summary'!F$79:F$80)*(MONTH($E150)-1)/12)*$H150</f>
        <v>-5.8473555899193403</v>
      </c>
      <c r="L150" s="232">
        <f>(SUM('1.  LRAMVA Summary'!G$52:G$78)+SUM('1.  LRAMVA Summary'!G$79:G$80)*(MONTH($E150)-1)/12)*$H150</f>
        <v>16.984974801162579</v>
      </c>
      <c r="M150" s="232">
        <f>(SUM('1.  LRAMVA Summary'!H$52:H$78)+SUM('1.  LRAMVA Summary'!H$79:H$80)*(MONTH($E150)-1)/12)*$H150</f>
        <v>-9.4830000000000012E-4</v>
      </c>
      <c r="N150" s="232">
        <f>(SUM('1.  LRAMVA Summary'!I$52:I$78)+SUM('1.  LRAMVA Summary'!I$79:I$80)*(MONTH($E150)-1)/12)*$H150</f>
        <v>-3.5069296666666673E-2</v>
      </c>
      <c r="O150" s="232">
        <f>(SUM('1.  LRAMVA Summary'!J$52:J$78)+SUM('1.  LRAMVA Summary'!J$79:J$80)*(MONTH($E150)-1)/12)*$H150</f>
        <v>3.4420901083333337</v>
      </c>
      <c r="P150" s="232">
        <f>(SUM('1.  LRAMVA Summary'!K$52:K$78)+SUM('1.  LRAMVA Summary'!K$79:K$80)*(MONTH($E150)-1)/12)*$H150</f>
        <v>0</v>
      </c>
      <c r="Q150" s="232">
        <f>(SUM('1.  LRAMVA Summary'!L$52:L$78)+SUM('1.  LRAMVA Summary'!L$79:L$80)*(MONTH($E150)-1)/12)*$H150</f>
        <v>0</v>
      </c>
      <c r="R150" s="232">
        <f>(SUM('1.  LRAMVA Summary'!M$52:M$78)+SUM('1.  LRAMVA Summary'!M$79:M$80)*(MONTH($E150)-1)/12)*$H150</f>
        <v>0</v>
      </c>
      <c r="S150" s="232">
        <f>(SUM('1.  LRAMVA Summary'!N$52:N$78)+SUM('1.  LRAMVA Summary'!N$79:N$80)*(MONTH($E150)-1)/12)*$H150</f>
        <v>0</v>
      </c>
      <c r="T150" s="232">
        <f>(SUM('1.  LRAMVA Summary'!O$52:O$78)+SUM('1.  LRAMVA Summary'!O$79:O$80)*(MONTH($E150)-1)/12)*$H150</f>
        <v>0</v>
      </c>
      <c r="U150" s="232">
        <f>(SUM('1.  LRAMVA Summary'!P$52:P$78)+SUM('1.  LRAMVA Summary'!P$79:P$80)*(MONTH($E150)-1)/12)*$H150</f>
        <v>0</v>
      </c>
      <c r="V150" s="232">
        <f>(SUM('1.  LRAMVA Summary'!Q$52:Q$78)+SUM('1.  LRAMVA Summary'!Q$79:Q$80)*(MONTH($E150)-1)/12)*$H150</f>
        <v>0</v>
      </c>
      <c r="W150" s="233">
        <f>SUM(I150:V150)</f>
        <v>56.235346545049516</v>
      </c>
    </row>
    <row r="151" spans="2:23" s="9" customFormat="1">
      <c r="B151" s="68"/>
      <c r="E151" s="216">
        <v>43862</v>
      </c>
      <c r="F151" s="216" t="s">
        <v>185</v>
      </c>
      <c r="G151" s="217" t="s">
        <v>65</v>
      </c>
      <c r="H151" s="242">
        <f>$C$51/12</f>
        <v>1.8166666666666667E-3</v>
      </c>
      <c r="I151" s="232">
        <f>(SUM('1.  LRAMVA Summary'!D$52:D$78)+SUM('1.  LRAMVA Summary'!D$79:D$80)*(MONTH($E151)-1)/12)*$H151</f>
        <v>24.120574148989817</v>
      </c>
      <c r="J151" s="232">
        <f>(SUM('1.  LRAMVA Summary'!E$52:E$78)+SUM('1.  LRAMVA Summary'!E$79:E$80)*(MONTH($E151)-1)/12)*$H151</f>
        <v>18.256091286021999</v>
      </c>
      <c r="K151" s="232">
        <f>(SUM('1.  LRAMVA Summary'!F$52:F$78)+SUM('1.  LRAMVA Summary'!F$79:F$80)*(MONTH($E151)-1)/12)*$H151</f>
        <v>-5.8848013024111836</v>
      </c>
      <c r="L151" s="232">
        <f>(SUM('1.  LRAMVA Summary'!G$52:G$78)+SUM('1.  LRAMVA Summary'!G$79:G$80)*(MONTH($E151)-1)/12)*$H151</f>
        <v>17.67795511640152</v>
      </c>
      <c r="M151" s="232">
        <f>(SUM('1.  LRAMVA Summary'!H$52:H$78)+SUM('1.  LRAMVA Summary'!H$79:H$80)*(MONTH($E151)-1)/12)*$H151</f>
        <v>-9.4830000000000012E-4</v>
      </c>
      <c r="N151" s="232">
        <f>(SUM('1.  LRAMVA Summary'!I$52:I$78)+SUM('1.  LRAMVA Summary'!I$79:I$80)*(MONTH($E151)-1)/12)*$H151</f>
        <v>-3.5069296666666673E-2</v>
      </c>
      <c r="O151" s="232">
        <f>(SUM('1.  LRAMVA Summary'!J$52:J$78)+SUM('1.  LRAMVA Summary'!J$79:J$80)*(MONTH($E151)-1)/12)*$H151</f>
        <v>7.1791965283333337</v>
      </c>
      <c r="P151" s="232">
        <f>(SUM('1.  LRAMVA Summary'!K$52:K$78)+SUM('1.  LRAMVA Summary'!K$79:K$80)*(MONTH($E151)-1)/12)*$H151</f>
        <v>0</v>
      </c>
      <c r="Q151" s="232">
        <f>(SUM('1.  LRAMVA Summary'!L$52:L$78)+SUM('1.  LRAMVA Summary'!L$79:L$80)*(MONTH($E151)-1)/12)*$H151</f>
        <v>0</v>
      </c>
      <c r="R151" s="232">
        <f>(SUM('1.  LRAMVA Summary'!M$52:M$78)+SUM('1.  LRAMVA Summary'!M$79:M$80)*(MONTH($E151)-1)/12)*$H151</f>
        <v>0</v>
      </c>
      <c r="S151" s="232">
        <f>(SUM('1.  LRAMVA Summary'!N$52:N$78)+SUM('1.  LRAMVA Summary'!N$79:N$80)*(MONTH($E151)-1)/12)*$H151</f>
        <v>0</v>
      </c>
      <c r="T151" s="232">
        <f>(SUM('1.  LRAMVA Summary'!O$52:O$78)+SUM('1.  LRAMVA Summary'!O$79:O$80)*(MONTH($E151)-1)/12)*$H151</f>
        <v>0</v>
      </c>
      <c r="U151" s="232">
        <f>(SUM('1.  LRAMVA Summary'!P$52:P$78)+SUM('1.  LRAMVA Summary'!P$79:P$80)*(MONTH($E151)-1)/12)*$H151</f>
        <v>0</v>
      </c>
      <c r="V151" s="232">
        <f>(SUM('1.  LRAMVA Summary'!Q$52:Q$78)+SUM('1.  LRAMVA Summary'!Q$79:Q$80)*(MONTH($E151)-1)/12)*$H151</f>
        <v>0</v>
      </c>
      <c r="W151" s="233">
        <f t="shared" ref="W151:W160" si="43">SUM(I151:V151)</f>
        <v>61.312998180668821</v>
      </c>
    </row>
    <row r="152" spans="2:23" s="9" customFormat="1">
      <c r="B152" s="68"/>
      <c r="E152" s="216">
        <v>43891</v>
      </c>
      <c r="F152" s="216" t="s">
        <v>185</v>
      </c>
      <c r="G152" s="217" t="s">
        <v>65</v>
      </c>
      <c r="H152" s="242">
        <f>$C$51/12</f>
        <v>1.8166666666666667E-3</v>
      </c>
      <c r="I152" s="232">
        <f>(SUM('1.  LRAMVA Summary'!D$52:D$78)+SUM('1.  LRAMVA Summary'!D$79:D$80)*(MONTH($E152)-1)/12)*$H152</f>
        <v>24.120574148989817</v>
      </c>
      <c r="J152" s="232">
        <f>(SUM('1.  LRAMVA Summary'!E$52:E$78)+SUM('1.  LRAMVA Summary'!E$79:E$80)*(MONTH($E152)-1)/12)*$H152</f>
        <v>18.941101898894203</v>
      </c>
      <c r="K152" s="232">
        <f>(SUM('1.  LRAMVA Summary'!F$52:F$78)+SUM('1.  LRAMVA Summary'!F$79:F$80)*(MONTH($E152)-1)/12)*$H152</f>
        <v>-5.9222470149030277</v>
      </c>
      <c r="L152" s="232">
        <f>(SUM('1.  LRAMVA Summary'!G$52:G$78)+SUM('1.  LRAMVA Summary'!G$79:G$80)*(MONTH($E152)-1)/12)*$H152</f>
        <v>18.370935431640461</v>
      </c>
      <c r="M152" s="232">
        <f>(SUM('1.  LRAMVA Summary'!H$52:H$78)+SUM('1.  LRAMVA Summary'!H$79:H$80)*(MONTH($E152)-1)/12)*$H152</f>
        <v>-9.4830000000000012E-4</v>
      </c>
      <c r="N152" s="232">
        <f>(SUM('1.  LRAMVA Summary'!I$52:I$78)+SUM('1.  LRAMVA Summary'!I$79:I$80)*(MONTH($E152)-1)/12)*$H152</f>
        <v>-3.5069296666666673E-2</v>
      </c>
      <c r="O152" s="232">
        <f>(SUM('1.  LRAMVA Summary'!J$52:J$78)+SUM('1.  LRAMVA Summary'!J$79:J$80)*(MONTH($E152)-1)/12)*$H152</f>
        <v>10.916302948333334</v>
      </c>
      <c r="P152" s="232">
        <f>(SUM('1.  LRAMVA Summary'!K$52:K$78)+SUM('1.  LRAMVA Summary'!K$79:K$80)*(MONTH($E152)-1)/12)*$H152</f>
        <v>0</v>
      </c>
      <c r="Q152" s="232">
        <f>(SUM('1.  LRAMVA Summary'!L$52:L$78)+SUM('1.  LRAMVA Summary'!L$79:L$80)*(MONTH($E152)-1)/12)*$H152</f>
        <v>0</v>
      </c>
      <c r="R152" s="232">
        <f>(SUM('1.  LRAMVA Summary'!M$52:M$78)+SUM('1.  LRAMVA Summary'!M$79:M$80)*(MONTH($E152)-1)/12)*$H152</f>
        <v>0</v>
      </c>
      <c r="S152" s="232">
        <f>(SUM('1.  LRAMVA Summary'!N$52:N$78)+SUM('1.  LRAMVA Summary'!N$79:N$80)*(MONTH($E152)-1)/12)*$H152</f>
        <v>0</v>
      </c>
      <c r="T152" s="232">
        <f>(SUM('1.  LRAMVA Summary'!O$52:O$78)+SUM('1.  LRAMVA Summary'!O$79:O$80)*(MONTH($E152)-1)/12)*$H152</f>
        <v>0</v>
      </c>
      <c r="U152" s="232">
        <f>(SUM('1.  LRAMVA Summary'!P$52:P$78)+SUM('1.  LRAMVA Summary'!P$79:P$80)*(MONTH($E152)-1)/12)*$H152</f>
        <v>0</v>
      </c>
      <c r="V152" s="232">
        <f>(SUM('1.  LRAMVA Summary'!Q$52:Q$78)+SUM('1.  LRAMVA Summary'!Q$79:Q$80)*(MONTH($E152)-1)/12)*$H152</f>
        <v>0</v>
      </c>
      <c r="W152" s="233">
        <f t="shared" si="43"/>
        <v>66.390649816288118</v>
      </c>
    </row>
    <row r="153" spans="2:23" s="9" customFormat="1">
      <c r="B153" s="68"/>
      <c r="E153" s="216">
        <v>43922</v>
      </c>
      <c r="F153" s="216" t="s">
        <v>185</v>
      </c>
      <c r="G153" s="217" t="s">
        <v>66</v>
      </c>
      <c r="H153" s="242">
        <f>$C$52/12</f>
        <v>1.8166666666666667E-3</v>
      </c>
      <c r="I153" s="232">
        <f>(SUM('1.  LRAMVA Summary'!D$52:D$78)+SUM('1.  LRAMVA Summary'!D$79:D$80)*(MONTH($E153)-1)/12)*$H153</f>
        <v>24.120574148989817</v>
      </c>
      <c r="J153" s="232">
        <f>(SUM('1.  LRAMVA Summary'!E$52:E$78)+SUM('1.  LRAMVA Summary'!E$79:E$80)*(MONTH($E153)-1)/12)*$H153</f>
        <v>19.626112511766408</v>
      </c>
      <c r="K153" s="232">
        <f>(SUM('1.  LRAMVA Summary'!F$52:F$78)+SUM('1.  LRAMVA Summary'!F$79:F$80)*(MONTH($E153)-1)/12)*$H153</f>
        <v>-5.959692727394871</v>
      </c>
      <c r="L153" s="232">
        <f>(SUM('1.  LRAMVA Summary'!G$52:G$78)+SUM('1.  LRAMVA Summary'!G$79:G$80)*(MONTH($E153)-1)/12)*$H153</f>
        <v>19.063915746879402</v>
      </c>
      <c r="M153" s="232">
        <f>(SUM('1.  LRAMVA Summary'!H$52:H$78)+SUM('1.  LRAMVA Summary'!H$79:H$80)*(MONTH($E153)-1)/12)*$H153</f>
        <v>-9.4830000000000012E-4</v>
      </c>
      <c r="N153" s="232">
        <f>(SUM('1.  LRAMVA Summary'!I$52:I$78)+SUM('1.  LRAMVA Summary'!I$79:I$80)*(MONTH($E153)-1)/12)*$H153</f>
        <v>-3.5069296666666673E-2</v>
      </c>
      <c r="O153" s="232">
        <f>(SUM('1.  LRAMVA Summary'!J$52:J$78)+SUM('1.  LRAMVA Summary'!J$79:J$80)*(MONTH($E153)-1)/12)*$H153</f>
        <v>14.653409368333334</v>
      </c>
      <c r="P153" s="232">
        <f>(SUM('1.  LRAMVA Summary'!K$52:K$78)+SUM('1.  LRAMVA Summary'!K$79:K$80)*(MONTH($E153)-1)/12)*$H153</f>
        <v>0</v>
      </c>
      <c r="Q153" s="232">
        <f>(SUM('1.  LRAMVA Summary'!L$52:L$78)+SUM('1.  LRAMVA Summary'!L$79:L$80)*(MONTH($E153)-1)/12)*$H153</f>
        <v>0</v>
      </c>
      <c r="R153" s="232">
        <f>(SUM('1.  LRAMVA Summary'!M$52:M$78)+SUM('1.  LRAMVA Summary'!M$79:M$80)*(MONTH($E153)-1)/12)*$H153</f>
        <v>0</v>
      </c>
      <c r="S153" s="232">
        <f>(SUM('1.  LRAMVA Summary'!N$52:N$78)+SUM('1.  LRAMVA Summary'!N$79:N$80)*(MONTH($E153)-1)/12)*$H153</f>
        <v>0</v>
      </c>
      <c r="T153" s="232">
        <f>(SUM('1.  LRAMVA Summary'!O$52:O$78)+SUM('1.  LRAMVA Summary'!O$79:O$80)*(MONTH($E153)-1)/12)*$H153</f>
        <v>0</v>
      </c>
      <c r="U153" s="232">
        <f>(SUM('1.  LRAMVA Summary'!P$52:P$78)+SUM('1.  LRAMVA Summary'!P$79:P$80)*(MONTH($E153)-1)/12)*$H153</f>
        <v>0</v>
      </c>
      <c r="V153" s="232">
        <f>(SUM('1.  LRAMVA Summary'!Q$52:Q$78)+SUM('1.  LRAMVA Summary'!Q$79:Q$80)*(MONTH($E153)-1)/12)*$H153</f>
        <v>0</v>
      </c>
      <c r="W153" s="233">
        <f t="shared" si="43"/>
        <v>71.468301451907422</v>
      </c>
    </row>
    <row r="154" spans="2:23" s="9" customFormat="1">
      <c r="B154" s="68"/>
      <c r="E154" s="216">
        <v>43952</v>
      </c>
      <c r="F154" s="216" t="s">
        <v>185</v>
      </c>
      <c r="G154" s="217" t="s">
        <v>66</v>
      </c>
      <c r="H154" s="242">
        <f>$C$52/12</f>
        <v>1.8166666666666667E-3</v>
      </c>
      <c r="I154" s="232">
        <f>(SUM('1.  LRAMVA Summary'!D$52:D$78)+SUM('1.  LRAMVA Summary'!D$79:D$80)*(MONTH($E154)-1)/12)*$H154</f>
        <v>24.120574148989817</v>
      </c>
      <c r="J154" s="232">
        <f>(SUM('1.  LRAMVA Summary'!E$52:E$78)+SUM('1.  LRAMVA Summary'!E$79:E$80)*(MONTH($E154)-1)/12)*$H154</f>
        <v>20.311123124638613</v>
      </c>
      <c r="K154" s="232">
        <f>(SUM('1.  LRAMVA Summary'!F$52:F$78)+SUM('1.  LRAMVA Summary'!F$79:F$80)*(MONTH($E154)-1)/12)*$H154</f>
        <v>-5.9971384398867151</v>
      </c>
      <c r="L154" s="232">
        <f>(SUM('1.  LRAMVA Summary'!G$52:G$78)+SUM('1.  LRAMVA Summary'!G$79:G$80)*(MONTH($E154)-1)/12)*$H154</f>
        <v>19.756896062118347</v>
      </c>
      <c r="M154" s="232">
        <f>(SUM('1.  LRAMVA Summary'!H$52:H$78)+SUM('1.  LRAMVA Summary'!H$79:H$80)*(MONTH($E154)-1)/12)*$H154</f>
        <v>-9.4830000000000012E-4</v>
      </c>
      <c r="N154" s="232">
        <f>(SUM('1.  LRAMVA Summary'!I$52:I$78)+SUM('1.  LRAMVA Summary'!I$79:I$80)*(MONTH($E154)-1)/12)*$H154</f>
        <v>-3.5069296666666673E-2</v>
      </c>
      <c r="O154" s="232">
        <f>(SUM('1.  LRAMVA Summary'!J$52:J$78)+SUM('1.  LRAMVA Summary'!J$79:J$80)*(MONTH($E154)-1)/12)*$H154</f>
        <v>18.390515788333332</v>
      </c>
      <c r="P154" s="232">
        <f>(SUM('1.  LRAMVA Summary'!K$52:K$78)+SUM('1.  LRAMVA Summary'!K$79:K$80)*(MONTH($E154)-1)/12)*$H154</f>
        <v>0</v>
      </c>
      <c r="Q154" s="232">
        <f>(SUM('1.  LRAMVA Summary'!L$52:L$78)+SUM('1.  LRAMVA Summary'!L$79:L$80)*(MONTH($E154)-1)/12)*$H154</f>
        <v>0</v>
      </c>
      <c r="R154" s="232">
        <f>(SUM('1.  LRAMVA Summary'!M$52:M$78)+SUM('1.  LRAMVA Summary'!M$79:M$80)*(MONTH($E154)-1)/12)*$H154</f>
        <v>0</v>
      </c>
      <c r="S154" s="232">
        <f>(SUM('1.  LRAMVA Summary'!N$52:N$78)+SUM('1.  LRAMVA Summary'!N$79:N$80)*(MONTH($E154)-1)/12)*$H154</f>
        <v>0</v>
      </c>
      <c r="T154" s="232">
        <f>(SUM('1.  LRAMVA Summary'!O$52:O$78)+SUM('1.  LRAMVA Summary'!O$79:O$80)*(MONTH($E154)-1)/12)*$H154</f>
        <v>0</v>
      </c>
      <c r="U154" s="232">
        <f>(SUM('1.  LRAMVA Summary'!P$52:P$78)+SUM('1.  LRAMVA Summary'!P$79:P$80)*(MONTH($E154)-1)/12)*$H154</f>
        <v>0</v>
      </c>
      <c r="V154" s="232">
        <f>(SUM('1.  LRAMVA Summary'!Q$52:Q$78)+SUM('1.  LRAMVA Summary'!Q$79:Q$80)*(MONTH($E154)-1)/12)*$H154</f>
        <v>0</v>
      </c>
      <c r="W154" s="233">
        <f t="shared" si="43"/>
        <v>76.545953087526726</v>
      </c>
    </row>
    <row r="155" spans="2:23" s="9" customFormat="1">
      <c r="B155" s="68"/>
      <c r="E155" s="216">
        <v>43983</v>
      </c>
      <c r="F155" s="216" t="s">
        <v>185</v>
      </c>
      <c r="G155" s="217" t="s">
        <v>66</v>
      </c>
      <c r="H155" s="242">
        <f>$C$52/12</f>
        <v>1.8166666666666667E-3</v>
      </c>
      <c r="I155" s="232">
        <f>(SUM('1.  LRAMVA Summary'!D$52:D$78)+SUM('1.  LRAMVA Summary'!D$79:D$80)*(MONTH($E155)-1)/12)*$H155</f>
        <v>24.120574148989817</v>
      </c>
      <c r="J155" s="232">
        <f>(SUM('1.  LRAMVA Summary'!E$52:E$78)+SUM('1.  LRAMVA Summary'!E$79:E$80)*(MONTH($E155)-1)/12)*$H155</f>
        <v>20.996133737510814</v>
      </c>
      <c r="K155" s="232">
        <f>(SUM('1.  LRAMVA Summary'!F$52:F$78)+SUM('1.  LRAMVA Summary'!F$79:F$80)*(MONTH($E155)-1)/12)*$H155</f>
        <v>-6.0345841523785584</v>
      </c>
      <c r="L155" s="232">
        <f>(SUM('1.  LRAMVA Summary'!G$52:G$78)+SUM('1.  LRAMVA Summary'!G$79:G$80)*(MONTH($E155)-1)/12)*$H155</f>
        <v>20.449876377357288</v>
      </c>
      <c r="M155" s="232">
        <f>(SUM('1.  LRAMVA Summary'!H$52:H$78)+SUM('1.  LRAMVA Summary'!H$79:H$80)*(MONTH($E155)-1)/12)*$H155</f>
        <v>-9.4830000000000012E-4</v>
      </c>
      <c r="N155" s="232">
        <f>(SUM('1.  LRAMVA Summary'!I$52:I$78)+SUM('1.  LRAMVA Summary'!I$79:I$80)*(MONTH($E155)-1)/12)*$H155</f>
        <v>-3.5069296666666673E-2</v>
      </c>
      <c r="O155" s="232">
        <f>(SUM('1.  LRAMVA Summary'!J$52:J$78)+SUM('1.  LRAMVA Summary'!J$79:J$80)*(MONTH($E155)-1)/12)*$H155</f>
        <v>22.127622208333332</v>
      </c>
      <c r="P155" s="232">
        <f>(SUM('1.  LRAMVA Summary'!K$52:K$78)+SUM('1.  LRAMVA Summary'!K$79:K$80)*(MONTH($E155)-1)/12)*$H155</f>
        <v>0</v>
      </c>
      <c r="Q155" s="232">
        <f>(SUM('1.  LRAMVA Summary'!L$52:L$78)+SUM('1.  LRAMVA Summary'!L$79:L$80)*(MONTH($E155)-1)/12)*$H155</f>
        <v>0</v>
      </c>
      <c r="R155" s="232">
        <f>(SUM('1.  LRAMVA Summary'!M$52:M$78)+SUM('1.  LRAMVA Summary'!M$79:M$80)*(MONTH($E155)-1)/12)*$H155</f>
        <v>0</v>
      </c>
      <c r="S155" s="232">
        <f>(SUM('1.  LRAMVA Summary'!N$52:N$78)+SUM('1.  LRAMVA Summary'!N$79:N$80)*(MONTH($E155)-1)/12)*$H155</f>
        <v>0</v>
      </c>
      <c r="T155" s="232">
        <f>(SUM('1.  LRAMVA Summary'!O$52:O$78)+SUM('1.  LRAMVA Summary'!O$79:O$80)*(MONTH($E155)-1)/12)*$H155</f>
        <v>0</v>
      </c>
      <c r="U155" s="232">
        <f>(SUM('1.  LRAMVA Summary'!P$52:P$78)+SUM('1.  LRAMVA Summary'!P$79:P$80)*(MONTH($E155)-1)/12)*$H155</f>
        <v>0</v>
      </c>
      <c r="V155" s="232">
        <f>(SUM('1.  LRAMVA Summary'!Q$52:Q$78)+SUM('1.  LRAMVA Summary'!Q$79:Q$80)*(MONTH($E155)-1)/12)*$H155</f>
        <v>0</v>
      </c>
      <c r="W155" s="233">
        <f t="shared" si="43"/>
        <v>81.62360472314603</v>
      </c>
    </row>
    <row r="156" spans="2:23" s="9" customFormat="1">
      <c r="B156" s="68"/>
      <c r="E156" s="216">
        <v>44013</v>
      </c>
      <c r="F156" s="216" t="s">
        <v>185</v>
      </c>
      <c r="G156" s="217" t="s">
        <v>68</v>
      </c>
      <c r="H156" s="242">
        <f>$C$53/12</f>
        <v>4.75E-4</v>
      </c>
      <c r="I156" s="232">
        <f>(SUM('1.  LRAMVA Summary'!D$52:D$78)+SUM('1.  LRAMVA Summary'!D$79:D$80)*(MONTH($E156)-1)/12)*$H156</f>
        <v>6.3067556261120163</v>
      </c>
      <c r="J156" s="232">
        <f>(SUM('1.  LRAMVA Summary'!E$52:E$78)+SUM('1.  LRAMVA Summary'!E$79:E$80)*(MONTH($E156)-1)/12)*$H156</f>
        <v>5.6689230640909729</v>
      </c>
      <c r="K156" s="232">
        <f>(SUM('1.  LRAMVA Summary'!F$52:F$78)+SUM('1.  LRAMVA Summary'!F$79:F$80)*(MONTH($E156)-1)/12)*$H156</f>
        <v>-1.587640836227582</v>
      </c>
      <c r="L156" s="232">
        <f>(SUM('1.  LRAMVA Summary'!G$52:G$78)+SUM('1.  LRAMVA Summary'!G$79:G$80)*(MONTH($E156)-1)/12)*$H156</f>
        <v>5.5281781260458036</v>
      </c>
      <c r="M156" s="232">
        <f>(SUM('1.  LRAMVA Summary'!H$52:H$78)+SUM('1.  LRAMVA Summary'!H$79:H$80)*(MONTH($E156)-1)/12)*$H156</f>
        <v>-2.4794999999999998E-4</v>
      </c>
      <c r="N156" s="232">
        <f>(SUM('1.  LRAMVA Summary'!I$52:I$78)+SUM('1.  LRAMVA Summary'!I$79:I$80)*(MONTH($E156)-1)/12)*$H156</f>
        <v>-9.1694950000000015E-3</v>
      </c>
      <c r="O156" s="232">
        <f>(SUM('1.  LRAMVA Summary'!J$52:J$78)+SUM('1.  LRAMVA Summary'!J$79:J$80)*(MONTH($E156)-1)/12)*$H156</f>
        <v>6.7627960174999995</v>
      </c>
      <c r="P156" s="232">
        <f>(SUM('1.  LRAMVA Summary'!K$52:K$78)+SUM('1.  LRAMVA Summary'!K$79:K$80)*(MONTH($E156)-1)/12)*$H156</f>
        <v>0</v>
      </c>
      <c r="Q156" s="232">
        <f>(SUM('1.  LRAMVA Summary'!L$52:L$78)+SUM('1.  LRAMVA Summary'!L$79:L$80)*(MONTH($E156)-1)/12)*$H156</f>
        <v>0</v>
      </c>
      <c r="R156" s="232">
        <f>(SUM('1.  LRAMVA Summary'!M$52:M$78)+SUM('1.  LRAMVA Summary'!M$79:M$80)*(MONTH($E156)-1)/12)*$H156</f>
        <v>0</v>
      </c>
      <c r="S156" s="232">
        <f>(SUM('1.  LRAMVA Summary'!N$52:N$78)+SUM('1.  LRAMVA Summary'!N$79:N$80)*(MONTH($E156)-1)/12)*$H156</f>
        <v>0</v>
      </c>
      <c r="T156" s="232">
        <f>(SUM('1.  LRAMVA Summary'!O$52:O$78)+SUM('1.  LRAMVA Summary'!O$79:O$80)*(MONTH($E156)-1)/12)*$H156</f>
        <v>0</v>
      </c>
      <c r="U156" s="232">
        <f>(SUM('1.  LRAMVA Summary'!P$52:P$78)+SUM('1.  LRAMVA Summary'!P$79:P$80)*(MONTH($E156)-1)/12)*$H156</f>
        <v>0</v>
      </c>
      <c r="V156" s="232">
        <f>(SUM('1.  LRAMVA Summary'!Q$52:Q$78)+SUM('1.  LRAMVA Summary'!Q$79:Q$80)*(MONTH($E156)-1)/12)*$H156</f>
        <v>0</v>
      </c>
      <c r="W156" s="233">
        <f t="shared" si="43"/>
        <v>22.669594552521211</v>
      </c>
    </row>
    <row r="157" spans="2:23" s="9" customFormat="1">
      <c r="B157" s="68"/>
      <c r="E157" s="216">
        <v>44044</v>
      </c>
      <c r="F157" s="216" t="s">
        <v>185</v>
      </c>
      <c r="G157" s="217" t="s">
        <v>68</v>
      </c>
      <c r="H157" s="242">
        <f>$C$53/12</f>
        <v>4.75E-4</v>
      </c>
      <c r="I157" s="232">
        <f>(SUM('1.  LRAMVA Summary'!D$52:D$78)+SUM('1.  LRAMVA Summary'!D$79:D$80)*(MONTH($E157)-1)/12)*$H157</f>
        <v>6.3067556261120163</v>
      </c>
      <c r="J157" s="232">
        <f>(SUM('1.  LRAMVA Summary'!E$52:E$78)+SUM('1.  LRAMVA Summary'!E$79:E$80)*(MONTH($E157)-1)/12)*$H157</f>
        <v>5.8480313436034299</v>
      </c>
      <c r="K157" s="232">
        <f>(SUM('1.  LRAMVA Summary'!F$52:F$78)+SUM('1.  LRAMVA Summary'!F$79:F$80)*(MONTH($E157)-1)/12)*$H157</f>
        <v>-1.5974316876589356</v>
      </c>
      <c r="L157" s="232">
        <f>(SUM('1.  LRAMVA Summary'!G$52:G$78)+SUM('1.  LRAMVA Summary'!G$79:G$80)*(MONTH($E157)-1)/12)*$H157</f>
        <v>5.7093702268192876</v>
      </c>
      <c r="M157" s="232">
        <f>(SUM('1.  LRAMVA Summary'!H$52:H$78)+SUM('1.  LRAMVA Summary'!H$79:H$80)*(MONTH($E157)-1)/12)*$H157</f>
        <v>-2.4794999999999998E-4</v>
      </c>
      <c r="N157" s="232">
        <f>(SUM('1.  LRAMVA Summary'!I$52:I$78)+SUM('1.  LRAMVA Summary'!I$79:I$80)*(MONTH($E157)-1)/12)*$H157</f>
        <v>-9.1694950000000015E-3</v>
      </c>
      <c r="O157" s="232">
        <f>(SUM('1.  LRAMVA Summary'!J$52:J$78)+SUM('1.  LRAMVA Summary'!J$79:J$80)*(MONTH($E157)-1)/12)*$H157</f>
        <v>7.7399293474999986</v>
      </c>
      <c r="P157" s="232">
        <f>(SUM('1.  LRAMVA Summary'!K$52:K$78)+SUM('1.  LRAMVA Summary'!K$79:K$80)*(MONTH($E157)-1)/12)*$H157</f>
        <v>0</v>
      </c>
      <c r="Q157" s="232">
        <f>(SUM('1.  LRAMVA Summary'!L$52:L$78)+SUM('1.  LRAMVA Summary'!L$79:L$80)*(MONTH($E157)-1)/12)*$H157</f>
        <v>0</v>
      </c>
      <c r="R157" s="232">
        <f>(SUM('1.  LRAMVA Summary'!M$52:M$78)+SUM('1.  LRAMVA Summary'!M$79:M$80)*(MONTH($E157)-1)/12)*$H157</f>
        <v>0</v>
      </c>
      <c r="S157" s="232">
        <f>(SUM('1.  LRAMVA Summary'!N$52:N$78)+SUM('1.  LRAMVA Summary'!N$79:N$80)*(MONTH($E157)-1)/12)*$H157</f>
        <v>0</v>
      </c>
      <c r="T157" s="232">
        <f>(SUM('1.  LRAMVA Summary'!O$52:O$78)+SUM('1.  LRAMVA Summary'!O$79:O$80)*(MONTH($E157)-1)/12)*$H157</f>
        <v>0</v>
      </c>
      <c r="U157" s="232">
        <f>(SUM('1.  LRAMVA Summary'!P$52:P$78)+SUM('1.  LRAMVA Summary'!P$79:P$80)*(MONTH($E157)-1)/12)*$H157</f>
        <v>0</v>
      </c>
      <c r="V157" s="232">
        <f>(SUM('1.  LRAMVA Summary'!Q$52:Q$78)+SUM('1.  LRAMVA Summary'!Q$79:Q$80)*(MONTH($E157)-1)/12)*$H157</f>
        <v>0</v>
      </c>
      <c r="W157" s="233">
        <f t="shared" si="43"/>
        <v>23.997237411375799</v>
      </c>
    </row>
    <row r="158" spans="2:23" s="9" customFormat="1">
      <c r="B158" s="68"/>
      <c r="E158" s="216">
        <v>44075</v>
      </c>
      <c r="F158" s="216" t="s">
        <v>185</v>
      </c>
      <c r="G158" s="217" t="s">
        <v>68</v>
      </c>
      <c r="H158" s="242">
        <f>$C$53/12</f>
        <v>4.75E-4</v>
      </c>
      <c r="I158" s="232">
        <f>(SUM('1.  LRAMVA Summary'!D$52:D$78)+SUM('1.  LRAMVA Summary'!D$79:D$80)*(MONTH($E158)-1)/12)*$H158</f>
        <v>6.3067556261120163</v>
      </c>
      <c r="J158" s="232">
        <f>(SUM('1.  LRAMVA Summary'!E$52:E$78)+SUM('1.  LRAMVA Summary'!E$79:E$80)*(MONTH($E158)-1)/12)*$H158</f>
        <v>6.0271396231158869</v>
      </c>
      <c r="K158" s="232">
        <f>(SUM('1.  LRAMVA Summary'!F$52:F$78)+SUM('1.  LRAMVA Summary'!F$79:F$80)*(MONTH($E158)-1)/12)*$H158</f>
        <v>-1.6072225390902892</v>
      </c>
      <c r="L158" s="232">
        <f>(SUM('1.  LRAMVA Summary'!G$52:G$78)+SUM('1.  LRAMVA Summary'!G$79:G$80)*(MONTH($E158)-1)/12)*$H158</f>
        <v>5.8905623275927725</v>
      </c>
      <c r="M158" s="232">
        <f>(SUM('1.  LRAMVA Summary'!H$52:H$78)+SUM('1.  LRAMVA Summary'!H$79:H$80)*(MONTH($E158)-1)/12)*$H158</f>
        <v>-2.4794999999999998E-4</v>
      </c>
      <c r="N158" s="232">
        <f>(SUM('1.  LRAMVA Summary'!I$52:I$78)+SUM('1.  LRAMVA Summary'!I$79:I$80)*(MONTH($E158)-1)/12)*$H158</f>
        <v>-9.1694950000000015E-3</v>
      </c>
      <c r="O158" s="232">
        <f>(SUM('1.  LRAMVA Summary'!J$52:J$78)+SUM('1.  LRAMVA Summary'!J$79:J$80)*(MONTH($E158)-1)/12)*$H158</f>
        <v>8.7170626774999995</v>
      </c>
      <c r="P158" s="232">
        <f>(SUM('1.  LRAMVA Summary'!K$52:K$78)+SUM('1.  LRAMVA Summary'!K$79:K$80)*(MONTH($E158)-1)/12)*$H158</f>
        <v>0</v>
      </c>
      <c r="Q158" s="232">
        <f>(SUM('1.  LRAMVA Summary'!L$52:L$78)+SUM('1.  LRAMVA Summary'!L$79:L$80)*(MONTH($E158)-1)/12)*$H158</f>
        <v>0</v>
      </c>
      <c r="R158" s="232">
        <f>(SUM('1.  LRAMVA Summary'!M$52:M$78)+SUM('1.  LRAMVA Summary'!M$79:M$80)*(MONTH($E158)-1)/12)*$H158</f>
        <v>0</v>
      </c>
      <c r="S158" s="232">
        <f>(SUM('1.  LRAMVA Summary'!N$52:N$78)+SUM('1.  LRAMVA Summary'!N$79:N$80)*(MONTH($E158)-1)/12)*$H158</f>
        <v>0</v>
      </c>
      <c r="T158" s="232">
        <f>(SUM('1.  LRAMVA Summary'!O$52:O$78)+SUM('1.  LRAMVA Summary'!O$79:O$80)*(MONTH($E158)-1)/12)*$H158</f>
        <v>0</v>
      </c>
      <c r="U158" s="232">
        <f>(SUM('1.  LRAMVA Summary'!P$52:P$78)+SUM('1.  LRAMVA Summary'!P$79:P$80)*(MONTH($E158)-1)/12)*$H158</f>
        <v>0</v>
      </c>
      <c r="V158" s="232">
        <f>(SUM('1.  LRAMVA Summary'!Q$52:Q$78)+SUM('1.  LRAMVA Summary'!Q$79:Q$80)*(MONTH($E158)-1)/12)*$H158</f>
        <v>0</v>
      </c>
      <c r="W158" s="233">
        <f t="shared" si="43"/>
        <v>25.324880270230391</v>
      </c>
    </row>
    <row r="159" spans="2:23" s="9" customFormat="1">
      <c r="B159" s="68"/>
      <c r="E159" s="216">
        <v>44105</v>
      </c>
      <c r="F159" s="216" t="s">
        <v>185</v>
      </c>
      <c r="G159" s="217" t="s">
        <v>69</v>
      </c>
      <c r="H159" s="242">
        <f>$C$54/12</f>
        <v>4.75E-4</v>
      </c>
      <c r="I159" s="232">
        <f>(SUM('1.  LRAMVA Summary'!D$52:D$78)+SUM('1.  LRAMVA Summary'!D$79:D$80)*(MONTH($E159)-1)/12)*$H159</f>
        <v>6.3067556261120163</v>
      </c>
      <c r="J159" s="232">
        <f>(SUM('1.  LRAMVA Summary'!E$52:E$78)+SUM('1.  LRAMVA Summary'!E$79:E$80)*(MONTH($E159)-1)/12)*$H159</f>
        <v>6.2062479026283448</v>
      </c>
      <c r="K159" s="232">
        <f>(SUM('1.  LRAMVA Summary'!F$52:F$78)+SUM('1.  LRAMVA Summary'!F$79:F$80)*(MONTH($E159)-1)/12)*$H159</f>
        <v>-1.6170133905216431</v>
      </c>
      <c r="L159" s="232">
        <f>(SUM('1.  LRAMVA Summary'!G$52:G$78)+SUM('1.  LRAMVA Summary'!G$79:G$80)*(MONTH($E159)-1)/12)*$H159</f>
        <v>6.0717544283662583</v>
      </c>
      <c r="M159" s="232">
        <f>(SUM('1.  LRAMVA Summary'!H$52:H$78)+SUM('1.  LRAMVA Summary'!H$79:H$80)*(MONTH($E159)-1)/12)*$H159</f>
        <v>-2.4794999999999998E-4</v>
      </c>
      <c r="N159" s="232">
        <f>(SUM('1.  LRAMVA Summary'!I$52:I$78)+SUM('1.  LRAMVA Summary'!I$79:I$80)*(MONTH($E159)-1)/12)*$H159</f>
        <v>-9.1694950000000015E-3</v>
      </c>
      <c r="O159" s="232">
        <f>(SUM('1.  LRAMVA Summary'!J$52:J$78)+SUM('1.  LRAMVA Summary'!J$79:J$80)*(MONTH($E159)-1)/12)*$H159</f>
        <v>9.6941960075000004</v>
      </c>
      <c r="P159" s="232">
        <f>(SUM('1.  LRAMVA Summary'!K$52:K$78)+SUM('1.  LRAMVA Summary'!K$79:K$80)*(MONTH($E159)-1)/12)*$H159</f>
        <v>0</v>
      </c>
      <c r="Q159" s="232">
        <f>(SUM('1.  LRAMVA Summary'!L$52:L$78)+SUM('1.  LRAMVA Summary'!L$79:L$80)*(MONTH($E159)-1)/12)*$H159</f>
        <v>0</v>
      </c>
      <c r="R159" s="232">
        <f>(SUM('1.  LRAMVA Summary'!M$52:M$78)+SUM('1.  LRAMVA Summary'!M$79:M$80)*(MONTH($E159)-1)/12)*$H159</f>
        <v>0</v>
      </c>
      <c r="S159" s="232">
        <f>(SUM('1.  LRAMVA Summary'!N$52:N$78)+SUM('1.  LRAMVA Summary'!N$79:N$80)*(MONTH($E159)-1)/12)*$H159</f>
        <v>0</v>
      </c>
      <c r="T159" s="232">
        <f>(SUM('1.  LRAMVA Summary'!O$52:O$78)+SUM('1.  LRAMVA Summary'!O$79:O$80)*(MONTH($E159)-1)/12)*$H159</f>
        <v>0</v>
      </c>
      <c r="U159" s="232">
        <f>(SUM('1.  LRAMVA Summary'!P$52:P$78)+SUM('1.  LRAMVA Summary'!P$79:P$80)*(MONTH($E159)-1)/12)*$H159</f>
        <v>0</v>
      </c>
      <c r="V159" s="232">
        <f>(SUM('1.  LRAMVA Summary'!Q$52:Q$78)+SUM('1.  LRAMVA Summary'!Q$79:Q$80)*(MONTH($E159)-1)/12)*$H159</f>
        <v>0</v>
      </c>
      <c r="W159" s="233">
        <f t="shared" si="43"/>
        <v>26.65252312908498</v>
      </c>
    </row>
    <row r="160" spans="2:23" s="9" customFormat="1">
      <c r="B160" s="68"/>
      <c r="E160" s="216">
        <v>44136</v>
      </c>
      <c r="F160" s="216" t="s">
        <v>185</v>
      </c>
      <c r="G160" s="217" t="s">
        <v>69</v>
      </c>
      <c r="H160" s="242">
        <f>$C$54/12</f>
        <v>4.75E-4</v>
      </c>
      <c r="I160" s="232">
        <f>(SUM('1.  LRAMVA Summary'!D$52:D$78)+SUM('1.  LRAMVA Summary'!D$79:D$80)*(MONTH($E160)-1)/12)*$H160</f>
        <v>6.3067556261120163</v>
      </c>
      <c r="J160" s="232">
        <f>(SUM('1.  LRAMVA Summary'!E$52:E$78)+SUM('1.  LRAMVA Summary'!E$79:E$80)*(MONTH($E160)-1)/12)*$H160</f>
        <v>6.3853561821408018</v>
      </c>
      <c r="K160" s="232">
        <f>(SUM('1.  LRAMVA Summary'!F$52:F$78)+SUM('1.  LRAMVA Summary'!F$79:F$80)*(MONTH($E160)-1)/12)*$H160</f>
        <v>-1.6268042419529964</v>
      </c>
      <c r="L160" s="232">
        <f>(SUM('1.  LRAMVA Summary'!G$52:G$78)+SUM('1.  LRAMVA Summary'!G$79:G$80)*(MONTH($E160)-1)/12)*$H160</f>
        <v>6.2529465291397424</v>
      </c>
      <c r="M160" s="232">
        <f>(SUM('1.  LRAMVA Summary'!H$52:H$78)+SUM('1.  LRAMVA Summary'!H$79:H$80)*(MONTH($E160)-1)/12)*$H160</f>
        <v>-2.4794999999999998E-4</v>
      </c>
      <c r="N160" s="232">
        <f>(SUM('1.  LRAMVA Summary'!I$52:I$78)+SUM('1.  LRAMVA Summary'!I$79:I$80)*(MONTH($E160)-1)/12)*$H160</f>
        <v>-9.1694950000000015E-3</v>
      </c>
      <c r="O160" s="232">
        <f>(SUM('1.  LRAMVA Summary'!J$52:J$78)+SUM('1.  LRAMVA Summary'!J$79:J$80)*(MONTH($E160)-1)/12)*$H160</f>
        <v>10.6713293375</v>
      </c>
      <c r="P160" s="232">
        <f>(SUM('1.  LRAMVA Summary'!K$52:K$78)+SUM('1.  LRAMVA Summary'!K$79:K$80)*(MONTH($E160)-1)/12)*$H160</f>
        <v>0</v>
      </c>
      <c r="Q160" s="232">
        <f>(SUM('1.  LRAMVA Summary'!L$52:L$78)+SUM('1.  LRAMVA Summary'!L$79:L$80)*(MONTH($E160)-1)/12)*$H160</f>
        <v>0</v>
      </c>
      <c r="R160" s="232">
        <f>(SUM('1.  LRAMVA Summary'!M$52:M$78)+SUM('1.  LRAMVA Summary'!M$79:M$80)*(MONTH($E160)-1)/12)*$H160</f>
        <v>0</v>
      </c>
      <c r="S160" s="232">
        <f>(SUM('1.  LRAMVA Summary'!N$52:N$78)+SUM('1.  LRAMVA Summary'!N$79:N$80)*(MONTH($E160)-1)/12)*$H160</f>
        <v>0</v>
      </c>
      <c r="T160" s="232">
        <f>(SUM('1.  LRAMVA Summary'!O$52:O$78)+SUM('1.  LRAMVA Summary'!O$79:O$80)*(MONTH($E160)-1)/12)*$H160</f>
        <v>0</v>
      </c>
      <c r="U160" s="232">
        <f>(SUM('1.  LRAMVA Summary'!P$52:P$78)+SUM('1.  LRAMVA Summary'!P$79:P$80)*(MONTH($E160)-1)/12)*$H160</f>
        <v>0</v>
      </c>
      <c r="V160" s="232">
        <f>(SUM('1.  LRAMVA Summary'!Q$52:Q$78)+SUM('1.  LRAMVA Summary'!Q$79:Q$80)*(MONTH($E160)-1)/12)*$H160</f>
        <v>0</v>
      </c>
      <c r="W160" s="233">
        <f t="shared" si="43"/>
        <v>27.980165987939564</v>
      </c>
    </row>
    <row r="161" spans="2:23" s="9" customFormat="1">
      <c r="B161" s="68"/>
      <c r="E161" s="216">
        <v>44166</v>
      </c>
      <c r="F161" s="216" t="s">
        <v>185</v>
      </c>
      <c r="G161" s="217" t="s">
        <v>69</v>
      </c>
      <c r="H161" s="242">
        <f>$C$54/12</f>
        <v>4.75E-4</v>
      </c>
      <c r="I161" s="232">
        <f>(SUM('1.  LRAMVA Summary'!D$52:D$78)+SUM('1.  LRAMVA Summary'!D$79:D$80)*(MONTH($E161)-1)/12)*$H161</f>
        <v>6.3067556261120163</v>
      </c>
      <c r="J161" s="232">
        <f>(SUM('1.  LRAMVA Summary'!E$52:E$78)+SUM('1.  LRAMVA Summary'!E$79:E$80)*(MONTH($E161)-1)/12)*$H161</f>
        <v>6.5644644616532588</v>
      </c>
      <c r="K161" s="232">
        <f>(SUM('1.  LRAMVA Summary'!F$52:F$78)+SUM('1.  LRAMVA Summary'!F$79:F$80)*(MONTH($E161)-1)/12)*$H161</f>
        <v>-1.6365950933843501</v>
      </c>
      <c r="L161" s="232">
        <f>(SUM('1.  LRAMVA Summary'!G$52:G$78)+SUM('1.  LRAMVA Summary'!G$79:G$80)*(MONTH($E161)-1)/12)*$H161</f>
        <v>6.4341386299132273</v>
      </c>
      <c r="M161" s="232">
        <f>(SUM('1.  LRAMVA Summary'!H$52:H$78)+SUM('1.  LRAMVA Summary'!H$79:H$80)*(MONTH($E161)-1)/12)*$H161</f>
        <v>-2.4794999999999998E-4</v>
      </c>
      <c r="N161" s="232">
        <f>(SUM('1.  LRAMVA Summary'!I$52:I$78)+SUM('1.  LRAMVA Summary'!I$79:I$80)*(MONTH($E161)-1)/12)*$H161</f>
        <v>-9.1694950000000015E-3</v>
      </c>
      <c r="O161" s="232">
        <f>(SUM('1.  LRAMVA Summary'!J$52:J$78)+SUM('1.  LRAMVA Summary'!J$79:J$80)*(MONTH($E161)-1)/12)*$H161</f>
        <v>11.648462667499999</v>
      </c>
      <c r="P161" s="232">
        <f>(SUM('1.  LRAMVA Summary'!K$52:K$78)+SUM('1.  LRAMVA Summary'!K$79:K$80)*(MONTH($E161)-1)/12)*$H161</f>
        <v>0</v>
      </c>
      <c r="Q161" s="232">
        <f>(SUM('1.  LRAMVA Summary'!L$52:L$78)+SUM('1.  LRAMVA Summary'!L$79:L$80)*(MONTH($E161)-1)/12)*$H161</f>
        <v>0</v>
      </c>
      <c r="R161" s="232">
        <f>(SUM('1.  LRAMVA Summary'!M$52:M$78)+SUM('1.  LRAMVA Summary'!M$79:M$80)*(MONTH($E161)-1)/12)*$H161</f>
        <v>0</v>
      </c>
      <c r="S161" s="232">
        <f>(SUM('1.  LRAMVA Summary'!N$52:N$78)+SUM('1.  LRAMVA Summary'!N$79:N$80)*(MONTH($E161)-1)/12)*$H161</f>
        <v>0</v>
      </c>
      <c r="T161" s="232">
        <f>(SUM('1.  LRAMVA Summary'!O$52:O$78)+SUM('1.  LRAMVA Summary'!O$79:O$80)*(MONTH($E161)-1)/12)*$H161</f>
        <v>0</v>
      </c>
      <c r="U161" s="232">
        <f>(SUM('1.  LRAMVA Summary'!P$52:P$78)+SUM('1.  LRAMVA Summary'!P$79:P$80)*(MONTH($E161)-1)/12)*$H161</f>
        <v>0</v>
      </c>
      <c r="V161" s="232">
        <f>(SUM('1.  LRAMVA Summary'!Q$52:Q$78)+SUM('1.  LRAMVA Summary'!Q$79:Q$80)*(MONTH($E161)-1)/12)*$H161</f>
        <v>0</v>
      </c>
      <c r="W161" s="233">
        <f>SUM(I161:V161)</f>
        <v>29.307808846794153</v>
      </c>
    </row>
    <row r="162" spans="2:23" s="9" customFormat="1" ht="15" thickBot="1">
      <c r="B162" s="68"/>
      <c r="E162" s="218" t="s">
        <v>468</v>
      </c>
      <c r="F162" s="218"/>
      <c r="G162" s="219"/>
      <c r="H162" s="220"/>
      <c r="I162" s="221">
        <f t="shared" ref="I162:O162" si="44">SUM(I149:I161)</f>
        <v>663.25593817042068</v>
      </c>
      <c r="J162" s="221">
        <f t="shared" si="44"/>
        <v>363.92358170503741</v>
      </c>
      <c r="K162" s="221">
        <f t="shared" si="44"/>
        <v>-212.85654499809408</v>
      </c>
      <c r="L162" s="221">
        <f t="shared" si="44"/>
        <v>350.38402469827139</v>
      </c>
      <c r="M162" s="221">
        <f t="shared" si="44"/>
        <v>-4.3309687499999971E-2</v>
      </c>
      <c r="N162" s="221">
        <f t="shared" si="44"/>
        <v>-1.6016453437499991</v>
      </c>
      <c r="O162" s="221">
        <f t="shared" si="44"/>
        <v>143.03605419937497</v>
      </c>
      <c r="P162" s="221">
        <f t="shared" ref="P162:V162" si="45">SUM(P149:P161)</f>
        <v>0</v>
      </c>
      <c r="Q162" s="221">
        <f t="shared" si="45"/>
        <v>0</v>
      </c>
      <c r="R162" s="221">
        <f t="shared" si="45"/>
        <v>0</v>
      </c>
      <c r="S162" s="221">
        <f t="shared" si="45"/>
        <v>0</v>
      </c>
      <c r="T162" s="221">
        <f t="shared" si="45"/>
        <v>0</v>
      </c>
      <c r="U162" s="221">
        <f t="shared" si="45"/>
        <v>0</v>
      </c>
      <c r="V162" s="221">
        <f t="shared" si="45"/>
        <v>0</v>
      </c>
      <c r="W162" s="221">
        <f>SUM(W149:W161)</f>
        <v>1306.0980987437601</v>
      </c>
    </row>
    <row r="163" spans="2:23" s="9" customFormat="1" ht="15" thickTop="1">
      <c r="B163" s="68"/>
      <c r="E163" s="222" t="s">
        <v>67</v>
      </c>
      <c r="F163" s="222"/>
      <c r="G163" s="223"/>
      <c r="H163" s="224"/>
      <c r="I163" s="225"/>
      <c r="J163" s="225"/>
      <c r="K163" s="225"/>
      <c r="L163" s="225"/>
      <c r="M163" s="225"/>
      <c r="N163" s="225"/>
      <c r="O163" s="225"/>
      <c r="P163" s="225"/>
      <c r="Q163" s="225"/>
      <c r="R163" s="225"/>
      <c r="S163" s="225"/>
      <c r="T163" s="225"/>
      <c r="U163" s="225"/>
      <c r="V163" s="225"/>
      <c r="W163" s="226"/>
    </row>
    <row r="164" spans="2:23" s="9" customFormat="1">
      <c r="B164" s="68"/>
      <c r="E164" s="227" t="s">
        <v>878</v>
      </c>
      <c r="F164" s="227"/>
      <c r="G164" s="228"/>
      <c r="H164" s="229"/>
      <c r="I164" s="230">
        <f t="shared" ref="I164:V164" si="46">I162+I163</f>
        <v>663.25593817042068</v>
      </c>
      <c r="J164" s="230">
        <f t="shared" si="46"/>
        <v>363.92358170503741</v>
      </c>
      <c r="K164" s="230">
        <f t="shared" si="46"/>
        <v>-212.85654499809408</v>
      </c>
      <c r="L164" s="230">
        <f t="shared" si="46"/>
        <v>350.38402469827139</v>
      </c>
      <c r="M164" s="230">
        <f t="shared" si="46"/>
        <v>-4.3309687499999971E-2</v>
      </c>
      <c r="N164" s="230">
        <f t="shared" si="46"/>
        <v>-1.6016453437499991</v>
      </c>
      <c r="O164" s="230">
        <f t="shared" si="46"/>
        <v>143.03605419937497</v>
      </c>
      <c r="P164" s="230">
        <f t="shared" si="46"/>
        <v>0</v>
      </c>
      <c r="Q164" s="230">
        <f t="shared" si="46"/>
        <v>0</v>
      </c>
      <c r="R164" s="230">
        <f t="shared" si="46"/>
        <v>0</v>
      </c>
      <c r="S164" s="230">
        <f t="shared" si="46"/>
        <v>0</v>
      </c>
      <c r="T164" s="230">
        <f t="shared" si="46"/>
        <v>0</v>
      </c>
      <c r="U164" s="230">
        <f t="shared" si="46"/>
        <v>0</v>
      </c>
      <c r="V164" s="230">
        <f t="shared" si="46"/>
        <v>0</v>
      </c>
      <c r="W164" s="230">
        <f>W162+W163</f>
        <v>1306.0980987437601</v>
      </c>
    </row>
    <row r="165" spans="2:23" s="9" customFormat="1">
      <c r="B165" s="68"/>
      <c r="E165" s="216">
        <v>44197</v>
      </c>
      <c r="F165" s="216" t="s">
        <v>185</v>
      </c>
      <c r="G165" s="217" t="s">
        <v>65</v>
      </c>
      <c r="H165" s="242">
        <f>$C$55/12</f>
        <v>4.75E-4</v>
      </c>
      <c r="I165" s="232">
        <f>(SUM('1.  LRAMVA Summary'!D$52:D$78)+SUM('1.  LRAMVA Summary'!D$79:D$80)*(MONTH($E165)-1)/12)*$H165</f>
        <v>6.3067556261120163</v>
      </c>
      <c r="J165" s="232">
        <f>(SUM('1.  LRAMVA Summary'!E$52:E$78)+SUM('1.  LRAMVA Summary'!E$79:E$80)*(MONTH($E165)-1)/12)*$H165</f>
        <v>4.59427338701623</v>
      </c>
      <c r="K165" s="232">
        <f>(SUM('1.  LRAMVA Summary'!F$52:F$78)+SUM('1.  LRAMVA Summary'!F$79:F$80)*(MONTH($E165)-1)/12)*$H165</f>
        <v>-1.5288957276394606</v>
      </c>
      <c r="L165" s="232">
        <f>(SUM('1.  LRAMVA Summary'!G$52:G$78)+SUM('1.  LRAMVA Summary'!G$79:G$80)*(MONTH($E165)-1)/12)*$H165</f>
        <v>4.4410255214048941</v>
      </c>
      <c r="M165" s="232">
        <f>(SUM('1.  LRAMVA Summary'!H$52:H$78)+SUM('1.  LRAMVA Summary'!H$79:H$80)*(MONTH($E165)-1)/12)*$H165</f>
        <v>-2.4794999999999998E-4</v>
      </c>
      <c r="N165" s="232">
        <f>(SUM('1.  LRAMVA Summary'!I$52:I$78)+SUM('1.  LRAMVA Summary'!I$79:I$80)*(MONTH($E165)-1)/12)*$H165</f>
        <v>-9.1694950000000015E-3</v>
      </c>
      <c r="O165" s="232">
        <f>(SUM('1.  LRAMVA Summary'!J$52:J$78)+SUM('1.  LRAMVA Summary'!J$79:J$80)*(MONTH($E165)-1)/12)*$H165</f>
        <v>0.89999603750000012</v>
      </c>
      <c r="P165" s="232">
        <f>(SUM('1.  LRAMVA Summary'!K$52:K$78)+SUM('1.  LRAMVA Summary'!K$79:K$80)*(MONTH($E165)-1)/12)*$H165</f>
        <v>0</v>
      </c>
      <c r="Q165" s="232">
        <f>(SUM('1.  LRAMVA Summary'!L$52:L$78)+SUM('1.  LRAMVA Summary'!L$79:L$80)*(MONTH($E165)-1)/12)*$H165</f>
        <v>0</v>
      </c>
      <c r="R165" s="232">
        <f>(SUM('1.  LRAMVA Summary'!M$52:M$78)+SUM('1.  LRAMVA Summary'!M$79:M$80)*(MONTH($E165)-1)/12)*$H165</f>
        <v>0</v>
      </c>
      <c r="S165" s="232">
        <f>(SUM('1.  LRAMVA Summary'!N$52:N$78)+SUM('1.  LRAMVA Summary'!N$79:N$80)*(MONTH($E165)-1)/12)*$H165</f>
        <v>0</v>
      </c>
      <c r="T165" s="232">
        <f>(SUM('1.  LRAMVA Summary'!O$52:O$78)+SUM('1.  LRAMVA Summary'!O$79:O$80)*(MONTH($E165)-1)/12)*$H165</f>
        <v>0</v>
      </c>
      <c r="U165" s="232">
        <f>(SUM('1.  LRAMVA Summary'!P$52:P$78)+SUM('1.  LRAMVA Summary'!P$79:P$80)*(MONTH($E165)-1)/12)*$H165</f>
        <v>0</v>
      </c>
      <c r="V165" s="232">
        <f>(SUM('1.  LRAMVA Summary'!Q$52:Q$78)+SUM('1.  LRAMVA Summary'!Q$79:Q$80)*(MONTH($E165)-1)/12)*$H165</f>
        <v>0</v>
      </c>
      <c r="W165" s="233">
        <f>SUM(I165:V165)</f>
        <v>14.703737399393679</v>
      </c>
    </row>
    <row r="166" spans="2:23" s="9" customFormat="1">
      <c r="B166" s="68"/>
      <c r="E166" s="216">
        <v>44228</v>
      </c>
      <c r="F166" s="216" t="s">
        <v>185</v>
      </c>
      <c r="G166" s="217" t="s">
        <v>65</v>
      </c>
      <c r="H166" s="242">
        <f>$C$55/12</f>
        <v>4.75E-4</v>
      </c>
      <c r="I166" s="232">
        <f>(SUM('1.  LRAMVA Summary'!D$52:D$78)+SUM('1.  LRAMVA Summary'!D$79:D$80)*(MONTH($E166)-1)/12)*$H166</f>
        <v>6.3067556261120163</v>
      </c>
      <c r="J166" s="232">
        <f>(SUM('1.  LRAMVA Summary'!E$52:E$78)+SUM('1.  LRAMVA Summary'!E$79:E$80)*(MONTH($E166)-1)/12)*$H166</f>
        <v>4.773381666528687</v>
      </c>
      <c r="K166" s="232">
        <f>(SUM('1.  LRAMVA Summary'!F$52:F$78)+SUM('1.  LRAMVA Summary'!F$79:F$80)*(MONTH($E166)-1)/12)*$H166</f>
        <v>-1.5386865790708142</v>
      </c>
      <c r="L166" s="232">
        <f>(SUM('1.  LRAMVA Summary'!G$52:G$78)+SUM('1.  LRAMVA Summary'!G$79:G$80)*(MONTH($E166)-1)/12)*$H166</f>
        <v>4.6222176221783791</v>
      </c>
      <c r="M166" s="232">
        <f>(SUM('1.  LRAMVA Summary'!H$52:H$78)+SUM('1.  LRAMVA Summary'!H$79:H$80)*(MONTH($E166)-1)/12)*$H166</f>
        <v>-2.4794999999999998E-4</v>
      </c>
      <c r="N166" s="232">
        <f>(SUM('1.  LRAMVA Summary'!I$52:I$78)+SUM('1.  LRAMVA Summary'!I$79:I$80)*(MONTH($E166)-1)/12)*$H166</f>
        <v>-9.1694950000000015E-3</v>
      </c>
      <c r="O166" s="232">
        <f>(SUM('1.  LRAMVA Summary'!J$52:J$78)+SUM('1.  LRAMVA Summary'!J$79:J$80)*(MONTH($E166)-1)/12)*$H166</f>
        <v>1.8771293674999998</v>
      </c>
      <c r="P166" s="232">
        <f>(SUM('1.  LRAMVA Summary'!K$52:K$78)+SUM('1.  LRAMVA Summary'!K$79:K$80)*(MONTH($E166)-1)/12)*$H166</f>
        <v>0</v>
      </c>
      <c r="Q166" s="232">
        <f>(SUM('1.  LRAMVA Summary'!L$52:L$78)+SUM('1.  LRAMVA Summary'!L$79:L$80)*(MONTH($E166)-1)/12)*$H166</f>
        <v>0</v>
      </c>
      <c r="R166" s="232">
        <f>(SUM('1.  LRAMVA Summary'!M$52:M$78)+SUM('1.  LRAMVA Summary'!M$79:M$80)*(MONTH($E166)-1)/12)*$H166</f>
        <v>0</v>
      </c>
      <c r="S166" s="232">
        <f>(SUM('1.  LRAMVA Summary'!N$52:N$78)+SUM('1.  LRAMVA Summary'!N$79:N$80)*(MONTH($E166)-1)/12)*$H166</f>
        <v>0</v>
      </c>
      <c r="T166" s="232">
        <f>(SUM('1.  LRAMVA Summary'!O$52:O$78)+SUM('1.  LRAMVA Summary'!O$79:O$80)*(MONTH($E166)-1)/12)*$H166</f>
        <v>0</v>
      </c>
      <c r="U166" s="232">
        <f>(SUM('1.  LRAMVA Summary'!P$52:P$78)+SUM('1.  LRAMVA Summary'!P$79:P$80)*(MONTH($E166)-1)/12)*$H166</f>
        <v>0</v>
      </c>
      <c r="V166" s="232">
        <f>(SUM('1.  LRAMVA Summary'!Q$52:Q$78)+SUM('1.  LRAMVA Summary'!Q$79:Q$80)*(MONTH($E166)-1)/12)*$H166</f>
        <v>0</v>
      </c>
      <c r="W166" s="233">
        <f t="shared" ref="W166:W168" si="47">SUM(I166:V166)</f>
        <v>16.031380258248266</v>
      </c>
    </row>
    <row r="167" spans="2:23" s="9" customFormat="1">
      <c r="B167" s="68"/>
      <c r="E167" s="216">
        <v>44256</v>
      </c>
      <c r="F167" s="216" t="s">
        <v>185</v>
      </c>
      <c r="G167" s="217" t="s">
        <v>65</v>
      </c>
      <c r="H167" s="242">
        <f>$C$55/12</f>
        <v>4.75E-4</v>
      </c>
      <c r="I167" s="232">
        <f>(SUM('1.  LRAMVA Summary'!D$52:D$78)+SUM('1.  LRAMVA Summary'!D$79:D$80)*(MONTH($E167)-1)/12)*$H167</f>
        <v>6.3067556261120163</v>
      </c>
      <c r="J167" s="232">
        <f>(SUM('1.  LRAMVA Summary'!E$52:E$78)+SUM('1.  LRAMVA Summary'!E$79:E$80)*(MONTH($E167)-1)/12)*$H167</f>
        <v>4.9524899460411449</v>
      </c>
      <c r="K167" s="232">
        <f>(SUM('1.  LRAMVA Summary'!F$52:F$78)+SUM('1.  LRAMVA Summary'!F$79:F$80)*(MONTH($E167)-1)/12)*$H167</f>
        <v>-1.5484774305021676</v>
      </c>
      <c r="L167" s="232">
        <f>(SUM('1.  LRAMVA Summary'!G$52:G$78)+SUM('1.  LRAMVA Summary'!G$79:G$80)*(MONTH($E167)-1)/12)*$H167</f>
        <v>4.8034097229518631</v>
      </c>
      <c r="M167" s="232">
        <f>(SUM('1.  LRAMVA Summary'!H$52:H$78)+SUM('1.  LRAMVA Summary'!H$79:H$80)*(MONTH($E167)-1)/12)*$H167</f>
        <v>-2.4794999999999998E-4</v>
      </c>
      <c r="N167" s="232">
        <f>(SUM('1.  LRAMVA Summary'!I$52:I$78)+SUM('1.  LRAMVA Summary'!I$79:I$80)*(MONTH($E167)-1)/12)*$H167</f>
        <v>-9.1694950000000015E-3</v>
      </c>
      <c r="O167" s="232">
        <f>(SUM('1.  LRAMVA Summary'!J$52:J$78)+SUM('1.  LRAMVA Summary'!J$79:J$80)*(MONTH($E167)-1)/12)*$H167</f>
        <v>2.8542626974999998</v>
      </c>
      <c r="P167" s="232">
        <f>(SUM('1.  LRAMVA Summary'!K$52:K$78)+SUM('1.  LRAMVA Summary'!K$79:K$80)*(MONTH($E167)-1)/12)*$H167</f>
        <v>0</v>
      </c>
      <c r="Q167" s="232">
        <f>(SUM('1.  LRAMVA Summary'!L$52:L$78)+SUM('1.  LRAMVA Summary'!L$79:L$80)*(MONTH($E167)-1)/12)*$H167</f>
        <v>0</v>
      </c>
      <c r="R167" s="232">
        <f>(SUM('1.  LRAMVA Summary'!M$52:M$78)+SUM('1.  LRAMVA Summary'!M$79:M$80)*(MONTH($E167)-1)/12)*$H167</f>
        <v>0</v>
      </c>
      <c r="S167" s="232">
        <f>(SUM('1.  LRAMVA Summary'!N$52:N$78)+SUM('1.  LRAMVA Summary'!N$79:N$80)*(MONTH($E167)-1)/12)*$H167</f>
        <v>0</v>
      </c>
      <c r="T167" s="232">
        <f>(SUM('1.  LRAMVA Summary'!O$52:O$78)+SUM('1.  LRAMVA Summary'!O$79:O$80)*(MONTH($E167)-1)/12)*$H167</f>
        <v>0</v>
      </c>
      <c r="U167" s="232">
        <f>(SUM('1.  LRAMVA Summary'!P$52:P$78)+SUM('1.  LRAMVA Summary'!P$79:P$80)*(MONTH($E167)-1)/12)*$H167</f>
        <v>0</v>
      </c>
      <c r="V167" s="232">
        <f>(SUM('1.  LRAMVA Summary'!Q$52:Q$78)+SUM('1.  LRAMVA Summary'!Q$79:Q$80)*(MONTH($E167)-1)/12)*$H167</f>
        <v>0</v>
      </c>
      <c r="W167" s="233">
        <f t="shared" si="47"/>
        <v>17.359023117102858</v>
      </c>
    </row>
    <row r="168" spans="2:23" s="9" customFormat="1">
      <c r="B168" s="68"/>
      <c r="E168" s="216">
        <v>44287</v>
      </c>
      <c r="F168" s="216" t="s">
        <v>185</v>
      </c>
      <c r="G168" s="217" t="s">
        <v>66</v>
      </c>
      <c r="H168" s="242">
        <f>$C$56/12</f>
        <v>4.75E-4</v>
      </c>
      <c r="I168" s="232">
        <f>(SUM('1.  LRAMVA Summary'!D$52:D$78)+SUM('1.  LRAMVA Summary'!D$79:D$80)*(MONTH($E168)-1)/12)*$H168</f>
        <v>6.3067556261120163</v>
      </c>
      <c r="J168" s="232">
        <f>(SUM('1.  LRAMVA Summary'!E$52:E$78)+SUM('1.  LRAMVA Summary'!E$79:E$80)*(MONTH($E168)-1)/12)*$H168</f>
        <v>5.1315982255536019</v>
      </c>
      <c r="K168" s="232">
        <f>(SUM('1.  LRAMVA Summary'!F$52:F$78)+SUM('1.  LRAMVA Summary'!F$79:F$80)*(MONTH($E168)-1)/12)*$H168</f>
        <v>-1.5582682819335212</v>
      </c>
      <c r="L168" s="232">
        <f>(SUM('1.  LRAMVA Summary'!G$52:G$78)+SUM('1.  LRAMVA Summary'!G$79:G$80)*(MONTH($E168)-1)/12)*$H168</f>
        <v>4.984601823725348</v>
      </c>
      <c r="M168" s="232">
        <f>(SUM('1.  LRAMVA Summary'!H$52:H$78)+SUM('1.  LRAMVA Summary'!H$79:H$80)*(MONTH($E168)-1)/12)*$H168</f>
        <v>-2.4794999999999998E-4</v>
      </c>
      <c r="N168" s="232">
        <f>(SUM('1.  LRAMVA Summary'!I$52:I$78)+SUM('1.  LRAMVA Summary'!I$79:I$80)*(MONTH($E168)-1)/12)*$H168</f>
        <v>-9.1694950000000015E-3</v>
      </c>
      <c r="O168" s="232">
        <f>(SUM('1.  LRAMVA Summary'!J$52:J$78)+SUM('1.  LRAMVA Summary'!J$79:J$80)*(MONTH($E168)-1)/12)*$H168</f>
        <v>3.8313960274999999</v>
      </c>
      <c r="P168" s="232">
        <f>(SUM('1.  LRAMVA Summary'!K$52:K$78)+SUM('1.  LRAMVA Summary'!K$79:K$80)*(MONTH($E168)-1)/12)*$H168</f>
        <v>0</v>
      </c>
      <c r="Q168" s="232">
        <f>(SUM('1.  LRAMVA Summary'!L$52:L$78)+SUM('1.  LRAMVA Summary'!L$79:L$80)*(MONTH($E168)-1)/12)*$H168</f>
        <v>0</v>
      </c>
      <c r="R168" s="232">
        <f>(SUM('1.  LRAMVA Summary'!M$52:M$78)+SUM('1.  LRAMVA Summary'!M$79:M$80)*(MONTH($E168)-1)/12)*$H168</f>
        <v>0</v>
      </c>
      <c r="S168" s="232">
        <f>(SUM('1.  LRAMVA Summary'!N$52:N$78)+SUM('1.  LRAMVA Summary'!N$79:N$80)*(MONTH($E168)-1)/12)*$H168</f>
        <v>0</v>
      </c>
      <c r="T168" s="232">
        <f>(SUM('1.  LRAMVA Summary'!O$52:O$78)+SUM('1.  LRAMVA Summary'!O$79:O$80)*(MONTH($E168)-1)/12)*$H168</f>
        <v>0</v>
      </c>
      <c r="U168" s="232">
        <f>(SUM('1.  LRAMVA Summary'!P$52:P$78)+SUM('1.  LRAMVA Summary'!P$79:P$80)*(MONTH($E168)-1)/12)*$H168</f>
        <v>0</v>
      </c>
      <c r="V168" s="232">
        <f>(SUM('1.  LRAMVA Summary'!Q$52:Q$78)+SUM('1.  LRAMVA Summary'!Q$79:Q$80)*(MONTH($E168)-1)/12)*$H168</f>
        <v>0</v>
      </c>
      <c r="W168" s="233">
        <f t="shared" si="47"/>
        <v>18.686665975957442</v>
      </c>
    </row>
    <row r="169" spans="2:23" s="9" customFormat="1" ht="15" thickBot="1">
      <c r="B169" s="68"/>
      <c r="E169" s="218" t="s">
        <v>876</v>
      </c>
      <c r="F169" s="218"/>
      <c r="G169" s="219"/>
      <c r="H169" s="220"/>
      <c r="I169" s="221">
        <f>SUM(I164:I168)</f>
        <v>688.48296067486876</v>
      </c>
      <c r="J169" s="221">
        <f t="shared" ref="J169:V169" si="48">SUM(J164:J168)</f>
        <v>383.3753249301771</v>
      </c>
      <c r="K169" s="221">
        <f t="shared" si="48"/>
        <v>-219.03087301724005</v>
      </c>
      <c r="L169" s="221">
        <f t="shared" si="48"/>
        <v>369.23527938853186</v>
      </c>
      <c r="M169" s="221">
        <f t="shared" si="48"/>
        <v>-4.4301487499999959E-2</v>
      </c>
      <c r="N169" s="221">
        <f t="shared" si="48"/>
        <v>-1.6383233237499994</v>
      </c>
      <c r="O169" s="221">
        <f t="shared" si="48"/>
        <v>152.49883832937496</v>
      </c>
      <c r="P169" s="221">
        <f t="shared" si="48"/>
        <v>0</v>
      </c>
      <c r="Q169" s="221">
        <f t="shared" si="48"/>
        <v>0</v>
      </c>
      <c r="R169" s="221">
        <f t="shared" si="48"/>
        <v>0</v>
      </c>
      <c r="S169" s="221">
        <f t="shared" si="48"/>
        <v>0</v>
      </c>
      <c r="T169" s="221">
        <f t="shared" si="48"/>
        <v>0</v>
      </c>
      <c r="U169" s="221">
        <f t="shared" si="48"/>
        <v>0</v>
      </c>
      <c r="V169" s="221">
        <f t="shared" si="48"/>
        <v>0</v>
      </c>
      <c r="W169" s="221">
        <f>SUM(W164:W168)</f>
        <v>1372.8789054944623</v>
      </c>
    </row>
    <row r="170" spans="2:23" s="9" customFormat="1" ht="15" thickTop="1">
      <c r="B170" s="68"/>
      <c r="H170" s="18"/>
    </row>
    <row r="171" spans="2:23" s="9" customFormat="1">
      <c r="B171" s="68"/>
      <c r="H171" s="18"/>
    </row>
    <row r="172" spans="2:23">
      <c r="E172" s="589" t="s">
        <v>524</v>
      </c>
    </row>
  </sheetData>
  <mergeCells count="3">
    <mergeCell ref="B12:C12"/>
    <mergeCell ref="C8:S8"/>
    <mergeCell ref="C9:S9"/>
  </mergeCells>
  <hyperlinks>
    <hyperlink ref="B66" r:id="rId1"/>
    <hyperlink ref="E172" location="'6.  Carrying Charges'!A1" display="Return to top"/>
    <hyperlink ref="K12" location="Table_1_b.__Annual_LRAMVA_Breakdown_by_Year_and_Rate_Class" display="Go to Tab 1: Summary"/>
    <hyperlink ref="B62" r:id="rId2"/>
  </hyperlinks>
  <pageMargins left="0.7" right="0.7" top="0.75" bottom="0.75" header="0.3" footer="0.3"/>
  <pageSetup scale="35" fitToHeight="0" orientation="landscape" r:id="rId3"/>
  <drawing r:id="rId4"/>
  <legacyDrawing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U132"/>
  <sheetViews>
    <sheetView topLeftCell="D25" zoomScale="90" zoomScaleNormal="90" workbookViewId="0">
      <pane xSplit="8" ySplit="2" topLeftCell="L48" activePane="bottomRight" state="frozen"/>
      <selection activeCell="D25" sqref="D25"/>
      <selection pane="topRight" activeCell="L25" sqref="L25"/>
      <selection pane="bottomLeft" activeCell="D27" sqref="D27"/>
      <selection pane="bottomRight" activeCell="D69" sqref="D69"/>
    </sheetView>
  </sheetViews>
  <sheetFormatPr defaultColWidth="9.1796875" defaultRowHeight="14.5" outlineLevelRow="1"/>
  <cols>
    <col min="1" max="1" width="5.81640625" style="12" customWidth="1"/>
    <col min="2" max="2" width="24.1796875" style="12" customWidth="1"/>
    <col min="3" max="3" width="11.453125" style="12" customWidth="1"/>
    <col min="4" max="4" width="37.81640625" style="12" customWidth="1"/>
    <col min="5" max="5" width="24.6328125" style="12" bestFit="1" customWidth="1"/>
    <col min="6" max="6" width="8.36328125" style="12" customWidth="1"/>
    <col min="7" max="7" width="14.1796875" style="12" customWidth="1"/>
    <col min="8" max="8" width="40.90625" style="11" customWidth="1"/>
    <col min="9" max="9" width="23.81640625" style="635" bestFit="1" customWidth="1"/>
    <col min="10" max="10" width="19.1796875" style="635" bestFit="1" customWidth="1"/>
    <col min="11" max="11" width="2" style="16" customWidth="1"/>
    <col min="12" max="12" width="5.1796875" style="12" customWidth="1"/>
    <col min="13" max="41" width="9.1796875" style="12" customWidth="1"/>
    <col min="42" max="42" width="2.1796875" style="12" customWidth="1"/>
    <col min="43" max="43" width="7.81640625" style="12" customWidth="1"/>
    <col min="44" max="57" width="9.1796875" style="12" bestFit="1" customWidth="1"/>
    <col min="58" max="64" width="12" style="12" bestFit="1" customWidth="1"/>
    <col min="65" max="72" width="9.1796875" style="12"/>
    <col min="73" max="73" width="9.1796875" style="16"/>
    <col min="74" max="16384" width="9.179687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9" customHeight="1" thickBot="1">
      <c r="I11" s="12"/>
      <c r="J11" s="12"/>
    </row>
    <row r="12" spans="2:73" s="9" customFormat="1" ht="25.5" customHeight="1" outlineLevel="1" thickBot="1">
      <c r="B12" s="121" t="s">
        <v>172</v>
      </c>
      <c r="D12" s="128" t="s">
        <v>176</v>
      </c>
      <c r="E12" s="17"/>
      <c r="F12" s="179"/>
      <c r="G12" s="180"/>
      <c r="H12" s="766"/>
      <c r="K12" s="181"/>
      <c r="L12" s="179"/>
      <c r="M12" s="179"/>
      <c r="N12" s="179"/>
      <c r="O12" s="179"/>
      <c r="P12" s="179"/>
      <c r="Q12" s="182"/>
    </row>
    <row r="13" spans="2:73" s="9" customFormat="1" ht="25.5" customHeight="1" outlineLevel="1" thickBot="1">
      <c r="B13" s="551"/>
      <c r="D13" s="637" t="s">
        <v>405</v>
      </c>
      <c r="E13" s="17"/>
      <c r="F13" s="179"/>
      <c r="G13" s="180"/>
      <c r="H13" s="766"/>
      <c r="K13" s="181"/>
      <c r="L13" s="179"/>
      <c r="M13" s="179"/>
      <c r="N13" s="179"/>
      <c r="O13" s="179"/>
      <c r="P13" s="179"/>
      <c r="Q13" s="182"/>
    </row>
    <row r="14" spans="2:73" ht="30" customHeight="1" outlineLevel="1" thickBot="1">
      <c r="B14" s="92"/>
      <c r="D14" s="610" t="s">
        <v>549</v>
      </c>
      <c r="I14" s="12"/>
      <c r="J14" s="12"/>
      <c r="BU14" s="12"/>
    </row>
    <row r="15" spans="2:73" ht="11.5" customHeight="1" outlineLevel="1">
      <c r="C15" s="92"/>
      <c r="I15" s="12"/>
      <c r="J15" s="12"/>
    </row>
    <row r="16" spans="2:73" ht="23.25" customHeight="1" outlineLevel="1">
      <c r="B16" s="118" t="s">
        <v>503</v>
      </c>
      <c r="C16" s="92"/>
      <c r="D16" s="615" t="s">
        <v>612</v>
      </c>
      <c r="E16" s="605"/>
      <c r="F16" s="605"/>
      <c r="G16" s="616"/>
      <c r="H16" s="767"/>
      <c r="I16" s="605"/>
      <c r="J16" s="605"/>
      <c r="K16" s="640"/>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customHeight="1" outlineLevel="1">
      <c r="B17" s="690" t="s">
        <v>606</v>
      </c>
      <c r="C17" s="92"/>
      <c r="D17" s="611" t="s">
        <v>584</v>
      </c>
      <c r="E17" s="605"/>
      <c r="F17" s="605"/>
      <c r="G17" s="616"/>
      <c r="H17" s="767"/>
      <c r="I17" s="605"/>
      <c r="J17" s="605"/>
      <c r="K17" s="640"/>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customHeight="1" outlineLevel="1">
      <c r="C18" s="92"/>
      <c r="D18" s="611" t="s">
        <v>621</v>
      </c>
      <c r="E18" s="605"/>
      <c r="F18" s="605"/>
      <c r="G18" s="616"/>
      <c r="H18" s="767"/>
      <c r="I18" s="605"/>
      <c r="J18" s="605"/>
      <c r="K18" s="640"/>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customHeight="1" outlineLevel="1">
      <c r="C19" s="92"/>
      <c r="D19" s="611" t="s">
        <v>620</v>
      </c>
      <c r="E19" s="605"/>
      <c r="F19" s="605"/>
      <c r="G19" s="616"/>
      <c r="H19" s="767"/>
      <c r="I19" s="605"/>
      <c r="J19" s="605"/>
      <c r="K19" s="640"/>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customHeight="1" outlineLevel="1">
      <c r="C20" s="92"/>
      <c r="D20" s="611" t="s">
        <v>622</v>
      </c>
      <c r="E20" s="605"/>
      <c r="F20" s="605"/>
      <c r="G20" s="616"/>
      <c r="H20" s="767"/>
      <c r="I20" s="605"/>
      <c r="J20" s="605"/>
      <c r="K20" s="640"/>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customHeight="1" outlineLevel="1">
      <c r="C21" s="92"/>
      <c r="D21" s="702" t="s">
        <v>634</v>
      </c>
      <c r="E21" s="605"/>
      <c r="F21" s="605"/>
      <c r="G21" s="616"/>
      <c r="H21" s="767"/>
      <c r="I21" s="605"/>
      <c r="J21" s="605"/>
      <c r="K21" s="640"/>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ht="8" customHeight="1">
      <c r="I22" s="12"/>
      <c r="J22" s="12"/>
    </row>
    <row r="23" spans="2:73" ht="15.5">
      <c r="B23" s="184" t="s">
        <v>589</v>
      </c>
      <c r="I23" s="10"/>
      <c r="J23" s="10"/>
    </row>
    <row r="24" spans="2:73" s="670" customFormat="1" ht="12" customHeight="1">
      <c r="B24" s="701" t="s">
        <v>593</v>
      </c>
      <c r="C24" s="953" t="s">
        <v>594</v>
      </c>
      <c r="D24" s="953"/>
      <c r="E24" s="953"/>
      <c r="F24" s="953"/>
      <c r="G24" s="953"/>
      <c r="H24" s="768" t="s">
        <v>591</v>
      </c>
      <c r="I24" s="678" t="s">
        <v>590</v>
      </c>
      <c r="J24" s="678" t="s">
        <v>592</v>
      </c>
      <c r="K24" s="669"/>
      <c r="L24" s="670" t="s">
        <v>594</v>
      </c>
      <c r="AQ24" s="670" t="s">
        <v>594</v>
      </c>
      <c r="BU24" s="669"/>
    </row>
    <row r="25" spans="2:73" s="252" customFormat="1" ht="49.5" customHeight="1">
      <c r="B25" s="247" t="s">
        <v>471</v>
      </c>
      <c r="C25" s="247" t="s">
        <v>209</v>
      </c>
      <c r="D25" s="628" t="s">
        <v>472</v>
      </c>
      <c r="E25" s="247" t="s">
        <v>206</v>
      </c>
      <c r="F25" s="247" t="s">
        <v>473</v>
      </c>
      <c r="G25" s="247" t="s">
        <v>474</v>
      </c>
      <c r="H25" s="769" t="s">
        <v>475</v>
      </c>
      <c r="I25" s="636" t="s">
        <v>582</v>
      </c>
      <c r="J25" s="643" t="s">
        <v>583</v>
      </c>
      <c r="K25" s="641"/>
      <c r="L25" s="248" t="s">
        <v>476</v>
      </c>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249"/>
      <c r="AJ25" s="249"/>
      <c r="AK25" s="249"/>
      <c r="AL25" s="249"/>
      <c r="AM25" s="249"/>
      <c r="AN25" s="249"/>
      <c r="AO25" s="250"/>
      <c r="AP25" s="251"/>
      <c r="AQ25" s="248" t="s">
        <v>477</v>
      </c>
      <c r="AR25" s="249"/>
      <c r="AS25" s="249"/>
      <c r="AT25" s="249"/>
      <c r="AU25" s="249"/>
      <c r="AV25" s="249"/>
      <c r="AW25" s="249"/>
      <c r="AX25" s="249"/>
      <c r="AY25" s="249"/>
      <c r="AZ25" s="249"/>
      <c r="BA25" s="249"/>
      <c r="BB25" s="249"/>
      <c r="BC25" s="249"/>
      <c r="BD25" s="249"/>
      <c r="BE25" s="249"/>
      <c r="BF25" s="249"/>
      <c r="BG25" s="249"/>
      <c r="BH25" s="249"/>
      <c r="BI25" s="249"/>
      <c r="BJ25" s="249"/>
      <c r="BK25" s="249"/>
      <c r="BL25" s="249"/>
      <c r="BM25" s="249"/>
      <c r="BN25" s="249"/>
      <c r="BO25" s="249"/>
      <c r="BP25" s="249"/>
      <c r="BQ25" s="249"/>
      <c r="BR25" s="249"/>
      <c r="BS25" s="249"/>
      <c r="BT25" s="250"/>
      <c r="BU25" s="251"/>
    </row>
    <row r="26" spans="2:73" s="252" customFormat="1" ht="30" customHeight="1">
      <c r="B26" s="253"/>
      <c r="C26" s="253"/>
      <c r="D26" s="253"/>
      <c r="E26" s="253"/>
      <c r="F26" s="253"/>
      <c r="G26" s="253"/>
      <c r="H26" s="770"/>
      <c r="I26" s="634"/>
      <c r="J26" s="634"/>
      <c r="K26" s="642"/>
      <c r="L26" s="254">
        <v>2011</v>
      </c>
      <c r="M26" s="254">
        <v>2012</v>
      </c>
      <c r="N26" s="254">
        <v>2013</v>
      </c>
      <c r="O26" s="254">
        <v>2014</v>
      </c>
      <c r="P26" s="254">
        <v>2015</v>
      </c>
      <c r="Q26" s="254">
        <v>2016</v>
      </c>
      <c r="R26" s="254">
        <v>2017</v>
      </c>
      <c r="S26" s="254">
        <v>2018</v>
      </c>
      <c r="T26" s="254">
        <v>2019</v>
      </c>
      <c r="U26" s="254">
        <v>2020</v>
      </c>
      <c r="V26" s="254">
        <v>2021</v>
      </c>
      <c r="W26" s="254">
        <v>2022</v>
      </c>
      <c r="X26" s="254">
        <v>2023</v>
      </c>
      <c r="Y26" s="254">
        <v>2024</v>
      </c>
      <c r="Z26" s="254">
        <v>2025</v>
      </c>
      <c r="AA26" s="254">
        <v>2026</v>
      </c>
      <c r="AB26" s="254">
        <v>2027</v>
      </c>
      <c r="AC26" s="254">
        <v>2028</v>
      </c>
      <c r="AD26" s="254">
        <v>2029</v>
      </c>
      <c r="AE26" s="254">
        <v>2030</v>
      </c>
      <c r="AF26" s="254">
        <v>2031</v>
      </c>
      <c r="AG26" s="254">
        <v>2032</v>
      </c>
      <c r="AH26" s="254">
        <v>2033</v>
      </c>
      <c r="AI26" s="254">
        <v>2034</v>
      </c>
      <c r="AJ26" s="254">
        <v>2035</v>
      </c>
      <c r="AK26" s="254">
        <v>2036</v>
      </c>
      <c r="AL26" s="254">
        <v>2037</v>
      </c>
      <c r="AM26" s="254">
        <v>2038</v>
      </c>
      <c r="AN26" s="254">
        <v>2039</v>
      </c>
      <c r="AO26" s="254">
        <v>2040</v>
      </c>
      <c r="AP26" s="251"/>
      <c r="AQ26" s="254">
        <v>2011</v>
      </c>
      <c r="AR26" s="254">
        <v>2012</v>
      </c>
      <c r="AS26" s="254">
        <v>2013</v>
      </c>
      <c r="AT26" s="254">
        <v>2014</v>
      </c>
      <c r="AU26" s="254">
        <v>2015</v>
      </c>
      <c r="AV26" s="254">
        <v>2016</v>
      </c>
      <c r="AW26" s="254">
        <v>2017</v>
      </c>
      <c r="AX26" s="254">
        <v>2018</v>
      </c>
      <c r="AY26" s="254">
        <v>2019</v>
      </c>
      <c r="AZ26" s="254">
        <v>2020</v>
      </c>
      <c r="BA26" s="254">
        <v>2021</v>
      </c>
      <c r="BB26" s="254">
        <v>2022</v>
      </c>
      <c r="BC26" s="254">
        <v>2023</v>
      </c>
      <c r="BD26" s="254">
        <v>2024</v>
      </c>
      <c r="BE26" s="254">
        <v>2025</v>
      </c>
      <c r="BF26" s="254">
        <v>2026</v>
      </c>
      <c r="BG26" s="254">
        <v>2027</v>
      </c>
      <c r="BH26" s="254">
        <v>2028</v>
      </c>
      <c r="BI26" s="254">
        <v>2029</v>
      </c>
      <c r="BJ26" s="254">
        <v>2030</v>
      </c>
      <c r="BK26" s="254">
        <v>2031</v>
      </c>
      <c r="BL26" s="254">
        <v>2032</v>
      </c>
      <c r="BM26" s="254">
        <v>2033</v>
      </c>
      <c r="BN26" s="254">
        <v>2034</v>
      </c>
      <c r="BO26" s="254">
        <v>2035</v>
      </c>
      <c r="BP26" s="254">
        <v>2036</v>
      </c>
      <c r="BQ26" s="254">
        <v>2037</v>
      </c>
      <c r="BR26" s="254">
        <v>2038</v>
      </c>
      <c r="BS26" s="254">
        <v>2039</v>
      </c>
      <c r="BT26" s="254">
        <v>2040</v>
      </c>
      <c r="BU26" s="251"/>
    </row>
    <row r="27" spans="2:73" s="17" customFormat="1" ht="15.5">
      <c r="B27" s="691" t="s">
        <v>740</v>
      </c>
      <c r="C27" s="691" t="s">
        <v>0</v>
      </c>
      <c r="D27" s="691" t="s">
        <v>1</v>
      </c>
      <c r="E27" s="691" t="s">
        <v>738</v>
      </c>
      <c r="F27" s="691"/>
      <c r="G27" s="691"/>
      <c r="H27" s="771">
        <v>2014</v>
      </c>
      <c r="I27" s="644" t="s">
        <v>573</v>
      </c>
      <c r="J27" s="644" t="s">
        <v>588</v>
      </c>
      <c r="K27" s="633"/>
      <c r="L27" s="695"/>
      <c r="M27" s="696"/>
      <c r="N27" s="696"/>
      <c r="O27" s="696">
        <v>3.4039999999999999</v>
      </c>
      <c r="P27" s="696">
        <v>0</v>
      </c>
      <c r="Q27" s="696"/>
      <c r="R27" s="696"/>
      <c r="S27" s="696"/>
      <c r="T27" s="696"/>
      <c r="U27" s="696"/>
      <c r="V27" s="696"/>
      <c r="W27" s="696"/>
      <c r="X27" s="696"/>
      <c r="Y27" s="696"/>
      <c r="Z27" s="696"/>
      <c r="AA27" s="696"/>
      <c r="AB27" s="696"/>
      <c r="AC27" s="696"/>
      <c r="AD27" s="696"/>
      <c r="AE27" s="696"/>
      <c r="AF27" s="696"/>
      <c r="AG27" s="696"/>
      <c r="AH27" s="696"/>
      <c r="AI27" s="696"/>
      <c r="AJ27" s="696"/>
      <c r="AK27" s="696"/>
      <c r="AL27" s="696"/>
      <c r="AM27" s="696"/>
      <c r="AN27" s="696"/>
      <c r="AO27" s="697"/>
      <c r="AP27" s="633"/>
      <c r="AQ27" s="773"/>
      <c r="AR27" s="774"/>
      <c r="AS27" s="775"/>
      <c r="AT27" s="774">
        <v>21442.064999999999</v>
      </c>
      <c r="AU27" s="775">
        <v>20874</v>
      </c>
      <c r="AV27" s="774"/>
      <c r="AW27" s="775"/>
      <c r="AX27" s="774"/>
      <c r="AY27" s="775"/>
      <c r="AZ27" s="774"/>
      <c r="BA27" s="775"/>
      <c r="BB27" s="774"/>
      <c r="BC27" s="775"/>
      <c r="BD27" s="774"/>
      <c r="BE27" s="775"/>
      <c r="BF27" s="774"/>
      <c r="BG27" s="775"/>
      <c r="BH27" s="774"/>
      <c r="BI27" s="775"/>
      <c r="BJ27" s="774"/>
      <c r="BK27" s="775"/>
      <c r="BL27" s="774"/>
      <c r="BM27" s="775"/>
      <c r="BN27" s="774"/>
      <c r="BO27" s="775"/>
      <c r="BP27" s="774"/>
      <c r="BQ27" s="775"/>
      <c r="BR27" s="774"/>
      <c r="BS27" s="775"/>
      <c r="BT27" s="776"/>
      <c r="BU27" s="757"/>
    </row>
    <row r="28" spans="2:73" s="17" customFormat="1" ht="15.5">
      <c r="B28" s="691" t="s">
        <v>740</v>
      </c>
      <c r="C28" s="691" t="s">
        <v>0</v>
      </c>
      <c r="D28" s="691" t="s">
        <v>2</v>
      </c>
      <c r="E28" s="691" t="s">
        <v>738</v>
      </c>
      <c r="F28" s="691"/>
      <c r="G28" s="691"/>
      <c r="H28" s="771">
        <v>2014</v>
      </c>
      <c r="I28" s="644" t="s">
        <v>573</v>
      </c>
      <c r="J28" s="644" t="s">
        <v>588</v>
      </c>
      <c r="K28" s="633"/>
      <c r="L28" s="695"/>
      <c r="M28" s="696"/>
      <c r="N28" s="696"/>
      <c r="O28" s="696">
        <v>0.20699999999999999</v>
      </c>
      <c r="P28" s="696">
        <v>0</v>
      </c>
      <c r="Q28" s="696"/>
      <c r="R28" s="696"/>
      <c r="S28" s="696"/>
      <c r="T28" s="696"/>
      <c r="U28" s="696"/>
      <c r="V28" s="696"/>
      <c r="W28" s="696"/>
      <c r="X28" s="696"/>
      <c r="Y28" s="696"/>
      <c r="Z28" s="696"/>
      <c r="AA28" s="696"/>
      <c r="AB28" s="696"/>
      <c r="AC28" s="696"/>
      <c r="AD28" s="696"/>
      <c r="AE28" s="696"/>
      <c r="AF28" s="696"/>
      <c r="AG28" s="696"/>
      <c r="AH28" s="696"/>
      <c r="AI28" s="696"/>
      <c r="AJ28" s="696"/>
      <c r="AK28" s="696"/>
      <c r="AL28" s="696"/>
      <c r="AM28" s="696"/>
      <c r="AN28" s="696"/>
      <c r="AO28" s="697"/>
      <c r="AP28" s="633"/>
      <c r="AQ28" s="773"/>
      <c r="AR28" s="774"/>
      <c r="AS28" s="775"/>
      <c r="AT28" s="774">
        <v>369.44</v>
      </c>
      <c r="AU28" s="775">
        <v>360</v>
      </c>
      <c r="AV28" s="774"/>
      <c r="AW28" s="775"/>
      <c r="AX28" s="774"/>
      <c r="AY28" s="775"/>
      <c r="AZ28" s="774"/>
      <c r="BA28" s="775"/>
      <c r="BB28" s="774"/>
      <c r="BC28" s="775"/>
      <c r="BD28" s="774"/>
      <c r="BE28" s="775"/>
      <c r="BF28" s="774"/>
      <c r="BG28" s="775"/>
      <c r="BH28" s="774"/>
      <c r="BI28" s="775"/>
      <c r="BJ28" s="774"/>
      <c r="BK28" s="775"/>
      <c r="BL28" s="774"/>
      <c r="BM28" s="775"/>
      <c r="BN28" s="774"/>
      <c r="BO28" s="775"/>
      <c r="BP28" s="774"/>
      <c r="BQ28" s="775"/>
      <c r="BR28" s="774"/>
      <c r="BS28" s="775"/>
      <c r="BT28" s="776"/>
      <c r="BU28" s="757"/>
    </row>
    <row r="29" spans="2:73" s="17" customFormat="1" ht="15.5">
      <c r="B29" s="691" t="s">
        <v>740</v>
      </c>
      <c r="C29" s="691" t="s">
        <v>0</v>
      </c>
      <c r="D29" s="691" t="s">
        <v>3</v>
      </c>
      <c r="E29" s="691" t="s">
        <v>738</v>
      </c>
      <c r="F29" s="691"/>
      <c r="G29" s="691"/>
      <c r="H29" s="771">
        <v>2014</v>
      </c>
      <c r="I29" s="644" t="s">
        <v>573</v>
      </c>
      <c r="J29" s="644" t="s">
        <v>588</v>
      </c>
      <c r="K29" s="633"/>
      <c r="L29" s="695"/>
      <c r="M29" s="696"/>
      <c r="N29" s="696"/>
      <c r="O29" s="696">
        <v>6.1890000000000001</v>
      </c>
      <c r="P29" s="696">
        <v>0</v>
      </c>
      <c r="Q29" s="696"/>
      <c r="R29" s="696"/>
      <c r="S29" s="696"/>
      <c r="T29" s="696"/>
      <c r="U29" s="696"/>
      <c r="V29" s="696"/>
      <c r="W29" s="696"/>
      <c r="X29" s="696"/>
      <c r="Y29" s="696"/>
      <c r="Z29" s="696"/>
      <c r="AA29" s="696"/>
      <c r="AB29" s="696"/>
      <c r="AC29" s="696"/>
      <c r="AD29" s="696"/>
      <c r="AE29" s="696"/>
      <c r="AF29" s="696"/>
      <c r="AG29" s="696"/>
      <c r="AH29" s="696"/>
      <c r="AI29" s="696"/>
      <c r="AJ29" s="696"/>
      <c r="AK29" s="696"/>
      <c r="AL29" s="696"/>
      <c r="AM29" s="696"/>
      <c r="AN29" s="696"/>
      <c r="AO29" s="697"/>
      <c r="AP29" s="633"/>
      <c r="AQ29" s="773"/>
      <c r="AR29" s="774"/>
      <c r="AS29" s="775"/>
      <c r="AT29" s="774">
        <v>11844.563</v>
      </c>
      <c r="AU29" s="775">
        <v>11531</v>
      </c>
      <c r="AV29" s="774"/>
      <c r="AW29" s="775"/>
      <c r="AX29" s="774"/>
      <c r="AY29" s="775"/>
      <c r="AZ29" s="774"/>
      <c r="BA29" s="775"/>
      <c r="BB29" s="774"/>
      <c r="BC29" s="775"/>
      <c r="BD29" s="774"/>
      <c r="BE29" s="775"/>
      <c r="BF29" s="774"/>
      <c r="BG29" s="775"/>
      <c r="BH29" s="774"/>
      <c r="BI29" s="775"/>
      <c r="BJ29" s="774"/>
      <c r="BK29" s="775"/>
      <c r="BL29" s="774"/>
      <c r="BM29" s="775"/>
      <c r="BN29" s="774"/>
      <c r="BO29" s="775"/>
      <c r="BP29" s="774"/>
      <c r="BQ29" s="775"/>
      <c r="BR29" s="774"/>
      <c r="BS29" s="775"/>
      <c r="BT29" s="776"/>
      <c r="BU29" s="757"/>
    </row>
    <row r="30" spans="2:73" s="17" customFormat="1" ht="15.5">
      <c r="B30" s="691" t="s">
        <v>740</v>
      </c>
      <c r="C30" s="691" t="s">
        <v>0</v>
      </c>
      <c r="D30" s="691" t="s">
        <v>4</v>
      </c>
      <c r="E30" s="691" t="s">
        <v>738</v>
      </c>
      <c r="F30" s="691"/>
      <c r="G30" s="691"/>
      <c r="H30" s="771">
        <v>2014</v>
      </c>
      <c r="I30" s="644" t="s">
        <v>573</v>
      </c>
      <c r="J30" s="644" t="s">
        <v>588</v>
      </c>
      <c r="K30" s="633"/>
      <c r="L30" s="695"/>
      <c r="M30" s="696"/>
      <c r="N30" s="696"/>
      <c r="O30" s="696">
        <v>1.3660000000000001</v>
      </c>
      <c r="P30" s="696">
        <v>0</v>
      </c>
      <c r="Q30" s="696"/>
      <c r="R30" s="696"/>
      <c r="S30" s="696"/>
      <c r="T30" s="696"/>
      <c r="U30" s="696"/>
      <c r="V30" s="696"/>
      <c r="W30" s="696"/>
      <c r="X30" s="696"/>
      <c r="Y30" s="696"/>
      <c r="Z30" s="696"/>
      <c r="AA30" s="696"/>
      <c r="AB30" s="696"/>
      <c r="AC30" s="696"/>
      <c r="AD30" s="696"/>
      <c r="AE30" s="696"/>
      <c r="AF30" s="696"/>
      <c r="AG30" s="696"/>
      <c r="AH30" s="696"/>
      <c r="AI30" s="696"/>
      <c r="AJ30" s="696"/>
      <c r="AK30" s="696"/>
      <c r="AL30" s="696"/>
      <c r="AM30" s="696"/>
      <c r="AN30" s="696"/>
      <c r="AO30" s="697"/>
      <c r="AP30" s="633"/>
      <c r="AQ30" s="773"/>
      <c r="AR30" s="774"/>
      <c r="AS30" s="775"/>
      <c r="AT30" s="774">
        <v>18352.135999999999</v>
      </c>
      <c r="AU30" s="775">
        <v>17866</v>
      </c>
      <c r="AV30" s="774"/>
      <c r="AW30" s="775"/>
      <c r="AX30" s="774"/>
      <c r="AY30" s="775"/>
      <c r="AZ30" s="774"/>
      <c r="BA30" s="775"/>
      <c r="BB30" s="774"/>
      <c r="BC30" s="775"/>
      <c r="BD30" s="774"/>
      <c r="BE30" s="775"/>
      <c r="BF30" s="774"/>
      <c r="BG30" s="775"/>
      <c r="BH30" s="774"/>
      <c r="BI30" s="775"/>
      <c r="BJ30" s="774"/>
      <c r="BK30" s="775"/>
      <c r="BL30" s="774"/>
      <c r="BM30" s="775"/>
      <c r="BN30" s="774"/>
      <c r="BO30" s="775"/>
      <c r="BP30" s="774"/>
      <c r="BQ30" s="775"/>
      <c r="BR30" s="774"/>
      <c r="BS30" s="775"/>
      <c r="BT30" s="776"/>
      <c r="BU30" s="757"/>
    </row>
    <row r="31" spans="2:73" s="17" customFormat="1" ht="15.5">
      <c r="B31" s="691" t="s">
        <v>740</v>
      </c>
      <c r="C31" s="691" t="s">
        <v>0</v>
      </c>
      <c r="D31" s="691" t="s">
        <v>5</v>
      </c>
      <c r="E31" s="691" t="s">
        <v>738</v>
      </c>
      <c r="F31" s="691"/>
      <c r="G31" s="691"/>
      <c r="H31" s="771">
        <v>2014</v>
      </c>
      <c r="I31" s="644" t="s">
        <v>573</v>
      </c>
      <c r="J31" s="644" t="s">
        <v>588</v>
      </c>
      <c r="K31" s="633"/>
      <c r="L31" s="695"/>
      <c r="M31" s="696"/>
      <c r="N31" s="696"/>
      <c r="O31" s="696">
        <v>5.0869999999999997</v>
      </c>
      <c r="P31" s="696">
        <v>0</v>
      </c>
      <c r="Q31" s="696"/>
      <c r="R31" s="696"/>
      <c r="S31" s="696"/>
      <c r="T31" s="696"/>
      <c r="U31" s="696"/>
      <c r="V31" s="696"/>
      <c r="W31" s="696"/>
      <c r="X31" s="696"/>
      <c r="Y31" s="696"/>
      <c r="Z31" s="696"/>
      <c r="AA31" s="696"/>
      <c r="AB31" s="696"/>
      <c r="AC31" s="696"/>
      <c r="AD31" s="696"/>
      <c r="AE31" s="696"/>
      <c r="AF31" s="696"/>
      <c r="AG31" s="696"/>
      <c r="AH31" s="696"/>
      <c r="AI31" s="696"/>
      <c r="AJ31" s="696"/>
      <c r="AK31" s="696"/>
      <c r="AL31" s="696"/>
      <c r="AM31" s="696"/>
      <c r="AN31" s="696"/>
      <c r="AO31" s="697"/>
      <c r="AP31" s="633"/>
      <c r="AQ31" s="773"/>
      <c r="AR31" s="774"/>
      <c r="AS31" s="775"/>
      <c r="AT31" s="774">
        <v>77729.606</v>
      </c>
      <c r="AU31" s="775">
        <v>75670</v>
      </c>
      <c r="AV31" s="774"/>
      <c r="AW31" s="775"/>
      <c r="AX31" s="774"/>
      <c r="AY31" s="775"/>
      <c r="AZ31" s="774"/>
      <c r="BA31" s="775"/>
      <c r="BB31" s="774"/>
      <c r="BC31" s="775"/>
      <c r="BD31" s="774"/>
      <c r="BE31" s="775"/>
      <c r="BF31" s="774"/>
      <c r="BG31" s="775"/>
      <c r="BH31" s="774"/>
      <c r="BI31" s="775"/>
      <c r="BJ31" s="774"/>
      <c r="BK31" s="775"/>
      <c r="BL31" s="774"/>
      <c r="BM31" s="775"/>
      <c r="BN31" s="774"/>
      <c r="BO31" s="775"/>
      <c r="BP31" s="774"/>
      <c r="BQ31" s="775"/>
      <c r="BR31" s="774"/>
      <c r="BS31" s="775"/>
      <c r="BT31" s="776"/>
      <c r="BU31" s="757"/>
    </row>
    <row r="32" spans="2:73" s="17" customFormat="1" ht="15.5">
      <c r="B32" s="691" t="s">
        <v>740</v>
      </c>
      <c r="C32" s="691" t="s">
        <v>0</v>
      </c>
      <c r="D32" s="691" t="s">
        <v>42</v>
      </c>
      <c r="E32" s="691" t="s">
        <v>738</v>
      </c>
      <c r="F32" s="691"/>
      <c r="G32" s="691"/>
      <c r="H32" s="771">
        <v>2014</v>
      </c>
      <c r="I32" s="644" t="s">
        <v>573</v>
      </c>
      <c r="J32" s="644" t="s">
        <v>588</v>
      </c>
      <c r="K32" s="633"/>
      <c r="L32" s="695"/>
      <c r="M32" s="696"/>
      <c r="N32" s="696"/>
      <c r="O32" s="696">
        <v>2</v>
      </c>
      <c r="P32" s="696">
        <v>0</v>
      </c>
      <c r="Q32" s="696"/>
      <c r="R32" s="696"/>
      <c r="S32" s="696"/>
      <c r="T32" s="696"/>
      <c r="U32" s="696"/>
      <c r="V32" s="696"/>
      <c r="W32" s="696"/>
      <c r="X32" s="696"/>
      <c r="Y32" s="696"/>
      <c r="Z32" s="696"/>
      <c r="AA32" s="696"/>
      <c r="AB32" s="696"/>
      <c r="AC32" s="696"/>
      <c r="AD32" s="696"/>
      <c r="AE32" s="696"/>
      <c r="AF32" s="696"/>
      <c r="AG32" s="696"/>
      <c r="AH32" s="696"/>
      <c r="AI32" s="696"/>
      <c r="AJ32" s="696"/>
      <c r="AK32" s="696"/>
      <c r="AL32" s="696"/>
      <c r="AM32" s="696"/>
      <c r="AN32" s="696"/>
      <c r="AO32" s="697"/>
      <c r="AP32" s="633"/>
      <c r="AQ32" s="773"/>
      <c r="AR32" s="774"/>
      <c r="AS32" s="775"/>
      <c r="AT32" s="774">
        <v>0</v>
      </c>
      <c r="AU32" s="775">
        <v>0</v>
      </c>
      <c r="AV32" s="774"/>
      <c r="AW32" s="775"/>
      <c r="AX32" s="774"/>
      <c r="AY32" s="775"/>
      <c r="AZ32" s="774"/>
      <c r="BA32" s="775"/>
      <c r="BB32" s="774"/>
      <c r="BC32" s="775"/>
      <c r="BD32" s="774"/>
      <c r="BE32" s="775"/>
      <c r="BF32" s="774"/>
      <c r="BG32" s="775"/>
      <c r="BH32" s="774"/>
      <c r="BI32" s="775"/>
      <c r="BJ32" s="774"/>
      <c r="BK32" s="775"/>
      <c r="BL32" s="774"/>
      <c r="BM32" s="775"/>
      <c r="BN32" s="774"/>
      <c r="BO32" s="775"/>
      <c r="BP32" s="774"/>
      <c r="BQ32" s="775"/>
      <c r="BR32" s="774"/>
      <c r="BS32" s="775"/>
      <c r="BT32" s="776"/>
      <c r="BU32" s="757"/>
    </row>
    <row r="33" spans="2:73" s="17" customFormat="1" ht="15.5">
      <c r="B33" s="691" t="s">
        <v>740</v>
      </c>
      <c r="C33" s="691" t="s">
        <v>8</v>
      </c>
      <c r="D33" s="691" t="s">
        <v>22</v>
      </c>
      <c r="E33" s="691" t="s">
        <v>738</v>
      </c>
      <c r="F33" s="691"/>
      <c r="G33" s="691"/>
      <c r="H33" s="771">
        <v>2014</v>
      </c>
      <c r="I33" s="644" t="s">
        <v>573</v>
      </c>
      <c r="J33" s="644" t="s">
        <v>588</v>
      </c>
      <c r="K33" s="633"/>
      <c r="L33" s="695"/>
      <c r="M33" s="696"/>
      <c r="N33" s="696"/>
      <c r="O33" s="696">
        <v>30.323</v>
      </c>
      <c r="P33" s="696">
        <v>0</v>
      </c>
      <c r="Q33" s="696"/>
      <c r="R33" s="696"/>
      <c r="S33" s="696"/>
      <c r="T33" s="696"/>
      <c r="U33" s="696"/>
      <c r="V33" s="696"/>
      <c r="W33" s="696"/>
      <c r="X33" s="696"/>
      <c r="Y33" s="696"/>
      <c r="Z33" s="696"/>
      <c r="AA33" s="696"/>
      <c r="AB33" s="696"/>
      <c r="AC33" s="696"/>
      <c r="AD33" s="696"/>
      <c r="AE33" s="696"/>
      <c r="AF33" s="696"/>
      <c r="AG33" s="696"/>
      <c r="AH33" s="696"/>
      <c r="AI33" s="696"/>
      <c r="AJ33" s="696"/>
      <c r="AK33" s="696"/>
      <c r="AL33" s="696"/>
      <c r="AM33" s="696"/>
      <c r="AN33" s="696"/>
      <c r="AO33" s="697"/>
      <c r="AP33" s="633"/>
      <c r="AQ33" s="773"/>
      <c r="AR33" s="774"/>
      <c r="AS33" s="775"/>
      <c r="AT33" s="774">
        <v>98760.603000000003</v>
      </c>
      <c r="AU33" s="775">
        <v>96143</v>
      </c>
      <c r="AV33" s="774"/>
      <c r="AW33" s="775"/>
      <c r="AX33" s="774"/>
      <c r="AY33" s="775"/>
      <c r="AZ33" s="774"/>
      <c r="BA33" s="775"/>
      <c r="BB33" s="774"/>
      <c r="BC33" s="775"/>
      <c r="BD33" s="774"/>
      <c r="BE33" s="775"/>
      <c r="BF33" s="774"/>
      <c r="BG33" s="775"/>
      <c r="BH33" s="774"/>
      <c r="BI33" s="775"/>
      <c r="BJ33" s="774"/>
      <c r="BK33" s="775"/>
      <c r="BL33" s="774"/>
      <c r="BM33" s="775"/>
      <c r="BN33" s="774"/>
      <c r="BO33" s="775"/>
      <c r="BP33" s="774"/>
      <c r="BQ33" s="775"/>
      <c r="BR33" s="774"/>
      <c r="BS33" s="775"/>
      <c r="BT33" s="776"/>
      <c r="BU33" s="757"/>
    </row>
    <row r="34" spans="2:73" s="17" customFormat="1" ht="15.5">
      <c r="B34" s="691" t="s">
        <v>740</v>
      </c>
      <c r="C34" s="691" t="s">
        <v>8</v>
      </c>
      <c r="D34" s="691" t="s">
        <v>21</v>
      </c>
      <c r="E34" s="691" t="s">
        <v>738</v>
      </c>
      <c r="F34" s="691"/>
      <c r="G34" s="691"/>
      <c r="H34" s="771">
        <v>2014</v>
      </c>
      <c r="I34" s="644" t="s">
        <v>573</v>
      </c>
      <c r="J34" s="644" t="s">
        <v>588</v>
      </c>
      <c r="K34" s="633"/>
      <c r="L34" s="695"/>
      <c r="M34" s="696"/>
      <c r="N34" s="696"/>
      <c r="O34" s="696">
        <v>23.664999999999999</v>
      </c>
      <c r="P34" s="696">
        <v>0</v>
      </c>
      <c r="Q34" s="696"/>
      <c r="R34" s="696"/>
      <c r="S34" s="696"/>
      <c r="T34" s="696"/>
      <c r="U34" s="696"/>
      <c r="V34" s="696"/>
      <c r="W34" s="696"/>
      <c r="X34" s="696"/>
      <c r="Y34" s="696"/>
      <c r="Z34" s="696"/>
      <c r="AA34" s="696"/>
      <c r="AB34" s="696"/>
      <c r="AC34" s="696"/>
      <c r="AD34" s="696"/>
      <c r="AE34" s="696"/>
      <c r="AF34" s="696"/>
      <c r="AG34" s="696"/>
      <c r="AH34" s="696"/>
      <c r="AI34" s="696"/>
      <c r="AJ34" s="696"/>
      <c r="AK34" s="696"/>
      <c r="AL34" s="696"/>
      <c r="AM34" s="696"/>
      <c r="AN34" s="696"/>
      <c r="AO34" s="697"/>
      <c r="AP34" s="633"/>
      <c r="AQ34" s="773"/>
      <c r="AR34" s="774"/>
      <c r="AS34" s="775"/>
      <c r="AT34" s="774">
        <v>92722.573999999993</v>
      </c>
      <c r="AU34" s="775">
        <v>90265</v>
      </c>
      <c r="AV34" s="774"/>
      <c r="AW34" s="775"/>
      <c r="AX34" s="774"/>
      <c r="AY34" s="775"/>
      <c r="AZ34" s="774"/>
      <c r="BA34" s="775"/>
      <c r="BB34" s="774"/>
      <c r="BC34" s="775"/>
      <c r="BD34" s="774"/>
      <c r="BE34" s="775"/>
      <c r="BF34" s="774"/>
      <c r="BG34" s="775"/>
      <c r="BH34" s="774"/>
      <c r="BI34" s="775"/>
      <c r="BJ34" s="774"/>
      <c r="BK34" s="775"/>
      <c r="BL34" s="774"/>
      <c r="BM34" s="775"/>
      <c r="BN34" s="774"/>
      <c r="BO34" s="775"/>
      <c r="BP34" s="774"/>
      <c r="BQ34" s="775"/>
      <c r="BR34" s="774"/>
      <c r="BS34" s="775"/>
      <c r="BT34" s="776"/>
      <c r="BU34" s="757"/>
    </row>
    <row r="35" spans="2:73" s="17" customFormat="1" ht="15.5">
      <c r="B35" s="691" t="s">
        <v>740</v>
      </c>
      <c r="C35" s="691" t="s">
        <v>14</v>
      </c>
      <c r="D35" s="691" t="s">
        <v>14</v>
      </c>
      <c r="E35" s="691" t="s">
        <v>738</v>
      </c>
      <c r="F35" s="691"/>
      <c r="G35" s="691"/>
      <c r="H35" s="771">
        <v>2014</v>
      </c>
      <c r="I35" s="644" t="s">
        <v>573</v>
      </c>
      <c r="J35" s="644" t="s">
        <v>588</v>
      </c>
      <c r="K35" s="633"/>
      <c r="L35" s="695"/>
      <c r="M35" s="696"/>
      <c r="N35" s="696"/>
      <c r="O35" s="696">
        <v>0</v>
      </c>
      <c r="P35" s="696">
        <v>0</v>
      </c>
      <c r="Q35" s="696"/>
      <c r="R35" s="696"/>
      <c r="S35" s="696"/>
      <c r="T35" s="696"/>
      <c r="U35" s="696"/>
      <c r="V35" s="696"/>
      <c r="W35" s="696"/>
      <c r="X35" s="696"/>
      <c r="Y35" s="696"/>
      <c r="Z35" s="696"/>
      <c r="AA35" s="696"/>
      <c r="AB35" s="696"/>
      <c r="AC35" s="696"/>
      <c r="AD35" s="696"/>
      <c r="AE35" s="696"/>
      <c r="AF35" s="696"/>
      <c r="AG35" s="696"/>
      <c r="AH35" s="696"/>
      <c r="AI35" s="696"/>
      <c r="AJ35" s="696"/>
      <c r="AK35" s="696"/>
      <c r="AL35" s="696"/>
      <c r="AM35" s="696"/>
      <c r="AN35" s="696"/>
      <c r="AO35" s="697"/>
      <c r="AP35" s="633"/>
      <c r="AQ35" s="773"/>
      <c r="AR35" s="774"/>
      <c r="AS35" s="775"/>
      <c r="AT35" s="774">
        <v>1976.1289999999999</v>
      </c>
      <c r="AU35" s="775">
        <v>1924</v>
      </c>
      <c r="AV35" s="774"/>
      <c r="AW35" s="775"/>
      <c r="AX35" s="774"/>
      <c r="AY35" s="775"/>
      <c r="AZ35" s="774"/>
      <c r="BA35" s="775"/>
      <c r="BB35" s="774"/>
      <c r="BC35" s="775"/>
      <c r="BD35" s="774"/>
      <c r="BE35" s="775"/>
      <c r="BF35" s="774"/>
      <c r="BG35" s="775"/>
      <c r="BH35" s="774"/>
      <c r="BI35" s="775"/>
      <c r="BJ35" s="774"/>
      <c r="BK35" s="775"/>
      <c r="BL35" s="774"/>
      <c r="BM35" s="775"/>
      <c r="BN35" s="774"/>
      <c r="BO35" s="775"/>
      <c r="BP35" s="774"/>
      <c r="BQ35" s="775"/>
      <c r="BR35" s="774"/>
      <c r="BS35" s="775"/>
      <c r="BT35" s="776"/>
      <c r="BU35" s="757"/>
    </row>
    <row r="36" spans="2:73" s="17" customFormat="1" ht="15.5">
      <c r="B36" s="691" t="s">
        <v>740</v>
      </c>
      <c r="C36" s="691" t="s">
        <v>488</v>
      </c>
      <c r="D36" s="691" t="s">
        <v>490</v>
      </c>
      <c r="E36" s="691" t="s">
        <v>738</v>
      </c>
      <c r="F36" s="691"/>
      <c r="G36" s="691"/>
      <c r="H36" s="771">
        <v>2014</v>
      </c>
      <c r="I36" s="644" t="s">
        <v>573</v>
      </c>
      <c r="J36" s="644" t="s">
        <v>588</v>
      </c>
      <c r="K36" s="633"/>
      <c r="L36" s="695"/>
      <c r="M36" s="696"/>
      <c r="N36" s="696"/>
      <c r="O36" s="696">
        <v>38</v>
      </c>
      <c r="P36" s="696">
        <v>0</v>
      </c>
      <c r="Q36" s="696"/>
      <c r="R36" s="696"/>
      <c r="S36" s="696"/>
      <c r="T36" s="696"/>
      <c r="U36" s="696"/>
      <c r="V36" s="696"/>
      <c r="W36" s="696"/>
      <c r="X36" s="696"/>
      <c r="Y36" s="696"/>
      <c r="Z36" s="696"/>
      <c r="AA36" s="696"/>
      <c r="AB36" s="696"/>
      <c r="AC36" s="696"/>
      <c r="AD36" s="696"/>
      <c r="AE36" s="696"/>
      <c r="AF36" s="696"/>
      <c r="AG36" s="696"/>
      <c r="AH36" s="696"/>
      <c r="AI36" s="696"/>
      <c r="AJ36" s="696"/>
      <c r="AK36" s="696"/>
      <c r="AL36" s="696"/>
      <c r="AM36" s="696"/>
      <c r="AN36" s="696"/>
      <c r="AO36" s="697"/>
      <c r="AP36" s="633"/>
      <c r="AQ36" s="773"/>
      <c r="AR36" s="774"/>
      <c r="AS36" s="775"/>
      <c r="AT36" s="774"/>
      <c r="AU36" s="775"/>
      <c r="AV36" s="774"/>
      <c r="AW36" s="775"/>
      <c r="AX36" s="774"/>
      <c r="AY36" s="775"/>
      <c r="AZ36" s="774"/>
      <c r="BA36" s="775"/>
      <c r="BB36" s="774"/>
      <c r="BC36" s="775"/>
      <c r="BD36" s="774"/>
      <c r="BE36" s="775"/>
      <c r="BF36" s="774"/>
      <c r="BG36" s="775"/>
      <c r="BH36" s="774"/>
      <c r="BI36" s="775"/>
      <c r="BJ36" s="774"/>
      <c r="BK36" s="775"/>
      <c r="BL36" s="774"/>
      <c r="BM36" s="775"/>
      <c r="BN36" s="774"/>
      <c r="BO36" s="775"/>
      <c r="BP36" s="774"/>
      <c r="BQ36" s="775"/>
      <c r="BR36" s="774"/>
      <c r="BS36" s="775"/>
      <c r="BT36" s="776"/>
      <c r="BU36" s="757"/>
    </row>
    <row r="37" spans="2:73" s="17" customFormat="1" ht="15.5">
      <c r="B37" s="691" t="s">
        <v>740</v>
      </c>
      <c r="C37" s="691" t="s">
        <v>0</v>
      </c>
      <c r="D37" s="691" t="s">
        <v>3</v>
      </c>
      <c r="E37" s="691" t="s">
        <v>738</v>
      </c>
      <c r="F37" s="691"/>
      <c r="G37" s="691"/>
      <c r="H37" s="771">
        <v>2014</v>
      </c>
      <c r="I37" s="644" t="s">
        <v>573</v>
      </c>
      <c r="J37" s="644" t="s">
        <v>581</v>
      </c>
      <c r="K37" s="633"/>
      <c r="L37" s="695"/>
      <c r="M37" s="696"/>
      <c r="N37" s="696"/>
      <c r="O37" s="696">
        <v>0</v>
      </c>
      <c r="P37" s="696">
        <v>0</v>
      </c>
      <c r="Q37" s="696"/>
      <c r="R37" s="696"/>
      <c r="S37" s="696"/>
      <c r="T37" s="696"/>
      <c r="U37" s="696"/>
      <c r="V37" s="696"/>
      <c r="W37" s="696"/>
      <c r="X37" s="696"/>
      <c r="Y37" s="696"/>
      <c r="Z37" s="696"/>
      <c r="AA37" s="696"/>
      <c r="AB37" s="696"/>
      <c r="AC37" s="696"/>
      <c r="AD37" s="696"/>
      <c r="AE37" s="696"/>
      <c r="AF37" s="696"/>
      <c r="AG37" s="696"/>
      <c r="AH37" s="696"/>
      <c r="AI37" s="696"/>
      <c r="AJ37" s="696"/>
      <c r="AK37" s="696"/>
      <c r="AL37" s="696"/>
      <c r="AM37" s="696"/>
      <c r="AN37" s="696"/>
      <c r="AO37" s="697"/>
      <c r="AP37" s="633"/>
      <c r="AQ37" s="773"/>
      <c r="AR37" s="774"/>
      <c r="AS37" s="775"/>
      <c r="AT37" s="774">
        <v>511</v>
      </c>
      <c r="AU37" s="775">
        <v>497</v>
      </c>
      <c r="AV37" s="774"/>
      <c r="AW37" s="775"/>
      <c r="AX37" s="774"/>
      <c r="AY37" s="775"/>
      <c r="AZ37" s="774"/>
      <c r="BA37" s="775"/>
      <c r="BB37" s="774"/>
      <c r="BC37" s="775"/>
      <c r="BD37" s="774"/>
      <c r="BE37" s="775"/>
      <c r="BF37" s="774"/>
      <c r="BG37" s="775"/>
      <c r="BH37" s="774"/>
      <c r="BI37" s="775"/>
      <c r="BJ37" s="774"/>
      <c r="BK37" s="775"/>
      <c r="BL37" s="774"/>
      <c r="BM37" s="775"/>
      <c r="BN37" s="774"/>
      <c r="BO37" s="775"/>
      <c r="BP37" s="774"/>
      <c r="BQ37" s="775"/>
      <c r="BR37" s="774"/>
      <c r="BS37" s="775"/>
      <c r="BT37" s="776"/>
      <c r="BU37" s="757"/>
    </row>
    <row r="38" spans="2:73" s="17" customFormat="1" ht="15.5">
      <c r="B38" s="691" t="s">
        <v>740</v>
      </c>
      <c r="C38" s="691" t="s">
        <v>0</v>
      </c>
      <c r="D38" s="691" t="s">
        <v>4</v>
      </c>
      <c r="E38" s="691" t="s">
        <v>738</v>
      </c>
      <c r="F38" s="691"/>
      <c r="G38" s="691"/>
      <c r="H38" s="771">
        <v>2014</v>
      </c>
      <c r="I38" s="644" t="s">
        <v>573</v>
      </c>
      <c r="J38" s="644" t="s">
        <v>581</v>
      </c>
      <c r="K38" s="633"/>
      <c r="L38" s="695"/>
      <c r="M38" s="696"/>
      <c r="N38" s="696"/>
      <c r="O38" s="696">
        <v>0</v>
      </c>
      <c r="P38" s="696">
        <v>0</v>
      </c>
      <c r="Q38" s="696"/>
      <c r="R38" s="696"/>
      <c r="S38" s="696"/>
      <c r="T38" s="696"/>
      <c r="U38" s="696"/>
      <c r="V38" s="696"/>
      <c r="W38" s="696"/>
      <c r="X38" s="696"/>
      <c r="Y38" s="696"/>
      <c r="Z38" s="696"/>
      <c r="AA38" s="696"/>
      <c r="AB38" s="696"/>
      <c r="AC38" s="696"/>
      <c r="AD38" s="696"/>
      <c r="AE38" s="696"/>
      <c r="AF38" s="696"/>
      <c r="AG38" s="696"/>
      <c r="AH38" s="696"/>
      <c r="AI38" s="696"/>
      <c r="AJ38" s="696"/>
      <c r="AK38" s="696"/>
      <c r="AL38" s="696"/>
      <c r="AM38" s="696"/>
      <c r="AN38" s="696"/>
      <c r="AO38" s="697"/>
      <c r="AP38" s="633"/>
      <c r="AQ38" s="773"/>
      <c r="AR38" s="774"/>
      <c r="AS38" s="775"/>
      <c r="AT38" s="774">
        <v>15</v>
      </c>
      <c r="AU38" s="775">
        <v>15</v>
      </c>
      <c r="AV38" s="774"/>
      <c r="AW38" s="775"/>
      <c r="AX38" s="774"/>
      <c r="AY38" s="775"/>
      <c r="AZ38" s="774"/>
      <c r="BA38" s="775"/>
      <c r="BB38" s="774"/>
      <c r="BC38" s="775"/>
      <c r="BD38" s="774"/>
      <c r="BE38" s="775"/>
      <c r="BF38" s="774"/>
      <c r="BG38" s="775"/>
      <c r="BH38" s="774"/>
      <c r="BI38" s="775"/>
      <c r="BJ38" s="774"/>
      <c r="BK38" s="775"/>
      <c r="BL38" s="774"/>
      <c r="BM38" s="775"/>
      <c r="BN38" s="774"/>
      <c r="BO38" s="775"/>
      <c r="BP38" s="774"/>
      <c r="BQ38" s="775"/>
      <c r="BR38" s="774"/>
      <c r="BS38" s="775"/>
      <c r="BT38" s="776"/>
      <c r="BU38" s="757"/>
    </row>
    <row r="39" spans="2:73" s="17" customFormat="1" ht="15.5">
      <c r="B39" s="691" t="s">
        <v>740</v>
      </c>
      <c r="C39" s="691" t="s">
        <v>14</v>
      </c>
      <c r="D39" s="691" t="s">
        <v>14</v>
      </c>
      <c r="E39" s="691" t="s">
        <v>738</v>
      </c>
      <c r="F39" s="691"/>
      <c r="G39" s="691"/>
      <c r="H39" s="771">
        <v>2014</v>
      </c>
      <c r="I39" s="644" t="s">
        <v>573</v>
      </c>
      <c r="J39" s="644" t="s">
        <v>581</v>
      </c>
      <c r="K39" s="633"/>
      <c r="L39" s="695"/>
      <c r="M39" s="696"/>
      <c r="N39" s="696"/>
      <c r="O39" s="696">
        <v>0</v>
      </c>
      <c r="P39" s="696">
        <v>0</v>
      </c>
      <c r="Q39" s="696"/>
      <c r="R39" s="696"/>
      <c r="S39" s="696"/>
      <c r="T39" s="696"/>
      <c r="U39" s="696"/>
      <c r="V39" s="696"/>
      <c r="W39" s="696"/>
      <c r="X39" s="696"/>
      <c r="Y39" s="696"/>
      <c r="Z39" s="696"/>
      <c r="AA39" s="696"/>
      <c r="AB39" s="696"/>
      <c r="AC39" s="696"/>
      <c r="AD39" s="696"/>
      <c r="AE39" s="696"/>
      <c r="AF39" s="696"/>
      <c r="AG39" s="696"/>
      <c r="AH39" s="696"/>
      <c r="AI39" s="696"/>
      <c r="AJ39" s="696"/>
      <c r="AK39" s="696"/>
      <c r="AL39" s="696"/>
      <c r="AM39" s="696"/>
      <c r="AN39" s="696"/>
      <c r="AO39" s="697"/>
      <c r="AP39" s="633"/>
      <c r="AQ39" s="773"/>
      <c r="AR39" s="774"/>
      <c r="AS39" s="775"/>
      <c r="AT39" s="774">
        <v>8728</v>
      </c>
      <c r="AU39" s="775">
        <v>8497</v>
      </c>
      <c r="AV39" s="774"/>
      <c r="AW39" s="775"/>
      <c r="AX39" s="774"/>
      <c r="AY39" s="775"/>
      <c r="AZ39" s="774"/>
      <c r="BA39" s="775"/>
      <c r="BB39" s="774"/>
      <c r="BC39" s="775"/>
      <c r="BD39" s="774"/>
      <c r="BE39" s="775"/>
      <c r="BF39" s="774"/>
      <c r="BG39" s="775"/>
      <c r="BH39" s="774"/>
      <c r="BI39" s="775"/>
      <c r="BJ39" s="774"/>
      <c r="BK39" s="775"/>
      <c r="BL39" s="774"/>
      <c r="BM39" s="775"/>
      <c r="BN39" s="774"/>
      <c r="BO39" s="775"/>
      <c r="BP39" s="774"/>
      <c r="BQ39" s="775"/>
      <c r="BR39" s="774"/>
      <c r="BS39" s="775"/>
      <c r="BT39" s="776"/>
      <c r="BU39" s="757"/>
    </row>
    <row r="40" spans="2:73" s="17" customFormat="1" ht="15.5">
      <c r="B40" s="691" t="s">
        <v>501</v>
      </c>
      <c r="C40" s="691">
        <v>67</v>
      </c>
      <c r="D40" s="804" t="s">
        <v>97</v>
      </c>
      <c r="E40" s="691" t="s">
        <v>738</v>
      </c>
      <c r="F40" s="691"/>
      <c r="G40" s="691"/>
      <c r="H40" s="771">
        <v>2015</v>
      </c>
      <c r="I40" s="644" t="s">
        <v>574</v>
      </c>
      <c r="J40" s="644" t="s">
        <v>588</v>
      </c>
      <c r="K40" s="633"/>
      <c r="L40" s="695"/>
      <c r="M40" s="696"/>
      <c r="N40" s="696"/>
      <c r="O40" s="696"/>
      <c r="P40" s="696">
        <v>2</v>
      </c>
      <c r="Q40" s="696">
        <v>2</v>
      </c>
      <c r="R40" s="696">
        <v>2</v>
      </c>
      <c r="S40" s="696">
        <v>2</v>
      </c>
      <c r="T40" s="696">
        <v>1</v>
      </c>
      <c r="U40" s="696">
        <v>0</v>
      </c>
      <c r="V40" s="696">
        <v>0</v>
      </c>
      <c r="W40" s="696">
        <v>0</v>
      </c>
      <c r="X40" s="696">
        <v>0</v>
      </c>
      <c r="Y40" s="696">
        <v>0</v>
      </c>
      <c r="Z40" s="696">
        <v>0</v>
      </c>
      <c r="AA40" s="696">
        <v>0</v>
      </c>
      <c r="AB40" s="696">
        <v>0</v>
      </c>
      <c r="AC40" s="696">
        <v>0</v>
      </c>
      <c r="AD40" s="696">
        <v>0</v>
      </c>
      <c r="AE40" s="696">
        <v>0</v>
      </c>
      <c r="AF40" s="696">
        <v>0</v>
      </c>
      <c r="AG40" s="696">
        <v>0</v>
      </c>
      <c r="AH40" s="696">
        <v>0</v>
      </c>
      <c r="AI40" s="696">
        <v>0</v>
      </c>
      <c r="AJ40" s="696">
        <v>0</v>
      </c>
      <c r="AK40" s="696">
        <v>0</v>
      </c>
      <c r="AL40" s="696">
        <v>0</v>
      </c>
      <c r="AM40" s="696">
        <v>0</v>
      </c>
      <c r="AN40" s="696">
        <v>0</v>
      </c>
      <c r="AO40" s="697">
        <v>0</v>
      </c>
      <c r="AP40" s="633"/>
      <c r="AQ40" s="773"/>
      <c r="AR40" s="774"/>
      <c r="AS40" s="775"/>
      <c r="AT40" s="774"/>
      <c r="AU40" s="775">
        <v>11614</v>
      </c>
      <c r="AV40" s="774">
        <v>11614</v>
      </c>
      <c r="AW40" s="775">
        <v>11614</v>
      </c>
      <c r="AX40" s="774">
        <v>11614</v>
      </c>
      <c r="AY40" s="775">
        <v>5698</v>
      </c>
      <c r="AZ40" s="774">
        <v>0</v>
      </c>
      <c r="BA40" s="775">
        <v>0</v>
      </c>
      <c r="BB40" s="774">
        <v>0</v>
      </c>
      <c r="BC40" s="775">
        <v>0</v>
      </c>
      <c r="BD40" s="774">
        <v>0</v>
      </c>
      <c r="BE40" s="775">
        <v>0</v>
      </c>
      <c r="BF40" s="774">
        <v>0</v>
      </c>
      <c r="BG40" s="775">
        <v>0</v>
      </c>
      <c r="BH40" s="774">
        <v>0</v>
      </c>
      <c r="BI40" s="775">
        <v>0</v>
      </c>
      <c r="BJ40" s="774">
        <v>0</v>
      </c>
      <c r="BK40" s="775">
        <v>0</v>
      </c>
      <c r="BL40" s="774">
        <v>0</v>
      </c>
      <c r="BM40" s="775">
        <v>0</v>
      </c>
      <c r="BN40" s="774">
        <v>0</v>
      </c>
      <c r="BO40" s="775">
        <v>0</v>
      </c>
      <c r="BP40" s="774">
        <v>0</v>
      </c>
      <c r="BQ40" s="775">
        <v>0</v>
      </c>
      <c r="BR40" s="774">
        <v>0</v>
      </c>
      <c r="BS40" s="775">
        <v>0</v>
      </c>
      <c r="BT40" s="776">
        <v>0</v>
      </c>
      <c r="BU40" s="757"/>
    </row>
    <row r="41" spans="2:73" s="17" customFormat="1" ht="15.5">
      <c r="B41" s="691" t="s">
        <v>501</v>
      </c>
      <c r="C41" s="691">
        <v>68</v>
      </c>
      <c r="D41" s="804" t="s">
        <v>95</v>
      </c>
      <c r="E41" s="691" t="s">
        <v>738</v>
      </c>
      <c r="F41" s="691"/>
      <c r="G41" s="691"/>
      <c r="H41" s="771">
        <v>2015</v>
      </c>
      <c r="I41" s="644" t="s">
        <v>574</v>
      </c>
      <c r="J41" s="644" t="s">
        <v>588</v>
      </c>
      <c r="K41" s="633"/>
      <c r="L41" s="695"/>
      <c r="M41" s="696"/>
      <c r="N41" s="696"/>
      <c r="O41" s="696"/>
      <c r="P41" s="696">
        <v>3</v>
      </c>
      <c r="Q41" s="696">
        <v>3</v>
      </c>
      <c r="R41" s="696">
        <v>3</v>
      </c>
      <c r="S41" s="696">
        <v>3</v>
      </c>
      <c r="T41" s="696">
        <v>3</v>
      </c>
      <c r="U41" s="696">
        <v>3</v>
      </c>
      <c r="V41" s="696">
        <v>3</v>
      </c>
      <c r="W41" s="696">
        <v>3</v>
      </c>
      <c r="X41" s="696">
        <v>3</v>
      </c>
      <c r="Y41" s="696">
        <v>3</v>
      </c>
      <c r="Z41" s="696">
        <v>2</v>
      </c>
      <c r="AA41" s="696">
        <v>2</v>
      </c>
      <c r="AB41" s="696">
        <v>2</v>
      </c>
      <c r="AC41" s="696">
        <v>2</v>
      </c>
      <c r="AD41" s="696">
        <v>2</v>
      </c>
      <c r="AE41" s="696">
        <v>2</v>
      </c>
      <c r="AF41" s="696">
        <v>1</v>
      </c>
      <c r="AG41" s="696">
        <v>1</v>
      </c>
      <c r="AH41" s="696">
        <v>1</v>
      </c>
      <c r="AI41" s="696">
        <v>1</v>
      </c>
      <c r="AJ41" s="696">
        <v>0</v>
      </c>
      <c r="AK41" s="696">
        <v>0</v>
      </c>
      <c r="AL41" s="696">
        <v>0</v>
      </c>
      <c r="AM41" s="696">
        <v>0</v>
      </c>
      <c r="AN41" s="696">
        <v>0</v>
      </c>
      <c r="AO41" s="697">
        <v>0</v>
      </c>
      <c r="AP41" s="633"/>
      <c r="AQ41" s="773"/>
      <c r="AR41" s="774"/>
      <c r="AS41" s="775"/>
      <c r="AT41" s="774"/>
      <c r="AU41" s="775">
        <v>39904</v>
      </c>
      <c r="AV41" s="774">
        <v>39615</v>
      </c>
      <c r="AW41" s="775">
        <v>39615</v>
      </c>
      <c r="AX41" s="774">
        <v>39615</v>
      </c>
      <c r="AY41" s="775">
        <v>39615</v>
      </c>
      <c r="AZ41" s="774">
        <v>39615</v>
      </c>
      <c r="BA41" s="775">
        <v>39615</v>
      </c>
      <c r="BB41" s="774">
        <v>39609</v>
      </c>
      <c r="BC41" s="775">
        <v>39609</v>
      </c>
      <c r="BD41" s="774">
        <v>39609</v>
      </c>
      <c r="BE41" s="775">
        <v>36999</v>
      </c>
      <c r="BF41" s="774">
        <v>36894</v>
      </c>
      <c r="BG41" s="775">
        <v>36894</v>
      </c>
      <c r="BH41" s="774">
        <v>36794</v>
      </c>
      <c r="BI41" s="775">
        <v>36794</v>
      </c>
      <c r="BJ41" s="774">
        <v>36782</v>
      </c>
      <c r="BK41" s="775">
        <v>10783</v>
      </c>
      <c r="BL41" s="774">
        <v>10783</v>
      </c>
      <c r="BM41" s="775">
        <v>10783</v>
      </c>
      <c r="BN41" s="774">
        <v>10783</v>
      </c>
      <c r="BO41" s="775">
        <v>0</v>
      </c>
      <c r="BP41" s="774">
        <v>0</v>
      </c>
      <c r="BQ41" s="775">
        <v>0</v>
      </c>
      <c r="BR41" s="774">
        <v>0</v>
      </c>
      <c r="BS41" s="775">
        <v>0</v>
      </c>
      <c r="BT41" s="776">
        <v>0</v>
      </c>
      <c r="BU41" s="16"/>
    </row>
    <row r="42" spans="2:73" s="17" customFormat="1" ht="16.5" customHeight="1">
      <c r="B42" s="691" t="s">
        <v>501</v>
      </c>
      <c r="C42" s="691">
        <v>69</v>
      </c>
      <c r="D42" s="804" t="s">
        <v>96</v>
      </c>
      <c r="E42" s="691" t="s">
        <v>738</v>
      </c>
      <c r="F42" s="691"/>
      <c r="G42" s="691"/>
      <c r="H42" s="771">
        <v>2015</v>
      </c>
      <c r="I42" s="644" t="s">
        <v>574</v>
      </c>
      <c r="J42" s="644" t="s">
        <v>588</v>
      </c>
      <c r="K42" s="633"/>
      <c r="L42" s="695"/>
      <c r="M42" s="696"/>
      <c r="N42" s="696"/>
      <c r="O42" s="696"/>
      <c r="P42" s="696">
        <v>4</v>
      </c>
      <c r="Q42" s="696">
        <v>4</v>
      </c>
      <c r="R42" s="696">
        <v>4</v>
      </c>
      <c r="S42" s="696">
        <v>4</v>
      </c>
      <c r="T42" s="696">
        <v>4</v>
      </c>
      <c r="U42" s="696">
        <v>4</v>
      </c>
      <c r="V42" s="696">
        <v>4</v>
      </c>
      <c r="W42" s="696">
        <v>4</v>
      </c>
      <c r="X42" s="696">
        <v>4</v>
      </c>
      <c r="Y42" s="696">
        <v>4</v>
      </c>
      <c r="Z42" s="696">
        <v>3</v>
      </c>
      <c r="AA42" s="696">
        <v>3</v>
      </c>
      <c r="AB42" s="696">
        <v>3</v>
      </c>
      <c r="AC42" s="696">
        <v>3</v>
      </c>
      <c r="AD42" s="696">
        <v>3</v>
      </c>
      <c r="AE42" s="696">
        <v>3</v>
      </c>
      <c r="AF42" s="696">
        <v>1</v>
      </c>
      <c r="AG42" s="696">
        <v>1</v>
      </c>
      <c r="AH42" s="696">
        <v>1</v>
      </c>
      <c r="AI42" s="696">
        <v>1</v>
      </c>
      <c r="AJ42" s="696">
        <v>0</v>
      </c>
      <c r="AK42" s="696">
        <v>0</v>
      </c>
      <c r="AL42" s="696">
        <v>0</v>
      </c>
      <c r="AM42" s="696">
        <v>0</v>
      </c>
      <c r="AN42" s="696">
        <v>0</v>
      </c>
      <c r="AO42" s="697">
        <v>0</v>
      </c>
      <c r="AP42" s="633"/>
      <c r="AQ42" s="773"/>
      <c r="AR42" s="774"/>
      <c r="AS42" s="775"/>
      <c r="AT42" s="774"/>
      <c r="AU42" s="775">
        <v>58361</v>
      </c>
      <c r="AV42" s="774">
        <v>57324</v>
      </c>
      <c r="AW42" s="775">
        <v>57324</v>
      </c>
      <c r="AX42" s="774">
        <v>57324</v>
      </c>
      <c r="AY42" s="775">
        <v>57324</v>
      </c>
      <c r="AZ42" s="774">
        <v>57324</v>
      </c>
      <c r="BA42" s="775">
        <v>57324</v>
      </c>
      <c r="BB42" s="774">
        <v>57294</v>
      </c>
      <c r="BC42" s="775">
        <v>57294</v>
      </c>
      <c r="BD42" s="774">
        <v>57294</v>
      </c>
      <c r="BE42" s="775">
        <v>52833</v>
      </c>
      <c r="BF42" s="774">
        <v>50113</v>
      </c>
      <c r="BG42" s="775">
        <v>50113</v>
      </c>
      <c r="BH42" s="774">
        <v>49035</v>
      </c>
      <c r="BI42" s="775">
        <v>49035</v>
      </c>
      <c r="BJ42" s="774">
        <v>48921</v>
      </c>
      <c r="BK42" s="775">
        <v>18123</v>
      </c>
      <c r="BL42" s="774">
        <v>18123</v>
      </c>
      <c r="BM42" s="775">
        <v>18123</v>
      </c>
      <c r="BN42" s="774">
        <v>18123</v>
      </c>
      <c r="BO42" s="775">
        <v>0</v>
      </c>
      <c r="BP42" s="774">
        <v>0</v>
      </c>
      <c r="BQ42" s="775">
        <v>0</v>
      </c>
      <c r="BR42" s="774">
        <v>0</v>
      </c>
      <c r="BS42" s="775">
        <v>0</v>
      </c>
      <c r="BT42" s="776">
        <v>0</v>
      </c>
      <c r="BU42" s="16"/>
    </row>
    <row r="43" spans="2:73" s="17" customFormat="1" ht="15.5">
      <c r="B43" s="691" t="s">
        <v>501</v>
      </c>
      <c r="C43" s="691">
        <v>70</v>
      </c>
      <c r="D43" s="804" t="s">
        <v>737</v>
      </c>
      <c r="E43" s="691" t="s">
        <v>738</v>
      </c>
      <c r="F43" s="691"/>
      <c r="G43" s="691"/>
      <c r="H43" s="771">
        <v>2015</v>
      </c>
      <c r="I43" s="644" t="s">
        <v>574</v>
      </c>
      <c r="J43" s="644" t="s">
        <v>588</v>
      </c>
      <c r="K43" s="633"/>
      <c r="L43" s="695"/>
      <c r="M43" s="696"/>
      <c r="N43" s="696"/>
      <c r="O43" s="696"/>
      <c r="P43" s="696">
        <v>6</v>
      </c>
      <c r="Q43" s="696">
        <v>6</v>
      </c>
      <c r="R43" s="696">
        <v>6</v>
      </c>
      <c r="S43" s="696">
        <v>6</v>
      </c>
      <c r="T43" s="696">
        <v>6</v>
      </c>
      <c r="U43" s="696">
        <v>6</v>
      </c>
      <c r="V43" s="696">
        <v>6</v>
      </c>
      <c r="W43" s="696">
        <v>6</v>
      </c>
      <c r="X43" s="696">
        <v>6</v>
      </c>
      <c r="Y43" s="696">
        <v>6</v>
      </c>
      <c r="Z43" s="696">
        <v>6</v>
      </c>
      <c r="AA43" s="696">
        <v>6</v>
      </c>
      <c r="AB43" s="696">
        <v>6</v>
      </c>
      <c r="AC43" s="696">
        <v>6</v>
      </c>
      <c r="AD43" s="696">
        <v>6</v>
      </c>
      <c r="AE43" s="696">
        <v>6</v>
      </c>
      <c r="AF43" s="696">
        <v>6</v>
      </c>
      <c r="AG43" s="696">
        <v>6</v>
      </c>
      <c r="AH43" s="696">
        <v>6</v>
      </c>
      <c r="AI43" s="696">
        <v>0</v>
      </c>
      <c r="AJ43" s="696">
        <v>0</v>
      </c>
      <c r="AK43" s="696">
        <v>0</v>
      </c>
      <c r="AL43" s="696">
        <v>0</v>
      </c>
      <c r="AM43" s="696">
        <v>0</v>
      </c>
      <c r="AN43" s="696">
        <v>0</v>
      </c>
      <c r="AO43" s="697">
        <v>0</v>
      </c>
      <c r="AP43" s="633"/>
      <c r="AQ43" s="773"/>
      <c r="AR43" s="774"/>
      <c r="AS43" s="775"/>
      <c r="AT43" s="774"/>
      <c r="AU43" s="775">
        <v>11986</v>
      </c>
      <c r="AV43" s="774">
        <v>11986</v>
      </c>
      <c r="AW43" s="775">
        <v>11986</v>
      </c>
      <c r="AX43" s="774">
        <v>11986</v>
      </c>
      <c r="AY43" s="775">
        <v>11986</v>
      </c>
      <c r="AZ43" s="774">
        <v>11986</v>
      </c>
      <c r="BA43" s="775">
        <v>11986</v>
      </c>
      <c r="BB43" s="774">
        <v>11986</v>
      </c>
      <c r="BC43" s="775">
        <v>11986</v>
      </c>
      <c r="BD43" s="774">
        <v>11986</v>
      </c>
      <c r="BE43" s="775">
        <v>11986</v>
      </c>
      <c r="BF43" s="774">
        <v>11986</v>
      </c>
      <c r="BG43" s="775">
        <v>11986</v>
      </c>
      <c r="BH43" s="774">
        <v>11986</v>
      </c>
      <c r="BI43" s="775">
        <v>11986</v>
      </c>
      <c r="BJ43" s="774">
        <v>11986</v>
      </c>
      <c r="BK43" s="775">
        <v>11986</v>
      </c>
      <c r="BL43" s="774">
        <v>11986</v>
      </c>
      <c r="BM43" s="775">
        <v>11604</v>
      </c>
      <c r="BN43" s="774">
        <v>0</v>
      </c>
      <c r="BO43" s="775">
        <v>0</v>
      </c>
      <c r="BP43" s="774">
        <v>0</v>
      </c>
      <c r="BQ43" s="775">
        <v>0</v>
      </c>
      <c r="BR43" s="774">
        <v>0</v>
      </c>
      <c r="BS43" s="775">
        <v>0</v>
      </c>
      <c r="BT43" s="776">
        <v>0</v>
      </c>
      <c r="BU43" s="16"/>
    </row>
    <row r="44" spans="2:73" s="17" customFormat="1" ht="29">
      <c r="B44" s="691" t="s">
        <v>501</v>
      </c>
      <c r="C44" s="691">
        <v>73</v>
      </c>
      <c r="D44" s="804" t="s">
        <v>101</v>
      </c>
      <c r="E44" s="691" t="s">
        <v>738</v>
      </c>
      <c r="F44" s="691"/>
      <c r="G44" s="691"/>
      <c r="H44" s="771">
        <v>2015</v>
      </c>
      <c r="I44" s="644" t="s">
        <v>574</v>
      </c>
      <c r="J44" s="644" t="s">
        <v>588</v>
      </c>
      <c r="K44" s="633"/>
      <c r="L44" s="695"/>
      <c r="M44" s="696"/>
      <c r="N44" s="696"/>
      <c r="O44" s="696"/>
      <c r="P44" s="696">
        <v>105</v>
      </c>
      <c r="Q44" s="696">
        <v>105</v>
      </c>
      <c r="R44" s="696">
        <v>105</v>
      </c>
      <c r="S44" s="696">
        <v>105</v>
      </c>
      <c r="T44" s="696">
        <v>105</v>
      </c>
      <c r="U44" s="696">
        <v>105</v>
      </c>
      <c r="V44" s="696">
        <v>100</v>
      </c>
      <c r="W44" s="696">
        <v>100</v>
      </c>
      <c r="X44" s="696">
        <v>100</v>
      </c>
      <c r="Y44" s="696">
        <v>86</v>
      </c>
      <c r="Z44" s="696">
        <v>53</v>
      </c>
      <c r="AA44" s="696">
        <v>53</v>
      </c>
      <c r="AB44" s="696">
        <v>24</v>
      </c>
      <c r="AC44" s="696">
        <v>24</v>
      </c>
      <c r="AD44" s="696">
        <v>24</v>
      </c>
      <c r="AE44" s="696">
        <v>16</v>
      </c>
      <c r="AF44" s="696">
        <v>0</v>
      </c>
      <c r="AG44" s="696">
        <v>0</v>
      </c>
      <c r="AH44" s="696">
        <v>0</v>
      </c>
      <c r="AI44" s="696">
        <v>0</v>
      </c>
      <c r="AJ44" s="696">
        <v>0</v>
      </c>
      <c r="AK44" s="696">
        <v>0</v>
      </c>
      <c r="AL44" s="696">
        <v>0</v>
      </c>
      <c r="AM44" s="696">
        <v>0</v>
      </c>
      <c r="AN44" s="696">
        <v>0</v>
      </c>
      <c r="AO44" s="697">
        <v>0</v>
      </c>
      <c r="AP44" s="633"/>
      <c r="AQ44" s="773"/>
      <c r="AR44" s="774"/>
      <c r="AS44" s="775"/>
      <c r="AT44" s="774"/>
      <c r="AU44" s="775">
        <v>571718</v>
      </c>
      <c r="AV44" s="774">
        <v>571718</v>
      </c>
      <c r="AW44" s="775">
        <v>571718</v>
      </c>
      <c r="AX44" s="774">
        <v>571718</v>
      </c>
      <c r="AY44" s="775">
        <v>571718</v>
      </c>
      <c r="AZ44" s="774">
        <v>571718</v>
      </c>
      <c r="BA44" s="775">
        <v>543438</v>
      </c>
      <c r="BB44" s="774">
        <v>543438</v>
      </c>
      <c r="BC44" s="775">
        <v>543438</v>
      </c>
      <c r="BD44" s="774">
        <v>451260</v>
      </c>
      <c r="BE44" s="775">
        <v>231164</v>
      </c>
      <c r="BF44" s="774">
        <v>231164</v>
      </c>
      <c r="BG44" s="775">
        <v>55471</v>
      </c>
      <c r="BH44" s="774">
        <v>55471</v>
      </c>
      <c r="BI44" s="775">
        <v>55471</v>
      </c>
      <c r="BJ44" s="774">
        <v>38193</v>
      </c>
      <c r="BK44" s="775">
        <v>0</v>
      </c>
      <c r="BL44" s="774">
        <v>0</v>
      </c>
      <c r="BM44" s="775">
        <v>0</v>
      </c>
      <c r="BN44" s="774">
        <v>0</v>
      </c>
      <c r="BO44" s="775">
        <v>0</v>
      </c>
      <c r="BP44" s="774">
        <v>0</v>
      </c>
      <c r="BQ44" s="775">
        <v>0</v>
      </c>
      <c r="BR44" s="774">
        <v>0</v>
      </c>
      <c r="BS44" s="775">
        <v>0</v>
      </c>
      <c r="BT44" s="776">
        <v>0</v>
      </c>
      <c r="BU44" s="16"/>
    </row>
    <row r="45" spans="2:73" s="17" customFormat="1" ht="29">
      <c r="B45" s="691" t="s">
        <v>501</v>
      </c>
      <c r="C45" s="691">
        <v>74</v>
      </c>
      <c r="D45" s="804" t="s">
        <v>102</v>
      </c>
      <c r="E45" s="691" t="s">
        <v>738</v>
      </c>
      <c r="F45" s="691"/>
      <c r="G45" s="691"/>
      <c r="H45" s="771">
        <v>2015</v>
      </c>
      <c r="I45" s="644" t="s">
        <v>574</v>
      </c>
      <c r="J45" s="644" t="s">
        <v>588</v>
      </c>
      <c r="K45" s="633"/>
      <c r="L45" s="695"/>
      <c r="M45" s="696"/>
      <c r="N45" s="696"/>
      <c r="O45" s="696"/>
      <c r="P45" s="696">
        <v>5</v>
      </c>
      <c r="Q45" s="696">
        <v>3</v>
      </c>
      <c r="R45" s="696">
        <v>2</v>
      </c>
      <c r="S45" s="696">
        <v>2</v>
      </c>
      <c r="T45" s="696">
        <v>2</v>
      </c>
      <c r="U45" s="696">
        <v>2</v>
      </c>
      <c r="V45" s="696">
        <v>2</v>
      </c>
      <c r="W45" s="696">
        <v>2</v>
      </c>
      <c r="X45" s="696">
        <v>2</v>
      </c>
      <c r="Y45" s="696">
        <v>2</v>
      </c>
      <c r="Z45" s="696">
        <v>2</v>
      </c>
      <c r="AA45" s="696">
        <v>0</v>
      </c>
      <c r="AB45" s="696">
        <v>0</v>
      </c>
      <c r="AC45" s="696">
        <v>0</v>
      </c>
      <c r="AD45" s="696">
        <v>0</v>
      </c>
      <c r="AE45" s="696">
        <v>0</v>
      </c>
      <c r="AF45" s="696">
        <v>0</v>
      </c>
      <c r="AG45" s="696">
        <v>0</v>
      </c>
      <c r="AH45" s="696">
        <v>0</v>
      </c>
      <c r="AI45" s="696">
        <v>0</v>
      </c>
      <c r="AJ45" s="696">
        <v>0</v>
      </c>
      <c r="AK45" s="696">
        <v>0</v>
      </c>
      <c r="AL45" s="696">
        <v>0</v>
      </c>
      <c r="AM45" s="696">
        <v>0</v>
      </c>
      <c r="AN45" s="696">
        <v>0</v>
      </c>
      <c r="AO45" s="697">
        <v>0</v>
      </c>
      <c r="AP45" s="633"/>
      <c r="AQ45" s="773"/>
      <c r="AR45" s="774"/>
      <c r="AS45" s="775"/>
      <c r="AT45" s="774"/>
      <c r="AU45" s="775">
        <v>22548</v>
      </c>
      <c r="AV45" s="774">
        <v>13924</v>
      </c>
      <c r="AW45" s="775">
        <v>10802</v>
      </c>
      <c r="AX45" s="774">
        <v>10802</v>
      </c>
      <c r="AY45" s="775">
        <v>10802</v>
      </c>
      <c r="AZ45" s="774">
        <v>10802</v>
      </c>
      <c r="BA45" s="775">
        <v>10802</v>
      </c>
      <c r="BB45" s="774">
        <v>10802</v>
      </c>
      <c r="BC45" s="775">
        <v>10802</v>
      </c>
      <c r="BD45" s="774">
        <v>10802</v>
      </c>
      <c r="BE45" s="775">
        <v>10328</v>
      </c>
      <c r="BF45" s="774">
        <v>1035</v>
      </c>
      <c r="BG45" s="775">
        <v>0</v>
      </c>
      <c r="BH45" s="774">
        <v>0</v>
      </c>
      <c r="BI45" s="775">
        <v>0</v>
      </c>
      <c r="BJ45" s="774">
        <v>0</v>
      </c>
      <c r="BK45" s="775">
        <v>0</v>
      </c>
      <c r="BL45" s="774">
        <v>0</v>
      </c>
      <c r="BM45" s="775">
        <v>0</v>
      </c>
      <c r="BN45" s="774">
        <v>0</v>
      </c>
      <c r="BO45" s="775">
        <v>0</v>
      </c>
      <c r="BP45" s="774">
        <v>0</v>
      </c>
      <c r="BQ45" s="775">
        <v>0</v>
      </c>
      <c r="BR45" s="774">
        <v>0</v>
      </c>
      <c r="BS45" s="775">
        <v>0</v>
      </c>
      <c r="BT45" s="776">
        <v>0</v>
      </c>
      <c r="BU45" s="16"/>
    </row>
    <row r="46" spans="2:73" s="17" customFormat="1" ht="15.5">
      <c r="B46" s="691" t="s">
        <v>501</v>
      </c>
      <c r="C46" s="691">
        <v>80</v>
      </c>
      <c r="D46" s="804" t="s">
        <v>109</v>
      </c>
      <c r="E46" s="691" t="s">
        <v>738</v>
      </c>
      <c r="F46" s="691"/>
      <c r="G46" s="691"/>
      <c r="H46" s="771">
        <v>2015</v>
      </c>
      <c r="I46" s="644" t="s">
        <v>574</v>
      </c>
      <c r="J46" s="644" t="s">
        <v>588</v>
      </c>
      <c r="K46" s="633"/>
      <c r="L46" s="695"/>
      <c r="M46" s="696"/>
      <c r="N46" s="696"/>
      <c r="O46" s="696"/>
      <c r="P46" s="696">
        <v>2</v>
      </c>
      <c r="Q46" s="696">
        <v>2</v>
      </c>
      <c r="R46" s="696">
        <v>2</v>
      </c>
      <c r="S46" s="696">
        <v>2</v>
      </c>
      <c r="T46" s="696">
        <v>2</v>
      </c>
      <c r="U46" s="696">
        <v>2</v>
      </c>
      <c r="V46" s="696">
        <v>2</v>
      </c>
      <c r="W46" s="696">
        <v>2</v>
      </c>
      <c r="X46" s="696">
        <v>2</v>
      </c>
      <c r="Y46" s="696">
        <v>2</v>
      </c>
      <c r="Z46" s="696">
        <v>2</v>
      </c>
      <c r="AA46" s="696">
        <v>2</v>
      </c>
      <c r="AB46" s="696">
        <v>2</v>
      </c>
      <c r="AC46" s="696">
        <v>2</v>
      </c>
      <c r="AD46" s="696">
        <v>0</v>
      </c>
      <c r="AE46" s="696">
        <v>0</v>
      </c>
      <c r="AF46" s="696">
        <v>0</v>
      </c>
      <c r="AG46" s="696">
        <v>0</v>
      </c>
      <c r="AH46" s="696">
        <v>0</v>
      </c>
      <c r="AI46" s="696">
        <v>0</v>
      </c>
      <c r="AJ46" s="696">
        <v>0</v>
      </c>
      <c r="AK46" s="696">
        <v>0</v>
      </c>
      <c r="AL46" s="696">
        <v>0</v>
      </c>
      <c r="AM46" s="696">
        <v>0</v>
      </c>
      <c r="AN46" s="696">
        <v>0</v>
      </c>
      <c r="AO46" s="697">
        <v>0</v>
      </c>
      <c r="AP46" s="633"/>
      <c r="AQ46" s="773"/>
      <c r="AR46" s="774"/>
      <c r="AS46" s="775"/>
      <c r="AT46" s="774"/>
      <c r="AU46" s="775">
        <v>22009</v>
      </c>
      <c r="AV46" s="774">
        <v>19308</v>
      </c>
      <c r="AW46" s="775">
        <v>18895</v>
      </c>
      <c r="AX46" s="774">
        <v>18482</v>
      </c>
      <c r="AY46" s="775">
        <v>18482</v>
      </c>
      <c r="AZ46" s="774">
        <v>18482</v>
      </c>
      <c r="BA46" s="775">
        <v>18482</v>
      </c>
      <c r="BB46" s="774">
        <v>18482</v>
      </c>
      <c r="BC46" s="775">
        <v>14211</v>
      </c>
      <c r="BD46" s="774">
        <v>14211</v>
      </c>
      <c r="BE46" s="775">
        <v>14211</v>
      </c>
      <c r="BF46" s="774">
        <v>14211</v>
      </c>
      <c r="BG46" s="775">
        <v>13648</v>
      </c>
      <c r="BH46" s="774">
        <v>13648</v>
      </c>
      <c r="BI46" s="775">
        <v>0</v>
      </c>
      <c r="BJ46" s="774">
        <v>0</v>
      </c>
      <c r="BK46" s="775">
        <v>0</v>
      </c>
      <c r="BL46" s="774">
        <v>0</v>
      </c>
      <c r="BM46" s="775">
        <v>0</v>
      </c>
      <c r="BN46" s="774">
        <v>0</v>
      </c>
      <c r="BO46" s="775">
        <v>0</v>
      </c>
      <c r="BP46" s="774">
        <v>0</v>
      </c>
      <c r="BQ46" s="775">
        <v>0</v>
      </c>
      <c r="BR46" s="774">
        <v>0</v>
      </c>
      <c r="BS46" s="775">
        <v>0</v>
      </c>
      <c r="BT46" s="776">
        <v>0</v>
      </c>
      <c r="BU46" s="16"/>
    </row>
    <row r="47" spans="2:73" s="17" customFormat="1" ht="15.5">
      <c r="B47" s="691" t="s">
        <v>501</v>
      </c>
      <c r="C47" s="691">
        <v>88</v>
      </c>
      <c r="D47" s="804" t="s">
        <v>118</v>
      </c>
      <c r="E47" s="691" t="s">
        <v>738</v>
      </c>
      <c r="F47" s="691"/>
      <c r="G47" s="691"/>
      <c r="H47" s="771" t="s">
        <v>748</v>
      </c>
      <c r="I47" s="644" t="s">
        <v>574</v>
      </c>
      <c r="J47" s="644" t="s">
        <v>581</v>
      </c>
      <c r="K47" s="633"/>
      <c r="L47" s="695"/>
      <c r="M47" s="696"/>
      <c r="N47" s="696"/>
      <c r="O47" s="696"/>
      <c r="P47" s="696">
        <v>16</v>
      </c>
      <c r="Q47" s="696">
        <v>16</v>
      </c>
      <c r="R47" s="696">
        <v>16</v>
      </c>
      <c r="S47" s="696">
        <v>16</v>
      </c>
      <c r="T47" s="696">
        <v>16</v>
      </c>
      <c r="U47" s="696">
        <v>16</v>
      </c>
      <c r="V47" s="696">
        <v>16</v>
      </c>
      <c r="W47" s="696">
        <v>16</v>
      </c>
      <c r="X47" s="696">
        <v>16</v>
      </c>
      <c r="Y47" s="696">
        <v>16</v>
      </c>
      <c r="Z47" s="696">
        <v>16</v>
      </c>
      <c r="AA47" s="696">
        <v>16</v>
      </c>
      <c r="AB47" s="696">
        <v>16</v>
      </c>
      <c r="AC47" s="696">
        <v>11</v>
      </c>
      <c r="AD47" s="696">
        <v>0</v>
      </c>
      <c r="AE47" s="696">
        <v>0</v>
      </c>
      <c r="AF47" s="696">
        <v>0</v>
      </c>
      <c r="AG47" s="696">
        <v>0</v>
      </c>
      <c r="AH47" s="696">
        <v>0</v>
      </c>
      <c r="AI47" s="696">
        <v>0</v>
      </c>
      <c r="AJ47" s="696">
        <v>0</v>
      </c>
      <c r="AK47" s="696">
        <v>0</v>
      </c>
      <c r="AL47" s="696">
        <v>0</v>
      </c>
      <c r="AM47" s="696">
        <v>0</v>
      </c>
      <c r="AN47" s="696">
        <v>0</v>
      </c>
      <c r="AO47" s="697">
        <v>0</v>
      </c>
      <c r="AP47" s="633"/>
      <c r="AQ47" s="773"/>
      <c r="AR47" s="774"/>
      <c r="AS47" s="775"/>
      <c r="AT47" s="774"/>
      <c r="AU47" s="775">
        <v>76067</v>
      </c>
      <c r="AV47" s="774">
        <v>76067</v>
      </c>
      <c r="AW47" s="775">
        <v>76067</v>
      </c>
      <c r="AX47" s="774">
        <v>76067</v>
      </c>
      <c r="AY47" s="775">
        <v>76067</v>
      </c>
      <c r="AZ47" s="774">
        <v>76067</v>
      </c>
      <c r="BA47" s="775">
        <v>76067</v>
      </c>
      <c r="BB47" s="774">
        <v>76067</v>
      </c>
      <c r="BC47" s="775">
        <v>76067</v>
      </c>
      <c r="BD47" s="774">
        <v>76067</v>
      </c>
      <c r="BE47" s="775">
        <v>76067</v>
      </c>
      <c r="BF47" s="774">
        <v>76067</v>
      </c>
      <c r="BG47" s="775">
        <v>76067</v>
      </c>
      <c r="BH47" s="774">
        <v>53247</v>
      </c>
      <c r="BI47" s="775">
        <v>0</v>
      </c>
      <c r="BJ47" s="774">
        <v>0</v>
      </c>
      <c r="BK47" s="775">
        <v>0</v>
      </c>
      <c r="BL47" s="774">
        <v>0</v>
      </c>
      <c r="BM47" s="775">
        <v>0</v>
      </c>
      <c r="BN47" s="774">
        <v>0</v>
      </c>
      <c r="BO47" s="775">
        <v>0</v>
      </c>
      <c r="BP47" s="774">
        <v>0</v>
      </c>
      <c r="BQ47" s="775">
        <v>0</v>
      </c>
      <c r="BR47" s="774">
        <v>0</v>
      </c>
      <c r="BS47" s="775">
        <v>0</v>
      </c>
      <c r="BT47" s="776">
        <v>0</v>
      </c>
      <c r="BU47" s="16"/>
    </row>
    <row r="48" spans="2:73" s="17" customFormat="1" ht="15.5">
      <c r="B48" s="691" t="s">
        <v>501</v>
      </c>
      <c r="C48" s="691">
        <v>150</v>
      </c>
      <c r="D48" s="804" t="s">
        <v>95</v>
      </c>
      <c r="E48" s="691" t="s">
        <v>738</v>
      </c>
      <c r="F48" s="691"/>
      <c r="G48" s="691"/>
      <c r="H48" s="771" t="s">
        <v>748</v>
      </c>
      <c r="I48" s="644" t="s">
        <v>574</v>
      </c>
      <c r="J48" s="644" t="s">
        <v>581</v>
      </c>
      <c r="K48" s="633"/>
      <c r="L48" s="695"/>
      <c r="M48" s="696"/>
      <c r="N48" s="696"/>
      <c r="O48" s="696"/>
      <c r="P48" s="696">
        <v>1</v>
      </c>
      <c r="Q48" s="696">
        <v>1</v>
      </c>
      <c r="R48" s="696">
        <v>1</v>
      </c>
      <c r="S48" s="696">
        <v>1</v>
      </c>
      <c r="T48" s="696">
        <v>1</v>
      </c>
      <c r="U48" s="696">
        <v>1</v>
      </c>
      <c r="V48" s="696">
        <v>1</v>
      </c>
      <c r="W48" s="696">
        <v>1</v>
      </c>
      <c r="X48" s="696">
        <v>1</v>
      </c>
      <c r="Y48" s="696">
        <v>1</v>
      </c>
      <c r="Z48" s="696">
        <v>1</v>
      </c>
      <c r="AA48" s="696">
        <v>1</v>
      </c>
      <c r="AB48" s="696">
        <v>1</v>
      </c>
      <c r="AC48" s="696">
        <v>1</v>
      </c>
      <c r="AD48" s="696">
        <v>1</v>
      </c>
      <c r="AE48" s="696">
        <v>1</v>
      </c>
      <c r="AF48" s="696">
        <v>0</v>
      </c>
      <c r="AG48" s="696">
        <v>0</v>
      </c>
      <c r="AH48" s="696">
        <v>0</v>
      </c>
      <c r="AI48" s="696">
        <v>0</v>
      </c>
      <c r="AJ48" s="696">
        <v>0</v>
      </c>
      <c r="AK48" s="696">
        <v>0</v>
      </c>
      <c r="AL48" s="696">
        <v>0</v>
      </c>
      <c r="AM48" s="696">
        <v>0</v>
      </c>
      <c r="AN48" s="696">
        <v>0</v>
      </c>
      <c r="AO48" s="697">
        <v>0</v>
      </c>
      <c r="AP48" s="633"/>
      <c r="AQ48" s="773"/>
      <c r="AR48" s="774"/>
      <c r="AS48" s="775"/>
      <c r="AT48" s="774"/>
      <c r="AU48" s="775">
        <v>9038</v>
      </c>
      <c r="AV48" s="774">
        <v>8961</v>
      </c>
      <c r="AW48" s="775">
        <v>8961</v>
      </c>
      <c r="AX48" s="774">
        <v>8961</v>
      </c>
      <c r="AY48" s="775">
        <v>8961</v>
      </c>
      <c r="AZ48" s="774">
        <v>8961</v>
      </c>
      <c r="BA48" s="775">
        <v>8961</v>
      </c>
      <c r="BB48" s="774">
        <v>8959</v>
      </c>
      <c r="BC48" s="775">
        <v>8959</v>
      </c>
      <c r="BD48" s="774">
        <v>8959</v>
      </c>
      <c r="BE48" s="775">
        <v>8830</v>
      </c>
      <c r="BF48" s="774">
        <v>8824</v>
      </c>
      <c r="BG48" s="775">
        <v>8824</v>
      </c>
      <c r="BH48" s="774">
        <v>8812</v>
      </c>
      <c r="BI48" s="775">
        <v>8812</v>
      </c>
      <c r="BJ48" s="774">
        <v>8803</v>
      </c>
      <c r="BK48" s="775">
        <v>2661</v>
      </c>
      <c r="BL48" s="774">
        <v>2661</v>
      </c>
      <c r="BM48" s="775">
        <v>2661</v>
      </c>
      <c r="BN48" s="774">
        <v>2661</v>
      </c>
      <c r="BO48" s="775">
        <v>0</v>
      </c>
      <c r="BP48" s="774">
        <v>0</v>
      </c>
      <c r="BQ48" s="775">
        <v>0</v>
      </c>
      <c r="BR48" s="774">
        <v>0</v>
      </c>
      <c r="BS48" s="775">
        <v>0</v>
      </c>
      <c r="BT48" s="776">
        <v>0</v>
      </c>
      <c r="BU48" s="16"/>
    </row>
    <row r="49" spans="2:73" s="17" customFormat="1" ht="15.5">
      <c r="B49" s="691" t="s">
        <v>501</v>
      </c>
      <c r="C49" s="691">
        <v>151</v>
      </c>
      <c r="D49" s="804" t="s">
        <v>96</v>
      </c>
      <c r="E49" s="691" t="s">
        <v>738</v>
      </c>
      <c r="F49" s="691"/>
      <c r="G49" s="691"/>
      <c r="H49" s="771" t="s">
        <v>748</v>
      </c>
      <c r="I49" s="644" t="s">
        <v>574</v>
      </c>
      <c r="J49" s="644" t="s">
        <v>581</v>
      </c>
      <c r="K49" s="633"/>
      <c r="L49" s="695"/>
      <c r="M49" s="696"/>
      <c r="N49" s="696"/>
      <c r="O49" s="696"/>
      <c r="P49" s="696">
        <v>0</v>
      </c>
      <c r="Q49" s="696">
        <v>0</v>
      </c>
      <c r="R49" s="696">
        <v>0</v>
      </c>
      <c r="S49" s="696">
        <v>0</v>
      </c>
      <c r="T49" s="696">
        <v>0</v>
      </c>
      <c r="U49" s="696">
        <v>0</v>
      </c>
      <c r="V49" s="696">
        <v>0</v>
      </c>
      <c r="W49" s="696">
        <v>0</v>
      </c>
      <c r="X49" s="696">
        <v>0</v>
      </c>
      <c r="Y49" s="696">
        <v>0</v>
      </c>
      <c r="Z49" s="696">
        <v>0</v>
      </c>
      <c r="AA49" s="696">
        <v>0</v>
      </c>
      <c r="AB49" s="696">
        <v>0</v>
      </c>
      <c r="AC49" s="696">
        <v>0</v>
      </c>
      <c r="AD49" s="696">
        <v>0</v>
      </c>
      <c r="AE49" s="696">
        <v>0</v>
      </c>
      <c r="AF49" s="696">
        <v>0</v>
      </c>
      <c r="AG49" s="696">
        <v>0</v>
      </c>
      <c r="AH49" s="696">
        <v>0</v>
      </c>
      <c r="AI49" s="696">
        <v>0</v>
      </c>
      <c r="AJ49" s="696">
        <v>0</v>
      </c>
      <c r="AK49" s="696">
        <v>0</v>
      </c>
      <c r="AL49" s="696">
        <v>0</v>
      </c>
      <c r="AM49" s="696">
        <v>0</v>
      </c>
      <c r="AN49" s="696">
        <v>0</v>
      </c>
      <c r="AO49" s="697">
        <v>0</v>
      </c>
      <c r="AP49" s="633"/>
      <c r="AQ49" s="773"/>
      <c r="AR49" s="774"/>
      <c r="AS49" s="775"/>
      <c r="AT49" s="774"/>
      <c r="AU49" s="775">
        <v>604</v>
      </c>
      <c r="AV49" s="774">
        <v>597</v>
      </c>
      <c r="AW49" s="775">
        <v>597</v>
      </c>
      <c r="AX49" s="774">
        <v>597</v>
      </c>
      <c r="AY49" s="775">
        <v>597</v>
      </c>
      <c r="AZ49" s="774">
        <v>597</v>
      </c>
      <c r="BA49" s="775">
        <v>597</v>
      </c>
      <c r="BB49" s="774">
        <v>595</v>
      </c>
      <c r="BC49" s="775">
        <v>595</v>
      </c>
      <c r="BD49" s="774">
        <v>595</v>
      </c>
      <c r="BE49" s="775">
        <v>505</v>
      </c>
      <c r="BF49" s="774">
        <v>501</v>
      </c>
      <c r="BG49" s="775">
        <v>501</v>
      </c>
      <c r="BH49" s="774">
        <v>485</v>
      </c>
      <c r="BI49" s="775">
        <v>485</v>
      </c>
      <c r="BJ49" s="774">
        <v>483</v>
      </c>
      <c r="BK49" s="775">
        <v>202</v>
      </c>
      <c r="BL49" s="774">
        <v>202</v>
      </c>
      <c r="BM49" s="775">
        <v>202</v>
      </c>
      <c r="BN49" s="774">
        <v>202</v>
      </c>
      <c r="BO49" s="775">
        <v>0</v>
      </c>
      <c r="BP49" s="774">
        <v>0</v>
      </c>
      <c r="BQ49" s="775">
        <v>0</v>
      </c>
      <c r="BR49" s="774">
        <v>0</v>
      </c>
      <c r="BS49" s="775">
        <v>0</v>
      </c>
      <c r="BT49" s="776">
        <v>0</v>
      </c>
      <c r="BU49" s="16"/>
    </row>
    <row r="50" spans="2:73" s="17" customFormat="1" ht="15.5">
      <c r="B50" s="691" t="s">
        <v>501</v>
      </c>
      <c r="C50" s="691">
        <v>152</v>
      </c>
      <c r="D50" s="804" t="s">
        <v>737</v>
      </c>
      <c r="E50" s="691" t="s">
        <v>738</v>
      </c>
      <c r="F50" s="691"/>
      <c r="G50" s="691"/>
      <c r="H50" s="771" t="s">
        <v>748</v>
      </c>
      <c r="I50" s="644" t="s">
        <v>574</v>
      </c>
      <c r="J50" s="644" t="s">
        <v>581</v>
      </c>
      <c r="K50" s="633"/>
      <c r="L50" s="695"/>
      <c r="M50" s="696"/>
      <c r="N50" s="696"/>
      <c r="O50" s="696"/>
      <c r="P50" s="696">
        <v>0</v>
      </c>
      <c r="Q50" s="696">
        <v>0</v>
      </c>
      <c r="R50" s="696">
        <v>0</v>
      </c>
      <c r="S50" s="696">
        <v>0</v>
      </c>
      <c r="T50" s="696">
        <v>0</v>
      </c>
      <c r="U50" s="696">
        <v>0</v>
      </c>
      <c r="V50" s="696">
        <v>0</v>
      </c>
      <c r="W50" s="696">
        <v>0</v>
      </c>
      <c r="X50" s="696">
        <v>0</v>
      </c>
      <c r="Y50" s="696">
        <v>0</v>
      </c>
      <c r="Z50" s="696">
        <v>0</v>
      </c>
      <c r="AA50" s="696">
        <v>0</v>
      </c>
      <c r="AB50" s="696">
        <v>0</v>
      </c>
      <c r="AC50" s="696">
        <v>0</v>
      </c>
      <c r="AD50" s="696">
        <v>0</v>
      </c>
      <c r="AE50" s="696">
        <v>0</v>
      </c>
      <c r="AF50" s="696">
        <v>0</v>
      </c>
      <c r="AG50" s="696">
        <v>0</v>
      </c>
      <c r="AH50" s="696">
        <v>0</v>
      </c>
      <c r="AI50" s="696">
        <v>0</v>
      </c>
      <c r="AJ50" s="696">
        <v>0</v>
      </c>
      <c r="AK50" s="696">
        <v>0</v>
      </c>
      <c r="AL50" s="696">
        <v>0</v>
      </c>
      <c r="AM50" s="696">
        <v>0</v>
      </c>
      <c r="AN50" s="696">
        <v>0</v>
      </c>
      <c r="AO50" s="697">
        <v>0</v>
      </c>
      <c r="AP50" s="633"/>
      <c r="AQ50" s="773"/>
      <c r="AR50" s="774"/>
      <c r="AS50" s="775"/>
      <c r="AT50" s="774"/>
      <c r="AU50" s="775">
        <v>645</v>
      </c>
      <c r="AV50" s="774">
        <v>645</v>
      </c>
      <c r="AW50" s="775">
        <v>645</v>
      </c>
      <c r="AX50" s="774">
        <v>645</v>
      </c>
      <c r="AY50" s="775">
        <v>645</v>
      </c>
      <c r="AZ50" s="774">
        <v>645</v>
      </c>
      <c r="BA50" s="775">
        <v>645</v>
      </c>
      <c r="BB50" s="774">
        <v>645</v>
      </c>
      <c r="BC50" s="775">
        <v>645</v>
      </c>
      <c r="BD50" s="774">
        <v>645</v>
      </c>
      <c r="BE50" s="775">
        <v>645</v>
      </c>
      <c r="BF50" s="774">
        <v>645</v>
      </c>
      <c r="BG50" s="775">
        <v>645</v>
      </c>
      <c r="BH50" s="774">
        <v>645</v>
      </c>
      <c r="BI50" s="775">
        <v>645</v>
      </c>
      <c r="BJ50" s="774">
        <v>645</v>
      </c>
      <c r="BK50" s="775">
        <v>645</v>
      </c>
      <c r="BL50" s="774">
        <v>645</v>
      </c>
      <c r="BM50" s="775">
        <v>645</v>
      </c>
      <c r="BN50" s="774">
        <v>0</v>
      </c>
      <c r="BO50" s="775">
        <v>0</v>
      </c>
      <c r="BP50" s="774">
        <v>0</v>
      </c>
      <c r="BQ50" s="775">
        <v>0</v>
      </c>
      <c r="BR50" s="774">
        <v>0</v>
      </c>
      <c r="BS50" s="775">
        <v>0</v>
      </c>
      <c r="BT50" s="776">
        <v>0</v>
      </c>
      <c r="BU50" s="16"/>
    </row>
    <row r="51" spans="2:73" s="17" customFormat="1" ht="15.5">
      <c r="B51" s="691" t="s">
        <v>501</v>
      </c>
      <c r="C51" s="691">
        <v>247</v>
      </c>
      <c r="D51" s="804" t="s">
        <v>114</v>
      </c>
      <c r="E51" s="691" t="s">
        <v>738</v>
      </c>
      <c r="F51" s="691"/>
      <c r="G51" s="691"/>
      <c r="H51" s="771">
        <v>2016</v>
      </c>
      <c r="I51" s="644" t="s">
        <v>575</v>
      </c>
      <c r="J51" s="644" t="s">
        <v>588</v>
      </c>
      <c r="K51" s="633"/>
      <c r="L51" s="695"/>
      <c r="M51" s="696"/>
      <c r="N51" s="696"/>
      <c r="O51" s="696"/>
      <c r="P51" s="696">
        <v>0</v>
      </c>
      <c r="Q51" s="696">
        <v>16</v>
      </c>
      <c r="R51" s="696">
        <v>16</v>
      </c>
      <c r="S51" s="696">
        <v>16</v>
      </c>
      <c r="T51" s="696">
        <v>16</v>
      </c>
      <c r="U51" s="696">
        <v>16</v>
      </c>
      <c r="V51" s="696">
        <v>16</v>
      </c>
      <c r="W51" s="696">
        <v>16</v>
      </c>
      <c r="X51" s="696">
        <v>16</v>
      </c>
      <c r="Y51" s="696">
        <v>16</v>
      </c>
      <c r="Z51" s="696">
        <v>16</v>
      </c>
      <c r="AA51" s="696">
        <v>15</v>
      </c>
      <c r="AB51" s="696">
        <v>15</v>
      </c>
      <c r="AC51" s="696">
        <v>15</v>
      </c>
      <c r="AD51" s="696">
        <v>15</v>
      </c>
      <c r="AE51" s="696">
        <v>13</v>
      </c>
      <c r="AF51" s="696">
        <v>13</v>
      </c>
      <c r="AG51" s="696">
        <v>6</v>
      </c>
      <c r="AH51" s="696">
        <v>0</v>
      </c>
      <c r="AI51" s="696">
        <v>0</v>
      </c>
      <c r="AJ51" s="696">
        <v>0</v>
      </c>
      <c r="AK51" s="696">
        <v>0</v>
      </c>
      <c r="AL51" s="696">
        <v>0</v>
      </c>
      <c r="AM51" s="696">
        <v>0</v>
      </c>
      <c r="AN51" s="696">
        <v>0</v>
      </c>
      <c r="AO51" s="697">
        <v>0</v>
      </c>
      <c r="AP51" s="633"/>
      <c r="AQ51" s="773"/>
      <c r="AR51" s="774"/>
      <c r="AS51" s="775"/>
      <c r="AT51" s="774"/>
      <c r="AU51" s="775">
        <v>0</v>
      </c>
      <c r="AV51" s="774">
        <v>241060</v>
      </c>
      <c r="AW51" s="775">
        <v>241060</v>
      </c>
      <c r="AX51" s="774">
        <v>241060</v>
      </c>
      <c r="AY51" s="775">
        <v>241060</v>
      </c>
      <c r="AZ51" s="774">
        <v>241060</v>
      </c>
      <c r="BA51" s="775">
        <v>241060</v>
      </c>
      <c r="BB51" s="774">
        <v>241060</v>
      </c>
      <c r="BC51" s="775">
        <v>241029</v>
      </c>
      <c r="BD51" s="774">
        <v>241029</v>
      </c>
      <c r="BE51" s="775">
        <v>239949</v>
      </c>
      <c r="BF51" s="774">
        <v>237079</v>
      </c>
      <c r="BG51" s="775">
        <v>236945</v>
      </c>
      <c r="BH51" s="774">
        <v>236945</v>
      </c>
      <c r="BI51" s="775">
        <v>235670</v>
      </c>
      <c r="BJ51" s="774">
        <v>204206</v>
      </c>
      <c r="BK51" s="775">
        <v>204206</v>
      </c>
      <c r="BL51" s="774">
        <v>89822</v>
      </c>
      <c r="BM51" s="775">
        <v>0</v>
      </c>
      <c r="BN51" s="774">
        <v>0</v>
      </c>
      <c r="BO51" s="775">
        <v>0</v>
      </c>
      <c r="BP51" s="774">
        <v>0</v>
      </c>
      <c r="BQ51" s="775">
        <v>0</v>
      </c>
      <c r="BR51" s="774">
        <v>0</v>
      </c>
      <c r="BS51" s="775">
        <v>0</v>
      </c>
      <c r="BT51" s="776">
        <v>0</v>
      </c>
      <c r="BU51" s="16"/>
    </row>
    <row r="52" spans="2:73" s="17" customFormat="1" ht="15.5">
      <c r="B52" s="691" t="s">
        <v>501</v>
      </c>
      <c r="C52" s="691">
        <v>249</v>
      </c>
      <c r="D52" s="804" t="s">
        <v>739</v>
      </c>
      <c r="E52" s="691" t="s">
        <v>738</v>
      </c>
      <c r="F52" s="691"/>
      <c r="G52" s="691"/>
      <c r="H52" s="771">
        <v>2016</v>
      </c>
      <c r="I52" s="644" t="s">
        <v>575</v>
      </c>
      <c r="J52" s="644" t="s">
        <v>588</v>
      </c>
      <c r="K52" s="633"/>
      <c r="L52" s="695"/>
      <c r="M52" s="696"/>
      <c r="N52" s="696"/>
      <c r="O52" s="696"/>
      <c r="P52" s="696">
        <v>0</v>
      </c>
      <c r="Q52" s="696">
        <v>4</v>
      </c>
      <c r="R52" s="696">
        <v>4</v>
      </c>
      <c r="S52" s="696">
        <v>4</v>
      </c>
      <c r="T52" s="696">
        <v>4</v>
      </c>
      <c r="U52" s="696">
        <v>4</v>
      </c>
      <c r="V52" s="696">
        <v>4</v>
      </c>
      <c r="W52" s="696">
        <v>4</v>
      </c>
      <c r="X52" s="696">
        <v>4</v>
      </c>
      <c r="Y52" s="696">
        <v>4</v>
      </c>
      <c r="Z52" s="696">
        <v>4</v>
      </c>
      <c r="AA52" s="696">
        <v>4</v>
      </c>
      <c r="AB52" s="696">
        <v>4</v>
      </c>
      <c r="AC52" s="696">
        <v>4</v>
      </c>
      <c r="AD52" s="696">
        <v>4</v>
      </c>
      <c r="AE52" s="696">
        <v>4</v>
      </c>
      <c r="AF52" s="696">
        <v>4</v>
      </c>
      <c r="AG52" s="696">
        <v>4</v>
      </c>
      <c r="AH52" s="696">
        <v>4</v>
      </c>
      <c r="AI52" s="696">
        <v>4</v>
      </c>
      <c r="AJ52" s="696">
        <v>0</v>
      </c>
      <c r="AK52" s="696">
        <v>0</v>
      </c>
      <c r="AL52" s="696">
        <v>0</v>
      </c>
      <c r="AM52" s="696">
        <v>0</v>
      </c>
      <c r="AN52" s="696">
        <v>0</v>
      </c>
      <c r="AO52" s="697">
        <v>0</v>
      </c>
      <c r="AP52" s="633"/>
      <c r="AQ52" s="773"/>
      <c r="AR52" s="774"/>
      <c r="AS52" s="775"/>
      <c r="AT52" s="774"/>
      <c r="AU52" s="775">
        <v>0</v>
      </c>
      <c r="AV52" s="774">
        <v>15468</v>
      </c>
      <c r="AW52" s="775">
        <v>15468</v>
      </c>
      <c r="AX52" s="774">
        <v>15468</v>
      </c>
      <c r="AY52" s="775">
        <v>15468</v>
      </c>
      <c r="AZ52" s="774">
        <v>15468</v>
      </c>
      <c r="BA52" s="775">
        <v>15468</v>
      </c>
      <c r="BB52" s="774">
        <v>15468</v>
      </c>
      <c r="BC52" s="775">
        <v>15468</v>
      </c>
      <c r="BD52" s="774">
        <v>15468</v>
      </c>
      <c r="BE52" s="775">
        <v>15468</v>
      </c>
      <c r="BF52" s="774">
        <v>15468</v>
      </c>
      <c r="BG52" s="775">
        <v>15468</v>
      </c>
      <c r="BH52" s="774">
        <v>15468</v>
      </c>
      <c r="BI52" s="775">
        <v>15468</v>
      </c>
      <c r="BJ52" s="774">
        <v>15468</v>
      </c>
      <c r="BK52" s="775">
        <v>15468</v>
      </c>
      <c r="BL52" s="774">
        <v>15468</v>
      </c>
      <c r="BM52" s="775">
        <v>15468</v>
      </c>
      <c r="BN52" s="774">
        <v>15309</v>
      </c>
      <c r="BO52" s="775">
        <v>0</v>
      </c>
      <c r="BP52" s="774">
        <v>0</v>
      </c>
      <c r="BQ52" s="775">
        <v>0</v>
      </c>
      <c r="BR52" s="774">
        <v>0</v>
      </c>
      <c r="BS52" s="775">
        <v>0</v>
      </c>
      <c r="BT52" s="776">
        <v>0</v>
      </c>
      <c r="BU52" s="16"/>
    </row>
    <row r="53" spans="2:73" s="17" customFormat="1" ht="15.5">
      <c r="B53" s="691" t="s">
        <v>501</v>
      </c>
      <c r="C53" s="691">
        <v>251</v>
      </c>
      <c r="D53" s="804" t="s">
        <v>117</v>
      </c>
      <c r="E53" s="691" t="s">
        <v>738</v>
      </c>
      <c r="F53" s="691"/>
      <c r="G53" s="691"/>
      <c r="H53" s="771">
        <v>2016</v>
      </c>
      <c r="I53" s="644" t="s">
        <v>575</v>
      </c>
      <c r="J53" s="644" t="s">
        <v>588</v>
      </c>
      <c r="K53" s="633"/>
      <c r="L53" s="695"/>
      <c r="M53" s="696"/>
      <c r="N53" s="696"/>
      <c r="O53" s="696"/>
      <c r="P53" s="696">
        <v>0</v>
      </c>
      <c r="Q53" s="696">
        <v>6</v>
      </c>
      <c r="R53" s="696">
        <v>6</v>
      </c>
      <c r="S53" s="696">
        <v>6</v>
      </c>
      <c r="T53" s="696">
        <v>6</v>
      </c>
      <c r="U53" s="696">
        <v>6</v>
      </c>
      <c r="V53" s="696">
        <v>6</v>
      </c>
      <c r="W53" s="696">
        <v>6</v>
      </c>
      <c r="X53" s="696">
        <v>6</v>
      </c>
      <c r="Y53" s="696">
        <v>6</v>
      </c>
      <c r="Z53" s="696">
        <v>5</v>
      </c>
      <c r="AA53" s="696">
        <v>2</v>
      </c>
      <c r="AB53" s="696">
        <v>2</v>
      </c>
      <c r="AC53" s="696">
        <v>2</v>
      </c>
      <c r="AD53" s="696">
        <v>2</v>
      </c>
      <c r="AE53" s="696">
        <v>2</v>
      </c>
      <c r="AF53" s="696">
        <v>2</v>
      </c>
      <c r="AG53" s="696">
        <v>2</v>
      </c>
      <c r="AH53" s="696">
        <v>2</v>
      </c>
      <c r="AI53" s="696">
        <v>2</v>
      </c>
      <c r="AJ53" s="696">
        <v>2</v>
      </c>
      <c r="AK53" s="696">
        <v>0</v>
      </c>
      <c r="AL53" s="696">
        <v>0</v>
      </c>
      <c r="AM53" s="696">
        <v>0</v>
      </c>
      <c r="AN53" s="696">
        <v>0</v>
      </c>
      <c r="AO53" s="697">
        <v>0</v>
      </c>
      <c r="AP53" s="633"/>
      <c r="AQ53" s="773"/>
      <c r="AR53" s="774"/>
      <c r="AS53" s="775"/>
      <c r="AT53" s="774"/>
      <c r="AU53" s="775">
        <v>0</v>
      </c>
      <c r="AV53" s="774">
        <v>43374</v>
      </c>
      <c r="AW53" s="775">
        <v>43374</v>
      </c>
      <c r="AX53" s="774">
        <v>43374</v>
      </c>
      <c r="AY53" s="775">
        <v>43374</v>
      </c>
      <c r="AZ53" s="774">
        <v>43374</v>
      </c>
      <c r="BA53" s="775">
        <v>43228</v>
      </c>
      <c r="BB53" s="774">
        <v>43228</v>
      </c>
      <c r="BC53" s="775">
        <v>43228</v>
      </c>
      <c r="BD53" s="774">
        <v>43228</v>
      </c>
      <c r="BE53" s="775">
        <v>33924</v>
      </c>
      <c r="BF53" s="774">
        <v>27699</v>
      </c>
      <c r="BG53" s="775">
        <v>27699</v>
      </c>
      <c r="BH53" s="774">
        <v>26984</v>
      </c>
      <c r="BI53" s="775">
        <v>26984</v>
      </c>
      <c r="BJ53" s="774">
        <v>26984</v>
      </c>
      <c r="BK53" s="775">
        <v>26984</v>
      </c>
      <c r="BL53" s="774">
        <v>26984</v>
      </c>
      <c r="BM53" s="775">
        <v>26984</v>
      </c>
      <c r="BN53" s="774">
        <v>26984</v>
      </c>
      <c r="BO53" s="775">
        <v>26984</v>
      </c>
      <c r="BP53" s="774">
        <v>0</v>
      </c>
      <c r="BQ53" s="775">
        <v>0</v>
      </c>
      <c r="BR53" s="774">
        <v>0</v>
      </c>
      <c r="BS53" s="775">
        <v>0</v>
      </c>
      <c r="BT53" s="776">
        <v>0</v>
      </c>
      <c r="BU53" s="16"/>
    </row>
    <row r="54" spans="2:73" s="17" customFormat="1" ht="15.5">
      <c r="B54" s="691" t="s">
        <v>501</v>
      </c>
      <c r="C54" s="691">
        <v>253</v>
      </c>
      <c r="D54" s="804" t="s">
        <v>119</v>
      </c>
      <c r="E54" s="691" t="s">
        <v>738</v>
      </c>
      <c r="F54" s="691"/>
      <c r="G54" s="691"/>
      <c r="H54" s="771">
        <v>2016</v>
      </c>
      <c r="I54" s="644" t="s">
        <v>575</v>
      </c>
      <c r="J54" s="644" t="s">
        <v>588</v>
      </c>
      <c r="K54" s="633"/>
      <c r="L54" s="695"/>
      <c r="M54" s="696"/>
      <c r="N54" s="696"/>
      <c r="O54" s="696"/>
      <c r="P54" s="696">
        <v>0</v>
      </c>
      <c r="Q54" s="696">
        <v>38</v>
      </c>
      <c r="R54" s="696">
        <v>37</v>
      </c>
      <c r="S54" s="696">
        <v>37</v>
      </c>
      <c r="T54" s="696">
        <v>37</v>
      </c>
      <c r="U54" s="696">
        <v>37</v>
      </c>
      <c r="V54" s="696">
        <v>37</v>
      </c>
      <c r="W54" s="696">
        <v>37</v>
      </c>
      <c r="X54" s="696">
        <v>37</v>
      </c>
      <c r="Y54" s="696">
        <v>37</v>
      </c>
      <c r="Z54" s="696">
        <v>37</v>
      </c>
      <c r="AA54" s="696">
        <v>37</v>
      </c>
      <c r="AB54" s="696">
        <v>30</v>
      </c>
      <c r="AC54" s="696">
        <v>18</v>
      </c>
      <c r="AD54" s="696">
        <v>18</v>
      </c>
      <c r="AE54" s="696">
        <v>18</v>
      </c>
      <c r="AF54" s="696">
        <v>6</v>
      </c>
      <c r="AG54" s="696">
        <v>6</v>
      </c>
      <c r="AH54" s="696">
        <v>6</v>
      </c>
      <c r="AI54" s="696">
        <v>6</v>
      </c>
      <c r="AJ54" s="696">
        <v>6</v>
      </c>
      <c r="AK54" s="696">
        <v>0</v>
      </c>
      <c r="AL54" s="696">
        <v>0</v>
      </c>
      <c r="AM54" s="696">
        <v>0</v>
      </c>
      <c r="AN54" s="696">
        <v>0</v>
      </c>
      <c r="AO54" s="697">
        <v>0</v>
      </c>
      <c r="AP54" s="633"/>
      <c r="AQ54" s="773"/>
      <c r="AR54" s="774"/>
      <c r="AS54" s="775"/>
      <c r="AT54" s="774"/>
      <c r="AU54" s="775">
        <v>0</v>
      </c>
      <c r="AV54" s="774">
        <v>204307</v>
      </c>
      <c r="AW54" s="775">
        <v>199961</v>
      </c>
      <c r="AX54" s="774">
        <v>199961</v>
      </c>
      <c r="AY54" s="775">
        <v>199961</v>
      </c>
      <c r="AZ54" s="774">
        <v>199961</v>
      </c>
      <c r="BA54" s="775">
        <v>199961</v>
      </c>
      <c r="BB54" s="774">
        <v>199961</v>
      </c>
      <c r="BC54" s="775">
        <v>199961</v>
      </c>
      <c r="BD54" s="774">
        <v>199961</v>
      </c>
      <c r="BE54" s="775">
        <v>199961</v>
      </c>
      <c r="BF54" s="774">
        <v>199961</v>
      </c>
      <c r="BG54" s="775">
        <v>157416</v>
      </c>
      <c r="BH54" s="774">
        <v>46138</v>
      </c>
      <c r="BI54" s="775">
        <v>46138</v>
      </c>
      <c r="BJ54" s="774">
        <v>45538</v>
      </c>
      <c r="BK54" s="775">
        <v>5090</v>
      </c>
      <c r="BL54" s="774">
        <v>5090</v>
      </c>
      <c r="BM54" s="775">
        <v>5090</v>
      </c>
      <c r="BN54" s="774">
        <v>5090</v>
      </c>
      <c r="BO54" s="775">
        <v>5090</v>
      </c>
      <c r="BP54" s="774">
        <v>0</v>
      </c>
      <c r="BQ54" s="775">
        <v>0</v>
      </c>
      <c r="BR54" s="774">
        <v>0</v>
      </c>
      <c r="BS54" s="775">
        <v>0</v>
      </c>
      <c r="BT54" s="776">
        <v>0</v>
      </c>
      <c r="BU54" s="16"/>
    </row>
    <row r="55" spans="2:73" s="17" customFormat="1" ht="29">
      <c r="B55" s="691" t="s">
        <v>501</v>
      </c>
      <c r="C55" s="691">
        <v>255</v>
      </c>
      <c r="D55" s="804" t="s">
        <v>121</v>
      </c>
      <c r="E55" s="691" t="s">
        <v>738</v>
      </c>
      <c r="F55" s="691"/>
      <c r="G55" s="691"/>
      <c r="H55" s="771">
        <v>2016</v>
      </c>
      <c r="I55" s="644" t="s">
        <v>575</v>
      </c>
      <c r="J55" s="644" t="s">
        <v>588</v>
      </c>
      <c r="K55" s="633"/>
      <c r="L55" s="695"/>
      <c r="M55" s="696"/>
      <c r="N55" s="696"/>
      <c r="O55" s="696"/>
      <c r="P55" s="696">
        <v>0</v>
      </c>
      <c r="Q55" s="696">
        <v>6</v>
      </c>
      <c r="R55" s="696">
        <v>6</v>
      </c>
      <c r="S55" s="696">
        <v>6</v>
      </c>
      <c r="T55" s="696">
        <v>6</v>
      </c>
      <c r="U55" s="696">
        <v>6</v>
      </c>
      <c r="V55" s="696">
        <v>6</v>
      </c>
      <c r="W55" s="696">
        <v>6</v>
      </c>
      <c r="X55" s="696">
        <v>6</v>
      </c>
      <c r="Y55" s="696">
        <v>6</v>
      </c>
      <c r="Z55" s="696">
        <v>6</v>
      </c>
      <c r="AA55" s="696">
        <v>6</v>
      </c>
      <c r="AB55" s="696">
        <v>6</v>
      </c>
      <c r="AC55" s="696">
        <v>6</v>
      </c>
      <c r="AD55" s="696">
        <v>6</v>
      </c>
      <c r="AE55" s="696">
        <v>6</v>
      </c>
      <c r="AF55" s="696">
        <v>6</v>
      </c>
      <c r="AG55" s="696">
        <v>6</v>
      </c>
      <c r="AH55" s="696">
        <v>2</v>
      </c>
      <c r="AI55" s="696">
        <v>0</v>
      </c>
      <c r="AJ55" s="696">
        <v>0</v>
      </c>
      <c r="AK55" s="696">
        <v>0</v>
      </c>
      <c r="AL55" s="696">
        <v>0</v>
      </c>
      <c r="AM55" s="696">
        <v>0</v>
      </c>
      <c r="AN55" s="696">
        <v>0</v>
      </c>
      <c r="AO55" s="697">
        <v>0</v>
      </c>
      <c r="AP55" s="633"/>
      <c r="AQ55" s="773"/>
      <c r="AR55" s="774"/>
      <c r="AS55" s="775"/>
      <c r="AT55" s="774"/>
      <c r="AU55" s="775">
        <v>0</v>
      </c>
      <c r="AV55" s="774">
        <v>22607</v>
      </c>
      <c r="AW55" s="775">
        <v>22607</v>
      </c>
      <c r="AX55" s="774">
        <v>22607</v>
      </c>
      <c r="AY55" s="775">
        <v>22607</v>
      </c>
      <c r="AZ55" s="774">
        <v>22607</v>
      </c>
      <c r="BA55" s="775">
        <v>22607</v>
      </c>
      <c r="BB55" s="774">
        <v>22607</v>
      </c>
      <c r="BC55" s="775">
        <v>22607</v>
      </c>
      <c r="BD55" s="774">
        <v>22607</v>
      </c>
      <c r="BE55" s="775">
        <v>22607</v>
      </c>
      <c r="BF55" s="774">
        <v>22607</v>
      </c>
      <c r="BG55" s="775">
        <v>22607</v>
      </c>
      <c r="BH55" s="774">
        <v>22607</v>
      </c>
      <c r="BI55" s="775">
        <v>22607</v>
      </c>
      <c r="BJ55" s="774">
        <v>22607</v>
      </c>
      <c r="BK55" s="775">
        <v>22607</v>
      </c>
      <c r="BL55" s="774">
        <v>22607</v>
      </c>
      <c r="BM55" s="775">
        <v>7674</v>
      </c>
      <c r="BN55" s="774">
        <v>0</v>
      </c>
      <c r="BO55" s="775">
        <v>0</v>
      </c>
      <c r="BP55" s="774">
        <v>0</v>
      </c>
      <c r="BQ55" s="775">
        <v>0</v>
      </c>
      <c r="BR55" s="774">
        <v>0</v>
      </c>
      <c r="BS55" s="775">
        <v>0</v>
      </c>
      <c r="BT55" s="776">
        <v>0</v>
      </c>
      <c r="BU55" s="16"/>
    </row>
    <row r="56" spans="2:73" s="17" customFormat="1" ht="29">
      <c r="B56" s="691" t="s">
        <v>501</v>
      </c>
      <c r="C56" s="691">
        <v>237</v>
      </c>
      <c r="D56" s="804" t="s">
        <v>101</v>
      </c>
      <c r="E56" s="691" t="s">
        <v>738</v>
      </c>
      <c r="F56" s="691"/>
      <c r="G56" s="691"/>
      <c r="H56" s="771" t="s">
        <v>749</v>
      </c>
      <c r="I56" s="644" t="s">
        <v>574</v>
      </c>
      <c r="J56" s="644" t="s">
        <v>581</v>
      </c>
      <c r="K56" s="633"/>
      <c r="L56" s="695"/>
      <c r="M56" s="696"/>
      <c r="N56" s="696"/>
      <c r="O56" s="696"/>
      <c r="P56" s="696">
        <v>-1</v>
      </c>
      <c r="Q56" s="696">
        <v>-1</v>
      </c>
      <c r="R56" s="696">
        <v>-1</v>
      </c>
      <c r="S56" s="696">
        <v>-1</v>
      </c>
      <c r="T56" s="696">
        <v>-1</v>
      </c>
      <c r="U56" s="696">
        <v>-1</v>
      </c>
      <c r="V56" s="696">
        <v>3</v>
      </c>
      <c r="W56" s="696">
        <v>3</v>
      </c>
      <c r="X56" s="696">
        <v>3</v>
      </c>
      <c r="Y56" s="696">
        <v>2</v>
      </c>
      <c r="Z56" s="696">
        <v>-1</v>
      </c>
      <c r="AA56" s="696">
        <v>-1</v>
      </c>
      <c r="AB56" s="696">
        <v>0</v>
      </c>
      <c r="AC56" s="696">
        <v>0</v>
      </c>
      <c r="AD56" s="696">
        <v>0</v>
      </c>
      <c r="AE56" s="696">
        <v>0</v>
      </c>
      <c r="AF56" s="696">
        <v>0</v>
      </c>
      <c r="AG56" s="696">
        <v>0</v>
      </c>
      <c r="AH56" s="696">
        <v>0</v>
      </c>
      <c r="AI56" s="696">
        <v>0</v>
      </c>
      <c r="AJ56" s="696">
        <v>0</v>
      </c>
      <c r="AK56" s="696">
        <v>0</v>
      </c>
      <c r="AL56" s="696">
        <v>0</v>
      </c>
      <c r="AM56" s="696">
        <v>0</v>
      </c>
      <c r="AN56" s="696">
        <v>0</v>
      </c>
      <c r="AO56" s="696">
        <v>0</v>
      </c>
      <c r="AP56" s="633"/>
      <c r="AQ56" s="773"/>
      <c r="AR56" s="774"/>
      <c r="AS56" s="775"/>
      <c r="AT56" s="774"/>
      <c r="AU56" s="780">
        <v>-5961</v>
      </c>
      <c r="AV56" s="781">
        <v>-5961</v>
      </c>
      <c r="AW56" s="780">
        <v>-5961</v>
      </c>
      <c r="AX56" s="781">
        <v>-5961</v>
      </c>
      <c r="AY56" s="780">
        <v>-5961</v>
      </c>
      <c r="AZ56" s="781">
        <v>-5961</v>
      </c>
      <c r="BA56" s="780">
        <v>22318</v>
      </c>
      <c r="BB56" s="781">
        <v>22318</v>
      </c>
      <c r="BC56" s="780">
        <v>22318</v>
      </c>
      <c r="BD56" s="781">
        <v>13971</v>
      </c>
      <c r="BE56" s="780">
        <v>-5961</v>
      </c>
      <c r="BF56" s="781">
        <v>-5961</v>
      </c>
      <c r="BG56" s="780"/>
      <c r="BH56" s="781"/>
      <c r="BI56" s="780"/>
      <c r="BJ56" s="781"/>
      <c r="BK56" s="780"/>
      <c r="BL56" s="781"/>
      <c r="BM56" s="780"/>
      <c r="BN56" s="774"/>
      <c r="BO56" s="775"/>
      <c r="BP56" s="774"/>
      <c r="BQ56" s="775"/>
      <c r="BR56" s="774"/>
      <c r="BS56" s="775"/>
      <c r="BT56" s="776"/>
      <c r="BU56" s="16"/>
    </row>
    <row r="57" spans="2:73" s="17" customFormat="1" ht="29">
      <c r="B57" s="691" t="s">
        <v>501</v>
      </c>
      <c r="C57" s="691">
        <v>238</v>
      </c>
      <c r="D57" s="804" t="s">
        <v>102</v>
      </c>
      <c r="E57" s="691" t="s">
        <v>738</v>
      </c>
      <c r="F57" s="691"/>
      <c r="G57" s="691"/>
      <c r="H57" s="771" t="s">
        <v>749</v>
      </c>
      <c r="I57" s="644" t="s">
        <v>574</v>
      </c>
      <c r="J57" s="644" t="s">
        <v>581</v>
      </c>
      <c r="K57" s="633"/>
      <c r="L57" s="695"/>
      <c r="M57" s="696"/>
      <c r="N57" s="696"/>
      <c r="O57" s="696"/>
      <c r="P57" s="696">
        <v>-3</v>
      </c>
      <c r="Q57" s="696">
        <v>-1</v>
      </c>
      <c r="R57" s="696">
        <v>0</v>
      </c>
      <c r="S57" s="696">
        <v>0</v>
      </c>
      <c r="T57" s="696">
        <v>0</v>
      </c>
      <c r="U57" s="696">
        <v>0</v>
      </c>
      <c r="V57" s="696">
        <v>0</v>
      </c>
      <c r="W57" s="696">
        <v>0</v>
      </c>
      <c r="X57" s="696">
        <v>0</v>
      </c>
      <c r="Y57" s="696">
        <v>0</v>
      </c>
      <c r="Z57" s="696">
        <v>0</v>
      </c>
      <c r="AA57" s="696">
        <v>0</v>
      </c>
      <c r="AB57" s="696">
        <v>0</v>
      </c>
      <c r="AC57" s="696">
        <v>0</v>
      </c>
      <c r="AD57" s="696">
        <v>0</v>
      </c>
      <c r="AE57" s="696">
        <v>0</v>
      </c>
      <c r="AF57" s="696">
        <v>0</v>
      </c>
      <c r="AG57" s="696">
        <v>0</v>
      </c>
      <c r="AH57" s="696">
        <v>0</v>
      </c>
      <c r="AI57" s="696">
        <v>0</v>
      </c>
      <c r="AJ57" s="696">
        <v>0</v>
      </c>
      <c r="AK57" s="696">
        <v>0</v>
      </c>
      <c r="AL57" s="696">
        <v>0</v>
      </c>
      <c r="AM57" s="696">
        <v>0</v>
      </c>
      <c r="AN57" s="696">
        <v>0</v>
      </c>
      <c r="AO57" s="696">
        <v>0</v>
      </c>
      <c r="AP57" s="633"/>
      <c r="AQ57" s="773"/>
      <c r="AR57" s="774"/>
      <c r="AS57" s="775"/>
      <c r="AT57" s="774"/>
      <c r="AU57" s="780">
        <v>-11628</v>
      </c>
      <c r="AV57" s="781">
        <v>-3004</v>
      </c>
      <c r="AW57" s="780">
        <v>118</v>
      </c>
      <c r="AX57" s="781">
        <v>1895</v>
      </c>
      <c r="AY57" s="780">
        <v>1895</v>
      </c>
      <c r="AZ57" s="781">
        <v>1895</v>
      </c>
      <c r="BA57" s="780">
        <v>1895</v>
      </c>
      <c r="BB57" s="781">
        <v>1895</v>
      </c>
      <c r="BC57" s="780">
        <v>1895</v>
      </c>
      <c r="BD57" s="781">
        <v>1895</v>
      </c>
      <c r="BE57" s="780">
        <v>1895</v>
      </c>
      <c r="BF57" s="781">
        <v>39</v>
      </c>
      <c r="BG57" s="780"/>
      <c r="BH57" s="781"/>
      <c r="BI57" s="780"/>
      <c r="BJ57" s="781"/>
      <c r="BK57" s="780"/>
      <c r="BL57" s="781"/>
      <c r="BM57" s="780"/>
      <c r="BN57" s="774"/>
      <c r="BO57" s="775"/>
      <c r="BP57" s="774"/>
      <c r="BQ57" s="775"/>
      <c r="BR57" s="774"/>
      <c r="BS57" s="775"/>
      <c r="BT57" s="776"/>
      <c r="BU57" s="16"/>
    </row>
    <row r="58" spans="2:73" s="17" customFormat="1" ht="15.5">
      <c r="B58" s="691" t="s">
        <v>501</v>
      </c>
      <c r="C58" s="691">
        <v>329</v>
      </c>
      <c r="D58" s="804" t="s">
        <v>114</v>
      </c>
      <c r="E58" s="691" t="s">
        <v>738</v>
      </c>
      <c r="F58" s="691"/>
      <c r="G58" s="691"/>
      <c r="H58" s="771" t="s">
        <v>750</v>
      </c>
      <c r="I58" s="644" t="s">
        <v>575</v>
      </c>
      <c r="J58" s="644" t="s">
        <v>581</v>
      </c>
      <c r="K58" s="633"/>
      <c r="L58" s="695"/>
      <c r="M58" s="696"/>
      <c r="N58" s="696"/>
      <c r="O58" s="696"/>
      <c r="P58" s="696"/>
      <c r="Q58" s="696">
        <v>2</v>
      </c>
      <c r="R58" s="696">
        <v>2</v>
      </c>
      <c r="S58" s="696">
        <v>2</v>
      </c>
      <c r="T58" s="696">
        <v>2</v>
      </c>
      <c r="U58" s="696">
        <v>2</v>
      </c>
      <c r="V58" s="696">
        <v>2</v>
      </c>
      <c r="W58" s="696">
        <v>2</v>
      </c>
      <c r="X58" s="696">
        <v>2</v>
      </c>
      <c r="Y58" s="696">
        <v>2</v>
      </c>
      <c r="Z58" s="696">
        <v>2</v>
      </c>
      <c r="AA58" s="696">
        <v>2</v>
      </c>
      <c r="AB58" s="696">
        <v>2</v>
      </c>
      <c r="AC58" s="696">
        <v>2</v>
      </c>
      <c r="AD58" s="696">
        <v>2</v>
      </c>
      <c r="AE58" s="696">
        <v>1</v>
      </c>
      <c r="AF58" s="696">
        <v>1</v>
      </c>
      <c r="AG58" s="696">
        <v>1</v>
      </c>
      <c r="AH58" s="696">
        <v>0</v>
      </c>
      <c r="AI58" s="696">
        <v>0</v>
      </c>
      <c r="AJ58" s="696">
        <v>0</v>
      </c>
      <c r="AK58" s="696">
        <v>0</v>
      </c>
      <c r="AL58" s="696">
        <v>0</v>
      </c>
      <c r="AM58" s="696">
        <v>0</v>
      </c>
      <c r="AN58" s="696">
        <v>0</v>
      </c>
      <c r="AO58" s="697">
        <v>0</v>
      </c>
      <c r="AP58" s="633"/>
      <c r="AQ58" s="773"/>
      <c r="AR58" s="774"/>
      <c r="AS58" s="775"/>
      <c r="AT58" s="774"/>
      <c r="AU58" s="780"/>
      <c r="AV58" s="781">
        <v>26854</v>
      </c>
      <c r="AW58" s="780">
        <v>26854</v>
      </c>
      <c r="AX58" s="781">
        <v>26854</v>
      </c>
      <c r="AY58" s="780">
        <v>26854</v>
      </c>
      <c r="AZ58" s="781">
        <v>26854</v>
      </c>
      <c r="BA58" s="780">
        <v>26854</v>
      </c>
      <c r="BB58" s="781">
        <v>26854</v>
      </c>
      <c r="BC58" s="780">
        <v>26852</v>
      </c>
      <c r="BD58" s="781">
        <v>26852</v>
      </c>
      <c r="BE58" s="780">
        <v>26892</v>
      </c>
      <c r="BF58" s="781">
        <v>26912</v>
      </c>
      <c r="BG58" s="780">
        <v>26940</v>
      </c>
      <c r="BH58" s="781">
        <v>26940</v>
      </c>
      <c r="BI58" s="780">
        <v>26869</v>
      </c>
      <c r="BJ58" s="781">
        <v>23271</v>
      </c>
      <c r="BK58" s="780">
        <v>23271</v>
      </c>
      <c r="BL58" s="781">
        <v>9589</v>
      </c>
      <c r="BM58" s="780">
        <v>0</v>
      </c>
      <c r="BN58" s="774">
        <v>0</v>
      </c>
      <c r="BO58" s="775">
        <v>0</v>
      </c>
      <c r="BP58" s="774">
        <v>0</v>
      </c>
      <c r="BQ58" s="775">
        <v>0</v>
      </c>
      <c r="BR58" s="774">
        <v>0</v>
      </c>
      <c r="BS58" s="775">
        <v>0</v>
      </c>
      <c r="BT58" s="776">
        <v>0</v>
      </c>
      <c r="BU58" s="16"/>
    </row>
    <row r="59" spans="2:73" s="17" customFormat="1" ht="15.5">
      <c r="B59" s="691" t="s">
        <v>501</v>
      </c>
      <c r="C59" s="691">
        <v>335</v>
      </c>
      <c r="D59" s="804" t="s">
        <v>119</v>
      </c>
      <c r="E59" s="691" t="s">
        <v>738</v>
      </c>
      <c r="F59" s="691"/>
      <c r="G59" s="691"/>
      <c r="H59" s="771" t="s">
        <v>750</v>
      </c>
      <c r="I59" s="644" t="s">
        <v>575</v>
      </c>
      <c r="J59" s="644" t="s">
        <v>581</v>
      </c>
      <c r="K59" s="633"/>
      <c r="L59" s="695"/>
      <c r="M59" s="696"/>
      <c r="N59" s="696"/>
      <c r="O59" s="696"/>
      <c r="P59" s="696"/>
      <c r="Q59" s="696">
        <v>1</v>
      </c>
      <c r="R59" s="696">
        <v>2</v>
      </c>
      <c r="S59" s="696">
        <v>2</v>
      </c>
      <c r="T59" s="696">
        <v>2</v>
      </c>
      <c r="U59" s="696">
        <v>2</v>
      </c>
      <c r="V59" s="696">
        <v>2</v>
      </c>
      <c r="W59" s="696">
        <v>2</v>
      </c>
      <c r="X59" s="696">
        <v>2</v>
      </c>
      <c r="Y59" s="696">
        <v>2</v>
      </c>
      <c r="Z59" s="696">
        <v>2</v>
      </c>
      <c r="AA59" s="696">
        <v>2</v>
      </c>
      <c r="AB59" s="696">
        <v>1</v>
      </c>
      <c r="AC59" s="696">
        <v>0</v>
      </c>
      <c r="AD59" s="696">
        <v>0</v>
      </c>
      <c r="AE59" s="696">
        <v>0</v>
      </c>
      <c r="AF59" s="696">
        <v>0</v>
      </c>
      <c r="AG59" s="696">
        <v>0</v>
      </c>
      <c r="AH59" s="696">
        <v>0</v>
      </c>
      <c r="AI59" s="696">
        <v>0</v>
      </c>
      <c r="AJ59" s="696">
        <v>0</v>
      </c>
      <c r="AK59" s="696">
        <v>0</v>
      </c>
      <c r="AL59" s="696">
        <v>0</v>
      </c>
      <c r="AM59" s="696">
        <v>0</v>
      </c>
      <c r="AN59" s="696">
        <v>0</v>
      </c>
      <c r="AO59" s="697">
        <v>0</v>
      </c>
      <c r="AP59" s="633"/>
      <c r="AQ59" s="773"/>
      <c r="AR59" s="774"/>
      <c r="AS59" s="775"/>
      <c r="AT59" s="774"/>
      <c r="AU59" s="780"/>
      <c r="AV59" s="781">
        <v>27327</v>
      </c>
      <c r="AW59" s="780">
        <v>31673</v>
      </c>
      <c r="AX59" s="781">
        <v>31673</v>
      </c>
      <c r="AY59" s="780">
        <v>31673</v>
      </c>
      <c r="AZ59" s="781">
        <v>31673</v>
      </c>
      <c r="BA59" s="780">
        <v>31673</v>
      </c>
      <c r="BB59" s="781">
        <v>31673</v>
      </c>
      <c r="BC59" s="780">
        <v>31673</v>
      </c>
      <c r="BD59" s="781">
        <v>31673</v>
      </c>
      <c r="BE59" s="780">
        <v>31673</v>
      </c>
      <c r="BF59" s="781">
        <v>31673</v>
      </c>
      <c r="BG59" s="780">
        <v>27121</v>
      </c>
      <c r="BH59" s="781">
        <v>0</v>
      </c>
      <c r="BI59" s="780">
        <v>0</v>
      </c>
      <c r="BJ59" s="781">
        <v>0</v>
      </c>
      <c r="BK59" s="780">
        <v>0</v>
      </c>
      <c r="BL59" s="781">
        <v>0</v>
      </c>
      <c r="BM59" s="780">
        <v>0</v>
      </c>
      <c r="BN59" s="774">
        <v>0</v>
      </c>
      <c r="BO59" s="775">
        <v>0</v>
      </c>
      <c r="BP59" s="774">
        <v>0</v>
      </c>
      <c r="BQ59" s="775">
        <v>0</v>
      </c>
      <c r="BR59" s="774">
        <v>0</v>
      </c>
      <c r="BS59" s="775">
        <v>0</v>
      </c>
      <c r="BT59" s="776">
        <v>0</v>
      </c>
      <c r="BU59" s="16"/>
    </row>
    <row r="60" spans="2:73" s="17" customFormat="1" ht="15.5">
      <c r="B60" s="691" t="s">
        <v>501</v>
      </c>
      <c r="C60" s="691">
        <v>411</v>
      </c>
      <c r="D60" s="804" t="s">
        <v>114</v>
      </c>
      <c r="E60" s="691" t="s">
        <v>738</v>
      </c>
      <c r="F60" s="691"/>
      <c r="G60" s="691"/>
      <c r="H60" s="771">
        <v>2017</v>
      </c>
      <c r="I60" s="644" t="s">
        <v>576</v>
      </c>
      <c r="J60" s="644" t="s">
        <v>588</v>
      </c>
      <c r="K60" s="633"/>
      <c r="L60" s="695"/>
      <c r="M60" s="696"/>
      <c r="N60" s="696"/>
      <c r="O60" s="696"/>
      <c r="P60" s="696"/>
      <c r="Q60" s="696"/>
      <c r="R60" s="696">
        <v>19</v>
      </c>
      <c r="S60" s="696">
        <v>15</v>
      </c>
      <c r="T60" s="696">
        <v>15</v>
      </c>
      <c r="U60" s="696">
        <v>15</v>
      </c>
      <c r="V60" s="696">
        <v>15</v>
      </c>
      <c r="W60" s="696">
        <v>15</v>
      </c>
      <c r="X60" s="696">
        <v>15</v>
      </c>
      <c r="Y60" s="696">
        <v>15</v>
      </c>
      <c r="Z60" s="696">
        <v>15</v>
      </c>
      <c r="AA60" s="696">
        <v>15</v>
      </c>
      <c r="AB60" s="696">
        <v>14</v>
      </c>
      <c r="AC60" s="696">
        <v>14</v>
      </c>
      <c r="AD60" s="696">
        <v>14</v>
      </c>
      <c r="AE60" s="696">
        <v>14</v>
      </c>
      <c r="AF60" s="696">
        <v>12</v>
      </c>
      <c r="AG60" s="696">
        <v>12</v>
      </c>
      <c r="AH60" s="696">
        <v>1</v>
      </c>
      <c r="AI60" s="696">
        <v>0</v>
      </c>
      <c r="AJ60" s="696">
        <v>0</v>
      </c>
      <c r="AK60" s="696">
        <v>0</v>
      </c>
      <c r="AL60" s="696">
        <v>0</v>
      </c>
      <c r="AM60" s="696">
        <v>0</v>
      </c>
      <c r="AN60" s="696">
        <v>0</v>
      </c>
      <c r="AO60" s="697">
        <v>0</v>
      </c>
      <c r="AP60" s="633"/>
      <c r="AQ60" s="773"/>
      <c r="AR60" s="774"/>
      <c r="AS60" s="775"/>
      <c r="AT60" s="774"/>
      <c r="AU60" s="780"/>
      <c r="AV60" s="781"/>
      <c r="AW60" s="780">
        <v>267749</v>
      </c>
      <c r="AX60" s="781">
        <v>215501</v>
      </c>
      <c r="AY60" s="780">
        <v>215501</v>
      </c>
      <c r="AZ60" s="781">
        <v>215501</v>
      </c>
      <c r="BA60" s="780">
        <v>215501</v>
      </c>
      <c r="BB60" s="781">
        <v>215501</v>
      </c>
      <c r="BC60" s="780">
        <v>215501</v>
      </c>
      <c r="BD60" s="781">
        <v>215500</v>
      </c>
      <c r="BE60" s="780">
        <v>215500</v>
      </c>
      <c r="BF60" s="781">
        <v>214964</v>
      </c>
      <c r="BG60" s="780">
        <v>210437</v>
      </c>
      <c r="BH60" s="781">
        <v>210402</v>
      </c>
      <c r="BI60" s="780">
        <v>210402</v>
      </c>
      <c r="BJ60" s="781">
        <v>210385</v>
      </c>
      <c r="BK60" s="780">
        <v>178563</v>
      </c>
      <c r="BL60" s="781">
        <v>178563</v>
      </c>
      <c r="BM60" s="780">
        <v>21128</v>
      </c>
      <c r="BN60" s="774">
        <v>0</v>
      </c>
      <c r="BO60" s="775">
        <v>0</v>
      </c>
      <c r="BP60" s="774">
        <v>0</v>
      </c>
      <c r="BQ60" s="775">
        <v>0</v>
      </c>
      <c r="BR60" s="774">
        <v>0</v>
      </c>
      <c r="BS60" s="775">
        <v>0</v>
      </c>
      <c r="BT60" s="776">
        <v>0</v>
      </c>
      <c r="BU60" s="16"/>
    </row>
    <row r="61" spans="2:73" s="17" customFormat="1" ht="15.5">
      <c r="B61" s="691" t="s">
        <v>501</v>
      </c>
      <c r="C61" s="691">
        <v>412</v>
      </c>
      <c r="D61" s="804" t="s">
        <v>742</v>
      </c>
      <c r="E61" s="691" t="s">
        <v>738</v>
      </c>
      <c r="F61" s="691"/>
      <c r="G61" s="691"/>
      <c r="H61" s="771">
        <v>2017</v>
      </c>
      <c r="I61" s="644" t="s">
        <v>576</v>
      </c>
      <c r="J61" s="644" t="s">
        <v>588</v>
      </c>
      <c r="K61" s="633"/>
      <c r="L61" s="695"/>
      <c r="M61" s="696"/>
      <c r="N61" s="696"/>
      <c r="O61" s="696"/>
      <c r="P61" s="696"/>
      <c r="Q61" s="696"/>
      <c r="R61" s="696">
        <v>17</v>
      </c>
      <c r="S61" s="696">
        <v>13</v>
      </c>
      <c r="T61" s="696">
        <v>13</v>
      </c>
      <c r="U61" s="696">
        <v>13</v>
      </c>
      <c r="V61" s="696">
        <v>13</v>
      </c>
      <c r="W61" s="696">
        <v>13</v>
      </c>
      <c r="X61" s="696">
        <v>13</v>
      </c>
      <c r="Y61" s="696">
        <v>13</v>
      </c>
      <c r="Z61" s="696">
        <v>13</v>
      </c>
      <c r="AA61" s="696">
        <v>13</v>
      </c>
      <c r="AB61" s="696">
        <v>12</v>
      </c>
      <c r="AC61" s="696">
        <v>12</v>
      </c>
      <c r="AD61" s="696">
        <v>12</v>
      </c>
      <c r="AE61" s="696">
        <v>10</v>
      </c>
      <c r="AF61" s="696">
        <v>10</v>
      </c>
      <c r="AG61" s="696">
        <v>8</v>
      </c>
      <c r="AH61" s="696">
        <v>6</v>
      </c>
      <c r="AI61" s="696">
        <v>0</v>
      </c>
      <c r="AJ61" s="696">
        <v>0</v>
      </c>
      <c r="AK61" s="696">
        <v>0</v>
      </c>
      <c r="AL61" s="696">
        <v>0</v>
      </c>
      <c r="AM61" s="696">
        <v>0</v>
      </c>
      <c r="AN61" s="696">
        <v>0</v>
      </c>
      <c r="AO61" s="697">
        <v>0</v>
      </c>
      <c r="AP61" s="633"/>
      <c r="AQ61" s="773"/>
      <c r="AR61" s="774"/>
      <c r="AS61" s="775"/>
      <c r="AT61" s="774"/>
      <c r="AU61" s="780"/>
      <c r="AV61" s="781"/>
      <c r="AW61" s="780">
        <v>252304</v>
      </c>
      <c r="AX61" s="781">
        <v>182716</v>
      </c>
      <c r="AY61" s="780">
        <v>182716</v>
      </c>
      <c r="AZ61" s="781">
        <v>182716</v>
      </c>
      <c r="BA61" s="780">
        <v>182716</v>
      </c>
      <c r="BB61" s="781">
        <v>182716</v>
      </c>
      <c r="BC61" s="780">
        <v>182716</v>
      </c>
      <c r="BD61" s="781">
        <v>182712</v>
      </c>
      <c r="BE61" s="780">
        <v>182712</v>
      </c>
      <c r="BF61" s="781">
        <v>182712</v>
      </c>
      <c r="BG61" s="780">
        <v>179386</v>
      </c>
      <c r="BH61" s="781">
        <v>179073</v>
      </c>
      <c r="BI61" s="780">
        <v>179073</v>
      </c>
      <c r="BJ61" s="781">
        <v>151203</v>
      </c>
      <c r="BK61" s="780">
        <v>151203</v>
      </c>
      <c r="BL61" s="781">
        <v>117114</v>
      </c>
      <c r="BM61" s="780">
        <v>92821</v>
      </c>
      <c r="BN61" s="774">
        <v>0</v>
      </c>
      <c r="BO61" s="775">
        <v>0</v>
      </c>
      <c r="BP61" s="774">
        <v>0</v>
      </c>
      <c r="BQ61" s="775">
        <v>0</v>
      </c>
      <c r="BR61" s="774">
        <v>0</v>
      </c>
      <c r="BS61" s="775">
        <v>0</v>
      </c>
      <c r="BT61" s="776">
        <v>0</v>
      </c>
      <c r="BU61" s="16"/>
    </row>
    <row r="62" spans="2:73" s="17" customFormat="1" ht="15.5">
      <c r="B62" s="691" t="s">
        <v>501</v>
      </c>
      <c r="C62" s="691">
        <v>413</v>
      </c>
      <c r="D62" s="804" t="s">
        <v>739</v>
      </c>
      <c r="E62" s="691" t="s">
        <v>738</v>
      </c>
      <c r="F62" s="691"/>
      <c r="G62" s="691"/>
      <c r="H62" s="771">
        <v>2017</v>
      </c>
      <c r="I62" s="644" t="s">
        <v>576</v>
      </c>
      <c r="J62" s="644" t="s">
        <v>588</v>
      </c>
      <c r="K62" s="633"/>
      <c r="L62" s="695"/>
      <c r="M62" s="696"/>
      <c r="N62" s="696"/>
      <c r="O62" s="696"/>
      <c r="P62" s="696"/>
      <c r="Q62" s="696"/>
      <c r="R62" s="696">
        <v>13</v>
      </c>
      <c r="S62" s="696">
        <v>13</v>
      </c>
      <c r="T62" s="696">
        <v>13</v>
      </c>
      <c r="U62" s="696">
        <v>13</v>
      </c>
      <c r="V62" s="696">
        <v>13</v>
      </c>
      <c r="W62" s="696">
        <v>13</v>
      </c>
      <c r="X62" s="696">
        <v>13</v>
      </c>
      <c r="Y62" s="696">
        <v>13</v>
      </c>
      <c r="Z62" s="696">
        <v>13</v>
      </c>
      <c r="AA62" s="696">
        <v>13</v>
      </c>
      <c r="AB62" s="696">
        <v>13</v>
      </c>
      <c r="AC62" s="696">
        <v>13</v>
      </c>
      <c r="AD62" s="696">
        <v>13</v>
      </c>
      <c r="AE62" s="696">
        <v>13</v>
      </c>
      <c r="AF62" s="696">
        <v>13</v>
      </c>
      <c r="AG62" s="696">
        <v>13</v>
      </c>
      <c r="AH62" s="696">
        <v>13</v>
      </c>
      <c r="AI62" s="696">
        <v>13</v>
      </c>
      <c r="AJ62" s="696">
        <v>12</v>
      </c>
      <c r="AK62" s="696">
        <v>0</v>
      </c>
      <c r="AL62" s="696">
        <v>0</v>
      </c>
      <c r="AM62" s="696">
        <v>0</v>
      </c>
      <c r="AN62" s="696">
        <v>0</v>
      </c>
      <c r="AO62" s="697">
        <v>0</v>
      </c>
      <c r="AP62" s="633"/>
      <c r="AQ62" s="773"/>
      <c r="AR62" s="774"/>
      <c r="AS62" s="775"/>
      <c r="AT62" s="774"/>
      <c r="AU62" s="780"/>
      <c r="AV62" s="781"/>
      <c r="AW62" s="780">
        <v>45174</v>
      </c>
      <c r="AX62" s="781">
        <v>45174</v>
      </c>
      <c r="AY62" s="780">
        <v>45174</v>
      </c>
      <c r="AZ62" s="781">
        <v>45174</v>
      </c>
      <c r="BA62" s="780">
        <v>45174</v>
      </c>
      <c r="BB62" s="781">
        <v>45174</v>
      </c>
      <c r="BC62" s="780">
        <v>45174</v>
      </c>
      <c r="BD62" s="781">
        <v>45174</v>
      </c>
      <c r="BE62" s="780">
        <v>45174</v>
      </c>
      <c r="BF62" s="781">
        <v>45174</v>
      </c>
      <c r="BG62" s="780">
        <v>45174</v>
      </c>
      <c r="BH62" s="781">
        <v>45174</v>
      </c>
      <c r="BI62" s="780">
        <v>45174</v>
      </c>
      <c r="BJ62" s="781">
        <v>45174</v>
      </c>
      <c r="BK62" s="780">
        <v>45174</v>
      </c>
      <c r="BL62" s="781">
        <v>45174</v>
      </c>
      <c r="BM62" s="780">
        <v>45174</v>
      </c>
      <c r="BN62" s="774">
        <v>45174</v>
      </c>
      <c r="BO62" s="775">
        <v>44370</v>
      </c>
      <c r="BP62" s="774">
        <v>0</v>
      </c>
      <c r="BQ62" s="775">
        <v>0</v>
      </c>
      <c r="BR62" s="774">
        <v>0</v>
      </c>
      <c r="BS62" s="775">
        <v>0</v>
      </c>
      <c r="BT62" s="776">
        <v>0</v>
      </c>
      <c r="BU62" s="16"/>
    </row>
    <row r="63" spans="2:73">
      <c r="B63" s="691" t="s">
        <v>501</v>
      </c>
      <c r="C63" s="691">
        <v>415</v>
      </c>
      <c r="D63" s="804" t="s">
        <v>117</v>
      </c>
      <c r="E63" s="691" t="s">
        <v>738</v>
      </c>
      <c r="F63" s="691"/>
      <c r="G63" s="691"/>
      <c r="H63" s="771">
        <v>2017</v>
      </c>
      <c r="I63" s="644" t="s">
        <v>576</v>
      </c>
      <c r="J63" s="644" t="s">
        <v>588</v>
      </c>
      <c r="K63" s="633"/>
      <c r="L63" s="695"/>
      <c r="M63" s="696"/>
      <c r="N63" s="696"/>
      <c r="O63" s="696"/>
      <c r="P63" s="696"/>
      <c r="Q63" s="696"/>
      <c r="R63" s="696">
        <v>4</v>
      </c>
      <c r="S63" s="696">
        <v>4</v>
      </c>
      <c r="T63" s="696">
        <v>4</v>
      </c>
      <c r="U63" s="696">
        <v>4</v>
      </c>
      <c r="V63" s="696">
        <v>4</v>
      </c>
      <c r="W63" s="696">
        <v>4</v>
      </c>
      <c r="X63" s="696">
        <v>4</v>
      </c>
      <c r="Y63" s="696">
        <v>4</v>
      </c>
      <c r="Z63" s="696">
        <v>4</v>
      </c>
      <c r="AA63" s="696">
        <v>4</v>
      </c>
      <c r="AB63" s="696">
        <v>1</v>
      </c>
      <c r="AC63" s="696">
        <v>1</v>
      </c>
      <c r="AD63" s="696">
        <v>1</v>
      </c>
      <c r="AE63" s="696">
        <v>1</v>
      </c>
      <c r="AF63" s="696">
        <v>1</v>
      </c>
      <c r="AG63" s="696">
        <v>1</v>
      </c>
      <c r="AH63" s="696">
        <v>1</v>
      </c>
      <c r="AI63" s="696">
        <v>1</v>
      </c>
      <c r="AJ63" s="696">
        <v>1</v>
      </c>
      <c r="AK63" s="696">
        <v>1</v>
      </c>
      <c r="AL63" s="696">
        <v>0</v>
      </c>
      <c r="AM63" s="696">
        <v>0</v>
      </c>
      <c r="AN63" s="696">
        <v>0</v>
      </c>
      <c r="AO63" s="697">
        <v>0</v>
      </c>
      <c r="AP63" s="633"/>
      <c r="AQ63" s="773"/>
      <c r="AR63" s="774"/>
      <c r="AS63" s="775"/>
      <c r="AT63" s="774"/>
      <c r="AU63" s="780"/>
      <c r="AV63" s="781"/>
      <c r="AW63" s="780">
        <v>21116</v>
      </c>
      <c r="AX63" s="781">
        <v>21116</v>
      </c>
      <c r="AY63" s="780">
        <v>21116</v>
      </c>
      <c r="AZ63" s="781">
        <v>21116</v>
      </c>
      <c r="BA63" s="780">
        <v>21116</v>
      </c>
      <c r="BB63" s="781">
        <v>21116</v>
      </c>
      <c r="BC63" s="780">
        <v>21116</v>
      </c>
      <c r="BD63" s="781">
        <v>21116</v>
      </c>
      <c r="BE63" s="780">
        <v>21116</v>
      </c>
      <c r="BF63" s="781">
        <v>21116</v>
      </c>
      <c r="BG63" s="780">
        <v>15814</v>
      </c>
      <c r="BH63" s="781">
        <v>15678</v>
      </c>
      <c r="BI63" s="780">
        <v>15189</v>
      </c>
      <c r="BJ63" s="781">
        <v>15189</v>
      </c>
      <c r="BK63" s="780">
        <v>14131</v>
      </c>
      <c r="BL63" s="781">
        <v>14131</v>
      </c>
      <c r="BM63" s="780">
        <v>14131</v>
      </c>
      <c r="BN63" s="774">
        <v>14131</v>
      </c>
      <c r="BO63" s="775">
        <v>14131</v>
      </c>
      <c r="BP63" s="774">
        <v>14131</v>
      </c>
      <c r="BQ63" s="775">
        <v>0</v>
      </c>
      <c r="BR63" s="774">
        <v>0</v>
      </c>
      <c r="BS63" s="775">
        <v>0</v>
      </c>
      <c r="BT63" s="776">
        <v>0</v>
      </c>
    </row>
    <row r="64" spans="2:73">
      <c r="B64" s="691" t="s">
        <v>501</v>
      </c>
      <c r="C64" s="691">
        <v>417</v>
      </c>
      <c r="D64" s="804" t="s">
        <v>119</v>
      </c>
      <c r="E64" s="691" t="s">
        <v>738</v>
      </c>
      <c r="F64" s="691"/>
      <c r="G64" s="691"/>
      <c r="H64" s="771">
        <v>2017</v>
      </c>
      <c r="I64" s="644" t="s">
        <v>576</v>
      </c>
      <c r="J64" s="644" t="s">
        <v>588</v>
      </c>
      <c r="K64" s="633"/>
      <c r="L64" s="695"/>
      <c r="M64" s="696"/>
      <c r="N64" s="696"/>
      <c r="O64" s="696"/>
      <c r="P64" s="696"/>
      <c r="Q64" s="696"/>
      <c r="R64" s="696">
        <v>94</v>
      </c>
      <c r="S64" s="696">
        <v>98</v>
      </c>
      <c r="T64" s="696">
        <v>98</v>
      </c>
      <c r="U64" s="696">
        <v>98</v>
      </c>
      <c r="V64" s="696">
        <v>98</v>
      </c>
      <c r="W64" s="696">
        <v>97</v>
      </c>
      <c r="X64" s="696">
        <v>97</v>
      </c>
      <c r="Y64" s="696">
        <v>97</v>
      </c>
      <c r="Z64" s="696">
        <v>97</v>
      </c>
      <c r="AA64" s="696">
        <v>97</v>
      </c>
      <c r="AB64" s="696">
        <v>94</v>
      </c>
      <c r="AC64" s="696">
        <v>75</v>
      </c>
      <c r="AD64" s="696">
        <v>17</v>
      </c>
      <c r="AE64" s="696">
        <v>7</v>
      </c>
      <c r="AF64" s="696">
        <v>3</v>
      </c>
      <c r="AG64" s="696">
        <v>0</v>
      </c>
      <c r="AH64" s="696">
        <v>0</v>
      </c>
      <c r="AI64" s="696">
        <v>0</v>
      </c>
      <c r="AJ64" s="696">
        <v>0</v>
      </c>
      <c r="AK64" s="696">
        <v>0</v>
      </c>
      <c r="AL64" s="696">
        <v>0</v>
      </c>
      <c r="AM64" s="696">
        <v>0</v>
      </c>
      <c r="AN64" s="696">
        <v>0</v>
      </c>
      <c r="AO64" s="697">
        <v>0</v>
      </c>
      <c r="AP64" s="633"/>
      <c r="AQ64" s="773"/>
      <c r="AR64" s="774"/>
      <c r="AS64" s="775"/>
      <c r="AT64" s="774"/>
      <c r="AU64" s="780"/>
      <c r="AV64" s="781"/>
      <c r="AW64" s="780">
        <v>336419</v>
      </c>
      <c r="AX64" s="781">
        <v>348021</v>
      </c>
      <c r="AY64" s="780">
        <v>348021</v>
      </c>
      <c r="AZ64" s="781">
        <v>348021</v>
      </c>
      <c r="BA64" s="780">
        <v>348021</v>
      </c>
      <c r="BB64" s="781">
        <v>342087</v>
      </c>
      <c r="BC64" s="780">
        <v>342087</v>
      </c>
      <c r="BD64" s="781">
        <v>342087</v>
      </c>
      <c r="BE64" s="780">
        <v>342087</v>
      </c>
      <c r="BF64" s="781">
        <v>342087</v>
      </c>
      <c r="BG64" s="780">
        <v>329174</v>
      </c>
      <c r="BH64" s="781">
        <v>274481</v>
      </c>
      <c r="BI64" s="780">
        <v>63418</v>
      </c>
      <c r="BJ64" s="781">
        <v>28364</v>
      </c>
      <c r="BK64" s="780">
        <v>15539</v>
      </c>
      <c r="BL64" s="781">
        <v>0</v>
      </c>
      <c r="BM64" s="780">
        <v>0</v>
      </c>
      <c r="BN64" s="774">
        <v>0</v>
      </c>
      <c r="BO64" s="775">
        <v>0</v>
      </c>
      <c r="BP64" s="774">
        <v>0</v>
      </c>
      <c r="BQ64" s="775">
        <v>0</v>
      </c>
      <c r="BR64" s="774">
        <v>0</v>
      </c>
      <c r="BS64" s="775">
        <v>0</v>
      </c>
      <c r="BT64" s="776">
        <v>0</v>
      </c>
    </row>
    <row r="65" spans="2:73">
      <c r="B65" s="691" t="s">
        <v>501</v>
      </c>
      <c r="C65" s="691">
        <v>463</v>
      </c>
      <c r="D65" s="804" t="s">
        <v>773</v>
      </c>
      <c r="E65" s="691" t="s">
        <v>738</v>
      </c>
      <c r="F65" s="691"/>
      <c r="G65" s="691"/>
      <c r="H65" s="771">
        <v>2017</v>
      </c>
      <c r="I65" s="644" t="s">
        <v>576</v>
      </c>
      <c r="J65" s="644" t="s">
        <v>588</v>
      </c>
      <c r="K65" s="633"/>
      <c r="L65" s="695"/>
      <c r="M65" s="696"/>
      <c r="N65" s="696"/>
      <c r="O65" s="696"/>
      <c r="P65" s="696"/>
      <c r="Q65" s="696"/>
      <c r="R65" s="696">
        <v>1</v>
      </c>
      <c r="S65" s="696">
        <v>1</v>
      </c>
      <c r="T65" s="696">
        <v>1</v>
      </c>
      <c r="U65" s="696">
        <v>1</v>
      </c>
      <c r="V65" s="696">
        <v>1</v>
      </c>
      <c r="W65" s="696">
        <v>1</v>
      </c>
      <c r="X65" s="696">
        <v>1</v>
      </c>
      <c r="Y65" s="696">
        <v>1</v>
      </c>
      <c r="Z65" s="696">
        <v>1</v>
      </c>
      <c r="AA65" s="696">
        <v>1</v>
      </c>
      <c r="AB65" s="696">
        <v>1</v>
      </c>
      <c r="AC65" s="696">
        <v>1</v>
      </c>
      <c r="AD65" s="696">
        <v>1</v>
      </c>
      <c r="AE65" s="696">
        <v>1</v>
      </c>
      <c r="AF65" s="696">
        <v>1</v>
      </c>
      <c r="AG65" s="696">
        <v>1</v>
      </c>
      <c r="AH65" s="696">
        <v>1</v>
      </c>
      <c r="AI65" s="696">
        <v>1</v>
      </c>
      <c r="AJ65" s="696">
        <v>1</v>
      </c>
      <c r="AK65" s="696">
        <v>0</v>
      </c>
      <c r="AL65" s="696">
        <v>0</v>
      </c>
      <c r="AM65" s="696">
        <v>0</v>
      </c>
      <c r="AN65" s="696">
        <v>0</v>
      </c>
      <c r="AO65" s="697">
        <v>0</v>
      </c>
      <c r="AP65" s="633"/>
      <c r="AQ65" s="773"/>
      <c r="AR65" s="774"/>
      <c r="AS65" s="775"/>
      <c r="AT65" s="774"/>
      <c r="AU65" s="780"/>
      <c r="AV65" s="781"/>
      <c r="AW65" s="780">
        <v>20753</v>
      </c>
      <c r="AX65" s="781">
        <v>20753</v>
      </c>
      <c r="AY65" s="780">
        <v>20753</v>
      </c>
      <c r="AZ65" s="781">
        <v>20753</v>
      </c>
      <c r="BA65" s="780">
        <v>20469</v>
      </c>
      <c r="BB65" s="781">
        <v>20469</v>
      </c>
      <c r="BC65" s="780">
        <v>20469</v>
      </c>
      <c r="BD65" s="781">
        <v>20469</v>
      </c>
      <c r="BE65" s="780">
        <v>20469</v>
      </c>
      <c r="BF65" s="781">
        <v>20469</v>
      </c>
      <c r="BG65" s="780">
        <v>20469</v>
      </c>
      <c r="BH65" s="781">
        <v>20469</v>
      </c>
      <c r="BI65" s="780">
        <v>20469</v>
      </c>
      <c r="BJ65" s="781">
        <v>20469</v>
      </c>
      <c r="BK65" s="780">
        <v>20469</v>
      </c>
      <c r="BL65" s="781">
        <v>20132</v>
      </c>
      <c r="BM65" s="780">
        <v>20132</v>
      </c>
      <c r="BN65" s="774">
        <v>20132</v>
      </c>
      <c r="BO65" s="775">
        <v>20103</v>
      </c>
      <c r="BP65" s="774">
        <v>17501</v>
      </c>
      <c r="BQ65" s="775">
        <v>0</v>
      </c>
      <c r="BR65" s="774">
        <v>0</v>
      </c>
      <c r="BS65" s="775">
        <v>0</v>
      </c>
      <c r="BT65" s="776">
        <v>0</v>
      </c>
    </row>
    <row r="66" spans="2:73">
      <c r="B66" s="691"/>
      <c r="C66" s="691"/>
      <c r="D66" s="691"/>
      <c r="E66" s="691"/>
      <c r="F66" s="691"/>
      <c r="G66" s="691"/>
      <c r="H66" s="771"/>
      <c r="I66" s="644"/>
      <c r="J66" s="644"/>
      <c r="K66" s="633"/>
      <c r="L66" s="695"/>
      <c r="M66" s="696"/>
      <c r="N66" s="696"/>
      <c r="O66" s="696"/>
      <c r="P66" s="696"/>
      <c r="Q66" s="696"/>
      <c r="R66" s="696"/>
      <c r="S66" s="696"/>
      <c r="T66" s="696"/>
      <c r="U66" s="696"/>
      <c r="V66" s="696"/>
      <c r="W66" s="696"/>
      <c r="X66" s="696"/>
      <c r="Y66" s="696"/>
      <c r="Z66" s="696"/>
      <c r="AA66" s="696"/>
      <c r="AB66" s="696"/>
      <c r="AC66" s="696"/>
      <c r="AD66" s="696"/>
      <c r="AE66" s="696"/>
      <c r="AF66" s="696"/>
      <c r="AG66" s="696"/>
      <c r="AH66" s="696"/>
      <c r="AI66" s="696"/>
      <c r="AJ66" s="696"/>
      <c r="AK66" s="696"/>
      <c r="AL66" s="696"/>
      <c r="AM66" s="696"/>
      <c r="AN66" s="696"/>
      <c r="AO66" s="696"/>
      <c r="AP66" s="633"/>
      <c r="AQ66" s="695"/>
      <c r="AR66" s="696"/>
      <c r="AS66" s="696"/>
      <c r="AT66" s="696"/>
      <c r="AU66" s="782"/>
      <c r="AV66" s="782"/>
      <c r="AW66" s="782"/>
      <c r="AX66" s="782"/>
      <c r="AY66" s="782"/>
      <c r="AZ66" s="782"/>
      <c r="BA66" s="782"/>
      <c r="BB66" s="782"/>
      <c r="BC66" s="782"/>
      <c r="BD66" s="782"/>
      <c r="BE66" s="782"/>
      <c r="BF66" s="782"/>
      <c r="BG66" s="782"/>
      <c r="BH66" s="782"/>
      <c r="BI66" s="782"/>
      <c r="BJ66" s="782"/>
      <c r="BK66" s="782"/>
      <c r="BL66" s="782"/>
      <c r="BM66" s="782"/>
      <c r="BN66" s="782"/>
      <c r="BO66" s="782"/>
      <c r="BP66" s="782"/>
      <c r="BQ66" s="782"/>
      <c r="BR66" s="782"/>
      <c r="BS66" s="782"/>
      <c r="BT66" s="782"/>
    </row>
    <row r="67" spans="2:73" ht="29">
      <c r="B67" s="691" t="s">
        <v>501</v>
      </c>
      <c r="C67" s="691"/>
      <c r="D67" s="804" t="s">
        <v>856</v>
      </c>
      <c r="E67" s="691" t="s">
        <v>738</v>
      </c>
      <c r="F67" s="691"/>
      <c r="G67" s="691"/>
      <c r="H67" s="771">
        <v>2018</v>
      </c>
      <c r="I67" s="644" t="s">
        <v>576</v>
      </c>
      <c r="J67" s="644" t="s">
        <v>588</v>
      </c>
      <c r="K67" s="633"/>
      <c r="L67" s="695"/>
      <c r="M67" s="696"/>
      <c r="N67" s="696"/>
      <c r="O67" s="696"/>
      <c r="P67" s="696"/>
      <c r="Q67" s="696"/>
      <c r="R67" s="696"/>
      <c r="S67" s="696"/>
      <c r="T67" s="696"/>
      <c r="U67" s="696"/>
      <c r="V67" s="696"/>
      <c r="W67" s="696"/>
      <c r="X67" s="696"/>
      <c r="Y67" s="696"/>
      <c r="Z67" s="696"/>
      <c r="AA67" s="696"/>
      <c r="AB67" s="696"/>
      <c r="AC67" s="696"/>
      <c r="AD67" s="696"/>
      <c r="AE67" s="696"/>
      <c r="AF67" s="696"/>
      <c r="AG67" s="696"/>
      <c r="AH67" s="696"/>
      <c r="AI67" s="696"/>
      <c r="AJ67" s="696"/>
      <c r="AK67" s="696"/>
      <c r="AL67" s="696"/>
      <c r="AM67" s="696"/>
      <c r="AN67" s="696"/>
      <c r="AO67" s="697"/>
      <c r="AP67" s="633"/>
      <c r="AQ67" s="695"/>
      <c r="AR67" s="696"/>
      <c r="AS67" s="696"/>
      <c r="AT67" s="696"/>
      <c r="AU67" s="782"/>
      <c r="AV67" s="782"/>
      <c r="AW67" s="782"/>
      <c r="AX67" s="782"/>
      <c r="AY67" s="782"/>
      <c r="AZ67" s="782"/>
      <c r="BA67" s="782"/>
      <c r="BB67" s="782"/>
      <c r="BC67" s="782"/>
      <c r="BD67" s="782"/>
      <c r="BE67" s="782"/>
      <c r="BF67" s="782"/>
      <c r="BG67" s="782"/>
      <c r="BH67" s="782"/>
      <c r="BI67" s="782"/>
      <c r="BJ67" s="782"/>
      <c r="BK67" s="782"/>
      <c r="BL67" s="782"/>
      <c r="BM67" s="782"/>
      <c r="BN67" s="696"/>
      <c r="BO67" s="696"/>
      <c r="BP67" s="696"/>
      <c r="BQ67" s="696"/>
      <c r="BR67" s="696"/>
      <c r="BS67" s="696"/>
      <c r="BT67" s="697"/>
    </row>
    <row r="68" spans="2:73">
      <c r="B68" s="691"/>
      <c r="C68" s="691"/>
      <c r="D68" s="691"/>
      <c r="E68" s="691"/>
      <c r="F68" s="691"/>
      <c r="G68" s="691"/>
      <c r="H68" s="771"/>
      <c r="I68" s="644"/>
      <c r="J68" s="644"/>
      <c r="K68" s="633"/>
      <c r="L68" s="695"/>
      <c r="M68" s="696"/>
      <c r="N68" s="696"/>
      <c r="O68" s="696"/>
      <c r="P68" s="696"/>
      <c r="Q68" s="696"/>
      <c r="R68" s="696"/>
      <c r="S68" s="696"/>
      <c r="T68" s="696"/>
      <c r="U68" s="696"/>
      <c r="V68" s="696"/>
      <c r="W68" s="696"/>
      <c r="X68" s="696"/>
      <c r="Y68" s="696"/>
      <c r="Z68" s="696"/>
      <c r="AA68" s="696"/>
      <c r="AB68" s="696"/>
      <c r="AC68" s="696"/>
      <c r="AD68" s="696"/>
      <c r="AE68" s="696"/>
      <c r="AF68" s="696"/>
      <c r="AG68" s="696"/>
      <c r="AH68" s="696"/>
      <c r="AI68" s="696"/>
      <c r="AJ68" s="696"/>
      <c r="AK68" s="696"/>
      <c r="AL68" s="696"/>
      <c r="AM68" s="696"/>
      <c r="AN68" s="696"/>
      <c r="AO68" s="697"/>
      <c r="AP68" s="633"/>
      <c r="AQ68" s="695"/>
      <c r="AR68" s="696"/>
      <c r="AS68" s="696"/>
      <c r="AT68" s="696"/>
      <c r="AU68" s="782"/>
      <c r="AV68" s="782"/>
      <c r="AW68" s="782"/>
      <c r="AX68" s="782"/>
      <c r="AY68" s="782"/>
      <c r="AZ68" s="782"/>
      <c r="BA68" s="782"/>
      <c r="BB68" s="782"/>
      <c r="BC68" s="782"/>
      <c r="BD68" s="782"/>
      <c r="BE68" s="782"/>
      <c r="BF68" s="782"/>
      <c r="BG68" s="782"/>
      <c r="BH68" s="782"/>
      <c r="BI68" s="782"/>
      <c r="BJ68" s="782"/>
      <c r="BK68" s="782"/>
      <c r="BL68" s="782"/>
      <c r="BM68" s="782"/>
      <c r="BN68" s="696"/>
      <c r="BO68" s="696"/>
      <c r="BP68" s="696"/>
      <c r="BQ68" s="696"/>
      <c r="BR68" s="696"/>
      <c r="BS68" s="696"/>
      <c r="BT68" s="697"/>
    </row>
    <row r="69" spans="2:73">
      <c r="B69" s="691"/>
      <c r="C69" s="691"/>
      <c r="D69" s="691"/>
      <c r="E69" s="691"/>
      <c r="F69" s="691"/>
      <c r="G69" s="691"/>
      <c r="H69" s="771"/>
      <c r="I69" s="644"/>
      <c r="J69" s="644"/>
      <c r="K69" s="633"/>
      <c r="L69" s="695"/>
      <c r="M69" s="696"/>
      <c r="N69" s="696"/>
      <c r="O69" s="696"/>
      <c r="P69" s="696"/>
      <c r="Q69" s="696"/>
      <c r="R69" s="696"/>
      <c r="S69" s="696"/>
      <c r="T69" s="696"/>
      <c r="U69" s="696"/>
      <c r="V69" s="696"/>
      <c r="W69" s="696"/>
      <c r="X69" s="696"/>
      <c r="Y69" s="696"/>
      <c r="Z69" s="696"/>
      <c r="AA69" s="696"/>
      <c r="AB69" s="696"/>
      <c r="AC69" s="696"/>
      <c r="AD69" s="696"/>
      <c r="AE69" s="696"/>
      <c r="AF69" s="696"/>
      <c r="AG69" s="696"/>
      <c r="AH69" s="696"/>
      <c r="AI69" s="696"/>
      <c r="AJ69" s="696"/>
      <c r="AK69" s="696"/>
      <c r="AL69" s="696"/>
      <c r="AM69" s="696"/>
      <c r="AN69" s="696"/>
      <c r="AO69" s="697"/>
      <c r="AP69" s="633"/>
      <c r="AQ69" s="695"/>
      <c r="AR69" s="696"/>
      <c r="AS69" s="696"/>
      <c r="AT69" s="696"/>
      <c r="AU69" s="782"/>
      <c r="AV69" s="782"/>
      <c r="AW69" s="782"/>
      <c r="AX69" s="782"/>
      <c r="AY69" s="782"/>
      <c r="AZ69" s="782"/>
      <c r="BA69" s="782"/>
      <c r="BB69" s="782"/>
      <c r="BC69" s="782"/>
      <c r="BD69" s="782"/>
      <c r="BE69" s="782"/>
      <c r="BF69" s="782"/>
      <c r="BG69" s="782"/>
      <c r="BH69" s="782"/>
      <c r="BI69" s="782"/>
      <c r="BJ69" s="782"/>
      <c r="BK69" s="782"/>
      <c r="BL69" s="782"/>
      <c r="BM69" s="782"/>
      <c r="BN69" s="696"/>
      <c r="BO69" s="696"/>
      <c r="BP69" s="696"/>
      <c r="BQ69" s="696"/>
      <c r="BR69" s="696"/>
      <c r="BS69" s="696"/>
      <c r="BT69" s="697"/>
    </row>
    <row r="70" spans="2:73" ht="15.5">
      <c r="B70" s="691"/>
      <c r="C70" s="691"/>
      <c r="D70" s="691"/>
      <c r="E70" s="691"/>
      <c r="F70" s="691"/>
      <c r="G70" s="691"/>
      <c r="H70" s="771"/>
      <c r="I70" s="644"/>
      <c r="J70" s="644"/>
      <c r="K70" s="633"/>
      <c r="L70" s="695"/>
      <c r="M70" s="696"/>
      <c r="N70" s="696"/>
      <c r="O70" s="696"/>
      <c r="P70" s="696"/>
      <c r="Q70" s="696"/>
      <c r="R70" s="696"/>
      <c r="S70" s="696"/>
      <c r="T70" s="696"/>
      <c r="U70" s="696"/>
      <c r="V70" s="696"/>
      <c r="W70" s="696"/>
      <c r="X70" s="696"/>
      <c r="Y70" s="696"/>
      <c r="Z70" s="696"/>
      <c r="AA70" s="696"/>
      <c r="AB70" s="696"/>
      <c r="AC70" s="696"/>
      <c r="AD70" s="696"/>
      <c r="AE70" s="696"/>
      <c r="AF70" s="696"/>
      <c r="AG70" s="696"/>
      <c r="AH70" s="696"/>
      <c r="AI70" s="696"/>
      <c r="AJ70" s="696"/>
      <c r="AK70" s="696"/>
      <c r="AL70" s="696"/>
      <c r="AM70" s="696"/>
      <c r="AN70" s="696"/>
      <c r="AO70" s="697"/>
      <c r="AP70" s="633"/>
      <c r="AQ70" s="695"/>
      <c r="AR70" s="696"/>
      <c r="AS70" s="696"/>
      <c r="AT70" s="696"/>
      <c r="AU70" s="696"/>
      <c r="AV70" s="696"/>
      <c r="AW70" s="696"/>
      <c r="AX70" s="696"/>
      <c r="AY70" s="696"/>
      <c r="AZ70" s="696"/>
      <c r="BA70" s="696"/>
      <c r="BB70" s="696"/>
      <c r="BC70" s="696"/>
      <c r="BD70" s="696"/>
      <c r="BE70" s="696"/>
      <c r="BF70" s="696"/>
      <c r="BG70" s="696"/>
      <c r="BH70" s="696"/>
      <c r="BI70" s="696"/>
      <c r="BJ70" s="696"/>
      <c r="BK70" s="696"/>
      <c r="BL70" s="696"/>
      <c r="BM70" s="696"/>
      <c r="BN70" s="696"/>
      <c r="BO70" s="696"/>
      <c r="BP70" s="696"/>
      <c r="BQ70" s="696"/>
      <c r="BR70" s="696"/>
      <c r="BS70" s="696"/>
      <c r="BT70" s="697"/>
      <c r="BU70" s="165"/>
    </row>
    <row r="71" spans="2:73">
      <c r="B71" s="691"/>
      <c r="C71" s="691"/>
      <c r="D71" s="691"/>
      <c r="E71" s="691"/>
      <c r="F71" s="691"/>
      <c r="G71" s="691"/>
      <c r="H71" s="771"/>
      <c r="I71" s="644"/>
      <c r="J71" s="644"/>
      <c r="K71" s="633"/>
      <c r="L71" s="695"/>
      <c r="M71" s="696"/>
      <c r="N71" s="696"/>
      <c r="O71" s="696"/>
      <c r="P71" s="696"/>
      <c r="Q71" s="696"/>
      <c r="R71" s="696"/>
      <c r="S71" s="696"/>
      <c r="T71" s="696"/>
      <c r="U71" s="696"/>
      <c r="V71" s="696"/>
      <c r="W71" s="696"/>
      <c r="X71" s="696"/>
      <c r="Y71" s="696"/>
      <c r="Z71" s="696"/>
      <c r="AA71" s="696"/>
      <c r="AB71" s="696"/>
      <c r="AC71" s="696"/>
      <c r="AD71" s="696"/>
      <c r="AE71" s="696"/>
      <c r="AF71" s="696"/>
      <c r="AG71" s="696"/>
      <c r="AH71" s="696"/>
      <c r="AI71" s="696"/>
      <c r="AJ71" s="696"/>
      <c r="AK71" s="696"/>
      <c r="AL71" s="696"/>
      <c r="AM71" s="696"/>
      <c r="AN71" s="696"/>
      <c r="AO71" s="697"/>
      <c r="AP71" s="633"/>
      <c r="AQ71" s="695"/>
      <c r="AR71" s="696"/>
      <c r="AS71" s="696"/>
      <c r="AT71" s="696"/>
      <c r="AU71" s="696"/>
      <c r="AV71" s="696"/>
      <c r="AW71" s="696"/>
      <c r="AX71" s="696"/>
      <c r="AY71" s="696"/>
      <c r="AZ71" s="696"/>
      <c r="BA71" s="696"/>
      <c r="BB71" s="696"/>
      <c r="BC71" s="696"/>
      <c r="BD71" s="696"/>
      <c r="BE71" s="696"/>
      <c r="BF71" s="696"/>
      <c r="BG71" s="696"/>
      <c r="BH71" s="696"/>
      <c r="BI71" s="696"/>
      <c r="BJ71" s="696"/>
      <c r="BK71" s="696"/>
      <c r="BL71" s="696"/>
      <c r="BM71" s="696"/>
      <c r="BN71" s="696"/>
      <c r="BO71" s="696"/>
      <c r="BP71" s="696"/>
      <c r="BQ71" s="696"/>
      <c r="BR71" s="696"/>
      <c r="BS71" s="696"/>
      <c r="BT71" s="697"/>
    </row>
    <row r="72" spans="2:73">
      <c r="B72" s="691"/>
      <c r="C72" s="691"/>
      <c r="D72" s="691"/>
      <c r="E72" s="691"/>
      <c r="F72" s="691"/>
      <c r="G72" s="691"/>
      <c r="H72" s="771"/>
      <c r="I72" s="644"/>
      <c r="J72" s="644"/>
      <c r="K72" s="633"/>
      <c r="L72" s="695"/>
      <c r="M72" s="696"/>
      <c r="N72" s="696"/>
      <c r="O72" s="696"/>
      <c r="P72" s="696"/>
      <c r="Q72" s="696"/>
      <c r="R72" s="696"/>
      <c r="S72" s="696"/>
      <c r="T72" s="696"/>
      <c r="U72" s="696"/>
      <c r="V72" s="696"/>
      <c r="W72" s="696"/>
      <c r="X72" s="696"/>
      <c r="Y72" s="696"/>
      <c r="Z72" s="696"/>
      <c r="AA72" s="696"/>
      <c r="AB72" s="696"/>
      <c r="AC72" s="696"/>
      <c r="AD72" s="696"/>
      <c r="AE72" s="696"/>
      <c r="AF72" s="696"/>
      <c r="AG72" s="696"/>
      <c r="AH72" s="696"/>
      <c r="AI72" s="696"/>
      <c r="AJ72" s="696"/>
      <c r="AK72" s="696"/>
      <c r="AL72" s="696"/>
      <c r="AM72" s="696"/>
      <c r="AN72" s="696"/>
      <c r="AO72" s="697"/>
      <c r="AP72" s="633"/>
      <c r="AQ72" s="695"/>
      <c r="AR72" s="696"/>
      <c r="AS72" s="696"/>
      <c r="AT72" s="696"/>
      <c r="AU72" s="696"/>
      <c r="AV72" s="696"/>
      <c r="AW72" s="696"/>
      <c r="AX72" s="696"/>
      <c r="AY72" s="696"/>
      <c r="AZ72" s="696"/>
      <c r="BA72" s="696"/>
      <c r="BB72" s="696"/>
      <c r="BC72" s="696"/>
      <c r="BD72" s="696"/>
      <c r="BE72" s="696"/>
      <c r="BF72" s="696"/>
      <c r="BG72" s="696"/>
      <c r="BH72" s="696"/>
      <c r="BI72" s="696"/>
      <c r="BJ72" s="696"/>
      <c r="BK72" s="696"/>
      <c r="BL72" s="696"/>
      <c r="BM72" s="696"/>
      <c r="BN72" s="696"/>
      <c r="BO72" s="696"/>
      <c r="BP72" s="696"/>
      <c r="BQ72" s="696"/>
      <c r="BR72" s="696"/>
      <c r="BS72" s="696"/>
      <c r="BT72" s="697"/>
    </row>
    <row r="73" spans="2:73">
      <c r="B73" s="691"/>
      <c r="C73" s="691"/>
      <c r="D73" s="691"/>
      <c r="E73" s="691"/>
      <c r="F73" s="691"/>
      <c r="G73" s="691"/>
      <c r="H73" s="771"/>
      <c r="I73" s="644"/>
      <c r="J73" s="644"/>
      <c r="K73" s="633"/>
      <c r="L73" s="695"/>
      <c r="M73" s="696"/>
      <c r="N73" s="696"/>
      <c r="O73" s="696"/>
      <c r="P73" s="696"/>
      <c r="Q73" s="696"/>
      <c r="R73" s="696"/>
      <c r="S73" s="696"/>
      <c r="T73" s="696"/>
      <c r="U73" s="696"/>
      <c r="V73" s="696"/>
      <c r="W73" s="696"/>
      <c r="X73" s="696"/>
      <c r="Y73" s="696"/>
      <c r="Z73" s="696"/>
      <c r="AA73" s="696"/>
      <c r="AB73" s="696"/>
      <c r="AC73" s="696"/>
      <c r="AD73" s="696"/>
      <c r="AE73" s="696"/>
      <c r="AF73" s="696"/>
      <c r="AG73" s="696"/>
      <c r="AH73" s="696"/>
      <c r="AI73" s="696"/>
      <c r="AJ73" s="696"/>
      <c r="AK73" s="696"/>
      <c r="AL73" s="696"/>
      <c r="AM73" s="696"/>
      <c r="AN73" s="696"/>
      <c r="AO73" s="697"/>
      <c r="AP73" s="633"/>
      <c r="AQ73" s="695"/>
      <c r="AR73" s="696"/>
      <c r="AS73" s="696"/>
      <c r="AT73" s="696"/>
      <c r="AU73" s="696"/>
      <c r="AV73" s="696"/>
      <c r="AW73" s="696"/>
      <c r="AX73" s="696"/>
      <c r="AY73" s="696"/>
      <c r="AZ73" s="696"/>
      <c r="BA73" s="696"/>
      <c r="BB73" s="696"/>
      <c r="BC73" s="696"/>
      <c r="BD73" s="696"/>
      <c r="BE73" s="696"/>
      <c r="BF73" s="696"/>
      <c r="BG73" s="696"/>
      <c r="BH73" s="696"/>
      <c r="BI73" s="696"/>
      <c r="BJ73" s="696"/>
      <c r="BK73" s="696"/>
      <c r="BL73" s="696"/>
      <c r="BM73" s="696"/>
      <c r="BN73" s="696"/>
      <c r="BO73" s="696"/>
      <c r="BP73" s="696"/>
      <c r="BQ73" s="696"/>
      <c r="BR73" s="696"/>
      <c r="BS73" s="696"/>
      <c r="BT73" s="697"/>
    </row>
    <row r="74" spans="2:73">
      <c r="B74" s="691"/>
      <c r="C74" s="691"/>
      <c r="D74" s="691"/>
      <c r="E74" s="691"/>
      <c r="F74" s="691"/>
      <c r="G74" s="691"/>
      <c r="H74" s="771"/>
      <c r="I74" s="644"/>
      <c r="J74" s="644"/>
      <c r="K74" s="633"/>
      <c r="L74" s="695"/>
      <c r="M74" s="696"/>
      <c r="N74" s="696"/>
      <c r="O74" s="696"/>
      <c r="P74" s="696"/>
      <c r="Q74" s="696"/>
      <c r="R74" s="696"/>
      <c r="S74" s="696"/>
      <c r="T74" s="696"/>
      <c r="U74" s="696"/>
      <c r="V74" s="696"/>
      <c r="W74" s="696"/>
      <c r="X74" s="696"/>
      <c r="Y74" s="696"/>
      <c r="Z74" s="696"/>
      <c r="AA74" s="696"/>
      <c r="AB74" s="696"/>
      <c r="AC74" s="696"/>
      <c r="AD74" s="696"/>
      <c r="AE74" s="696"/>
      <c r="AF74" s="696"/>
      <c r="AG74" s="696"/>
      <c r="AH74" s="696"/>
      <c r="AI74" s="696"/>
      <c r="AJ74" s="696"/>
      <c r="AK74" s="696"/>
      <c r="AL74" s="696"/>
      <c r="AM74" s="696"/>
      <c r="AN74" s="696"/>
      <c r="AO74" s="697"/>
      <c r="AP74" s="633"/>
      <c r="AQ74" s="695"/>
      <c r="AR74" s="696"/>
      <c r="AS74" s="696"/>
      <c r="AT74" s="696"/>
      <c r="AU74" s="696"/>
      <c r="AV74" s="696"/>
      <c r="AW74" s="696"/>
      <c r="AX74" s="696"/>
      <c r="AY74" s="696"/>
      <c r="AZ74" s="696"/>
      <c r="BA74" s="696"/>
      <c r="BB74" s="696"/>
      <c r="BC74" s="696"/>
      <c r="BD74" s="696"/>
      <c r="BE74" s="696"/>
      <c r="BF74" s="696"/>
      <c r="BG74" s="696"/>
      <c r="BH74" s="696"/>
      <c r="BI74" s="696"/>
      <c r="BJ74" s="696"/>
      <c r="BK74" s="696"/>
      <c r="BL74" s="696"/>
      <c r="BM74" s="696"/>
      <c r="BN74" s="696"/>
      <c r="BO74" s="696"/>
      <c r="BP74" s="696"/>
      <c r="BQ74" s="696"/>
      <c r="BR74" s="696"/>
      <c r="BS74" s="696"/>
      <c r="BT74" s="697"/>
    </row>
    <row r="75" spans="2:73">
      <c r="B75" s="691"/>
      <c r="C75" s="691"/>
      <c r="D75" s="691"/>
      <c r="E75" s="691"/>
      <c r="F75" s="691"/>
      <c r="G75" s="691"/>
      <c r="H75" s="771"/>
      <c r="I75" s="644"/>
      <c r="J75" s="644"/>
      <c r="K75" s="633"/>
      <c r="L75" s="695"/>
      <c r="M75" s="696"/>
      <c r="N75" s="696"/>
      <c r="O75" s="696"/>
      <c r="P75" s="696"/>
      <c r="Q75" s="696"/>
      <c r="R75" s="696"/>
      <c r="S75" s="696"/>
      <c r="T75" s="696"/>
      <c r="U75" s="696"/>
      <c r="V75" s="696"/>
      <c r="W75" s="696"/>
      <c r="X75" s="696"/>
      <c r="Y75" s="696"/>
      <c r="Z75" s="696"/>
      <c r="AA75" s="696"/>
      <c r="AB75" s="696"/>
      <c r="AC75" s="696"/>
      <c r="AD75" s="696"/>
      <c r="AE75" s="696"/>
      <c r="AF75" s="696"/>
      <c r="AG75" s="696"/>
      <c r="AH75" s="696"/>
      <c r="AI75" s="696"/>
      <c r="AJ75" s="696"/>
      <c r="AK75" s="696"/>
      <c r="AL75" s="696"/>
      <c r="AM75" s="696"/>
      <c r="AN75" s="696"/>
      <c r="AO75" s="697"/>
      <c r="AP75" s="633"/>
      <c r="AQ75" s="695"/>
      <c r="AR75" s="696"/>
      <c r="AS75" s="696"/>
      <c r="AT75" s="696"/>
      <c r="AU75" s="696"/>
      <c r="AV75" s="696"/>
      <c r="AW75" s="696"/>
      <c r="AX75" s="696"/>
      <c r="AY75" s="696"/>
      <c r="AZ75" s="696"/>
      <c r="BA75" s="696"/>
      <c r="BB75" s="696"/>
      <c r="BC75" s="696"/>
      <c r="BD75" s="696"/>
      <c r="BE75" s="696"/>
      <c r="BF75" s="696"/>
      <c r="BG75" s="696"/>
      <c r="BH75" s="696"/>
      <c r="BI75" s="696"/>
      <c r="BJ75" s="696"/>
      <c r="BK75" s="696"/>
      <c r="BL75" s="696"/>
      <c r="BM75" s="696"/>
      <c r="BN75" s="696"/>
      <c r="BO75" s="696"/>
      <c r="BP75" s="696"/>
      <c r="BQ75" s="696"/>
      <c r="BR75" s="696"/>
      <c r="BS75" s="696"/>
      <c r="BT75" s="697"/>
    </row>
    <row r="76" spans="2:73">
      <c r="B76" s="691"/>
      <c r="C76" s="691"/>
      <c r="D76" s="691"/>
      <c r="E76" s="691"/>
      <c r="F76" s="691"/>
      <c r="G76" s="691"/>
      <c r="H76" s="771"/>
      <c r="I76" s="644"/>
      <c r="J76" s="644"/>
      <c r="K76" s="633"/>
      <c r="L76" s="695"/>
      <c r="M76" s="696"/>
      <c r="N76" s="696"/>
      <c r="O76" s="696"/>
      <c r="P76" s="696"/>
      <c r="Q76" s="696"/>
      <c r="R76" s="696"/>
      <c r="S76" s="696"/>
      <c r="T76" s="696"/>
      <c r="U76" s="696"/>
      <c r="V76" s="696"/>
      <c r="W76" s="696"/>
      <c r="X76" s="696"/>
      <c r="Y76" s="696"/>
      <c r="Z76" s="696"/>
      <c r="AA76" s="696"/>
      <c r="AB76" s="696"/>
      <c r="AC76" s="696"/>
      <c r="AD76" s="696"/>
      <c r="AE76" s="696"/>
      <c r="AF76" s="696"/>
      <c r="AG76" s="696"/>
      <c r="AH76" s="696"/>
      <c r="AI76" s="696"/>
      <c r="AJ76" s="696"/>
      <c r="AK76" s="696"/>
      <c r="AL76" s="696"/>
      <c r="AM76" s="696"/>
      <c r="AN76" s="696"/>
      <c r="AO76" s="697"/>
      <c r="AP76" s="633"/>
      <c r="AQ76" s="695"/>
      <c r="AR76" s="696"/>
      <c r="AS76" s="696"/>
      <c r="AT76" s="696"/>
      <c r="AU76" s="696"/>
      <c r="AV76" s="696"/>
      <c r="AW76" s="696"/>
      <c r="AX76" s="696"/>
      <c r="AY76" s="696"/>
      <c r="AZ76" s="696"/>
      <c r="BA76" s="696"/>
      <c r="BB76" s="696"/>
      <c r="BC76" s="696"/>
      <c r="BD76" s="696"/>
      <c r="BE76" s="696"/>
      <c r="BF76" s="696"/>
      <c r="BG76" s="696"/>
      <c r="BH76" s="696"/>
      <c r="BI76" s="696"/>
      <c r="BJ76" s="696"/>
      <c r="BK76" s="696"/>
      <c r="BL76" s="696"/>
      <c r="BM76" s="696"/>
      <c r="BN76" s="696"/>
      <c r="BO76" s="696"/>
      <c r="BP76" s="696"/>
      <c r="BQ76" s="696"/>
      <c r="BR76" s="696"/>
      <c r="BS76" s="696"/>
      <c r="BT76" s="697"/>
    </row>
    <row r="77" spans="2:73">
      <c r="B77" s="691"/>
      <c r="C77" s="691"/>
      <c r="D77" s="691"/>
      <c r="E77" s="691"/>
      <c r="F77" s="691"/>
      <c r="G77" s="691"/>
      <c r="H77" s="771"/>
      <c r="I77" s="644"/>
      <c r="J77" s="644"/>
      <c r="K77" s="633"/>
      <c r="L77" s="695"/>
      <c r="M77" s="696"/>
      <c r="N77" s="696"/>
      <c r="O77" s="696"/>
      <c r="P77" s="696"/>
      <c r="Q77" s="696"/>
      <c r="R77" s="696"/>
      <c r="S77" s="696"/>
      <c r="T77" s="696"/>
      <c r="U77" s="696"/>
      <c r="V77" s="696"/>
      <c r="W77" s="696"/>
      <c r="X77" s="696"/>
      <c r="Y77" s="696"/>
      <c r="Z77" s="696"/>
      <c r="AA77" s="696"/>
      <c r="AB77" s="696"/>
      <c r="AC77" s="696"/>
      <c r="AD77" s="696"/>
      <c r="AE77" s="696"/>
      <c r="AF77" s="696"/>
      <c r="AG77" s="696"/>
      <c r="AH77" s="696"/>
      <c r="AI77" s="696"/>
      <c r="AJ77" s="696"/>
      <c r="AK77" s="696"/>
      <c r="AL77" s="696"/>
      <c r="AM77" s="696"/>
      <c r="AN77" s="696"/>
      <c r="AO77" s="697"/>
      <c r="AP77" s="633"/>
      <c r="AQ77" s="695"/>
      <c r="AR77" s="696"/>
      <c r="AS77" s="696"/>
      <c r="AT77" s="696"/>
      <c r="AU77" s="696"/>
      <c r="AV77" s="696"/>
      <c r="AW77" s="696"/>
      <c r="AX77" s="696"/>
      <c r="AY77" s="696"/>
      <c r="AZ77" s="696"/>
      <c r="BA77" s="696"/>
      <c r="BB77" s="696"/>
      <c r="BC77" s="696"/>
      <c r="BD77" s="696"/>
      <c r="BE77" s="696"/>
      <c r="BF77" s="696"/>
      <c r="BG77" s="696"/>
      <c r="BH77" s="696"/>
      <c r="BI77" s="696"/>
      <c r="BJ77" s="696"/>
      <c r="BK77" s="696"/>
      <c r="BL77" s="696"/>
      <c r="BM77" s="696"/>
      <c r="BN77" s="696"/>
      <c r="BO77" s="696"/>
      <c r="BP77" s="696"/>
      <c r="BQ77" s="696"/>
      <c r="BR77" s="696"/>
      <c r="BS77" s="696"/>
      <c r="BT77" s="697"/>
    </row>
    <row r="78" spans="2:73">
      <c r="B78" s="691"/>
      <c r="C78" s="691"/>
      <c r="D78" s="691"/>
      <c r="E78" s="691"/>
      <c r="F78" s="691"/>
      <c r="G78" s="691"/>
      <c r="H78" s="771"/>
      <c r="I78" s="644"/>
      <c r="J78" s="644"/>
      <c r="K78" s="633"/>
      <c r="L78" s="695"/>
      <c r="M78" s="696"/>
      <c r="N78" s="696"/>
      <c r="O78" s="696"/>
      <c r="P78" s="696"/>
      <c r="Q78" s="696"/>
      <c r="R78" s="696"/>
      <c r="S78" s="696"/>
      <c r="T78" s="696"/>
      <c r="U78" s="696"/>
      <c r="V78" s="696"/>
      <c r="W78" s="696"/>
      <c r="X78" s="696"/>
      <c r="Y78" s="696"/>
      <c r="Z78" s="696"/>
      <c r="AA78" s="696"/>
      <c r="AB78" s="696"/>
      <c r="AC78" s="696"/>
      <c r="AD78" s="696"/>
      <c r="AE78" s="696"/>
      <c r="AF78" s="696"/>
      <c r="AG78" s="696"/>
      <c r="AH78" s="696"/>
      <c r="AI78" s="696"/>
      <c r="AJ78" s="696"/>
      <c r="AK78" s="696"/>
      <c r="AL78" s="696"/>
      <c r="AM78" s="696"/>
      <c r="AN78" s="696"/>
      <c r="AO78" s="697"/>
      <c r="AP78" s="633"/>
      <c r="AQ78" s="695"/>
      <c r="AR78" s="696"/>
      <c r="AS78" s="696"/>
      <c r="AT78" s="696"/>
      <c r="AU78" s="696"/>
      <c r="AV78" s="696"/>
      <c r="AW78" s="696"/>
      <c r="AX78" s="696"/>
      <c r="AY78" s="696"/>
      <c r="AZ78" s="696"/>
      <c r="BA78" s="696"/>
      <c r="BB78" s="696"/>
      <c r="BC78" s="696"/>
      <c r="BD78" s="696"/>
      <c r="BE78" s="696"/>
      <c r="BF78" s="696"/>
      <c r="BG78" s="696"/>
      <c r="BH78" s="696"/>
      <c r="BI78" s="696"/>
      <c r="BJ78" s="696"/>
      <c r="BK78" s="696"/>
      <c r="BL78" s="696"/>
      <c r="BM78" s="696"/>
      <c r="BN78" s="696"/>
      <c r="BO78" s="696"/>
      <c r="BP78" s="696"/>
      <c r="BQ78" s="696"/>
      <c r="BR78" s="696"/>
      <c r="BS78" s="696"/>
      <c r="BT78" s="697"/>
    </row>
    <row r="79" spans="2:73">
      <c r="B79" s="691"/>
      <c r="C79" s="691"/>
      <c r="D79" s="691"/>
      <c r="E79" s="691"/>
      <c r="F79" s="691"/>
      <c r="G79" s="691"/>
      <c r="H79" s="771"/>
      <c r="I79" s="644"/>
      <c r="J79" s="644"/>
      <c r="K79" s="633"/>
      <c r="L79" s="695"/>
      <c r="M79" s="696"/>
      <c r="N79" s="696"/>
      <c r="O79" s="696"/>
      <c r="P79" s="696"/>
      <c r="Q79" s="696"/>
      <c r="R79" s="696"/>
      <c r="S79" s="696"/>
      <c r="T79" s="696"/>
      <c r="U79" s="696"/>
      <c r="V79" s="696"/>
      <c r="W79" s="696"/>
      <c r="X79" s="696"/>
      <c r="Y79" s="696"/>
      <c r="Z79" s="696"/>
      <c r="AA79" s="696"/>
      <c r="AB79" s="696"/>
      <c r="AC79" s="696"/>
      <c r="AD79" s="696"/>
      <c r="AE79" s="696"/>
      <c r="AF79" s="696"/>
      <c r="AG79" s="696"/>
      <c r="AH79" s="696"/>
      <c r="AI79" s="696"/>
      <c r="AJ79" s="696"/>
      <c r="AK79" s="696"/>
      <c r="AL79" s="696"/>
      <c r="AM79" s="696"/>
      <c r="AN79" s="696"/>
      <c r="AO79" s="697"/>
      <c r="AP79" s="633"/>
      <c r="AQ79" s="695"/>
      <c r="AR79" s="696"/>
      <c r="AS79" s="696"/>
      <c r="AT79" s="696"/>
      <c r="AU79" s="696"/>
      <c r="AV79" s="696"/>
      <c r="AW79" s="696"/>
      <c r="AX79" s="696"/>
      <c r="AY79" s="696"/>
      <c r="AZ79" s="696"/>
      <c r="BA79" s="696"/>
      <c r="BB79" s="696"/>
      <c r="BC79" s="696"/>
      <c r="BD79" s="696"/>
      <c r="BE79" s="696"/>
      <c r="BF79" s="696"/>
      <c r="BG79" s="696"/>
      <c r="BH79" s="696"/>
      <c r="BI79" s="696"/>
      <c r="BJ79" s="696"/>
      <c r="BK79" s="696"/>
      <c r="BL79" s="696"/>
      <c r="BM79" s="696"/>
      <c r="BN79" s="696"/>
      <c r="BO79" s="696"/>
      <c r="BP79" s="696"/>
      <c r="BQ79" s="696"/>
      <c r="BR79" s="696"/>
      <c r="BS79" s="696"/>
      <c r="BT79" s="697"/>
    </row>
    <row r="80" spans="2:73">
      <c r="B80" s="691"/>
      <c r="C80" s="691"/>
      <c r="D80" s="691"/>
      <c r="E80" s="691"/>
      <c r="F80" s="691"/>
      <c r="G80" s="691"/>
      <c r="H80" s="771"/>
      <c r="I80" s="644"/>
      <c r="J80" s="644"/>
      <c r="K80" s="633"/>
      <c r="L80" s="695"/>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7"/>
      <c r="AP80" s="633"/>
      <c r="AQ80" s="695"/>
      <c r="AR80" s="696"/>
      <c r="AS80" s="696"/>
      <c r="AT80" s="696"/>
      <c r="AU80" s="696"/>
      <c r="AV80" s="696"/>
      <c r="AW80" s="696"/>
      <c r="AX80" s="696"/>
      <c r="AY80" s="696"/>
      <c r="AZ80" s="696"/>
      <c r="BA80" s="696"/>
      <c r="BB80" s="696"/>
      <c r="BC80" s="696"/>
      <c r="BD80" s="696"/>
      <c r="BE80" s="696"/>
      <c r="BF80" s="696"/>
      <c r="BG80" s="696"/>
      <c r="BH80" s="696"/>
      <c r="BI80" s="696"/>
      <c r="BJ80" s="696"/>
      <c r="BK80" s="696"/>
      <c r="BL80" s="696"/>
      <c r="BM80" s="696"/>
      <c r="BN80" s="696"/>
      <c r="BO80" s="696"/>
      <c r="BP80" s="696"/>
      <c r="BQ80" s="696"/>
      <c r="BR80" s="696"/>
      <c r="BS80" s="696"/>
      <c r="BT80" s="697"/>
    </row>
    <row r="81" spans="2:73">
      <c r="B81" s="691"/>
      <c r="C81" s="691"/>
      <c r="D81" s="691"/>
      <c r="E81" s="691"/>
      <c r="F81" s="691"/>
      <c r="G81" s="691"/>
      <c r="H81" s="771"/>
      <c r="I81" s="644"/>
      <c r="J81" s="644"/>
      <c r="K81" s="633"/>
      <c r="L81" s="695"/>
      <c r="M81" s="696"/>
      <c r="N81" s="696"/>
      <c r="O81" s="696"/>
      <c r="P81" s="696"/>
      <c r="Q81" s="696"/>
      <c r="R81" s="696"/>
      <c r="S81" s="696"/>
      <c r="T81" s="696"/>
      <c r="U81" s="696"/>
      <c r="V81" s="696"/>
      <c r="W81" s="696"/>
      <c r="X81" s="696"/>
      <c r="Y81" s="696"/>
      <c r="Z81" s="696"/>
      <c r="AA81" s="696"/>
      <c r="AB81" s="696"/>
      <c r="AC81" s="696"/>
      <c r="AD81" s="696"/>
      <c r="AE81" s="696"/>
      <c r="AF81" s="696"/>
      <c r="AG81" s="696"/>
      <c r="AH81" s="696"/>
      <c r="AI81" s="696"/>
      <c r="AJ81" s="696"/>
      <c r="AK81" s="696"/>
      <c r="AL81" s="696"/>
      <c r="AM81" s="696"/>
      <c r="AN81" s="696"/>
      <c r="AO81" s="697"/>
      <c r="AP81" s="633"/>
      <c r="AQ81" s="698"/>
      <c r="AR81" s="699"/>
      <c r="AS81" s="699"/>
      <c r="AT81" s="699"/>
      <c r="AU81" s="699"/>
      <c r="AV81" s="699"/>
      <c r="AW81" s="699"/>
      <c r="AX81" s="699"/>
      <c r="AY81" s="699"/>
      <c r="AZ81" s="699"/>
      <c r="BA81" s="699"/>
      <c r="BB81" s="699"/>
      <c r="BC81" s="699"/>
      <c r="BD81" s="699"/>
      <c r="BE81" s="699"/>
      <c r="BF81" s="699"/>
      <c r="BG81" s="699"/>
      <c r="BH81" s="699"/>
      <c r="BI81" s="699"/>
      <c r="BJ81" s="699"/>
      <c r="BK81" s="699"/>
      <c r="BL81" s="699"/>
      <c r="BM81" s="699"/>
      <c r="BN81" s="699"/>
      <c r="BO81" s="699"/>
      <c r="BP81" s="699"/>
      <c r="BQ81" s="699"/>
      <c r="BR81" s="699"/>
      <c r="BS81" s="699"/>
      <c r="BT81" s="700"/>
    </row>
    <row r="82" spans="2:73">
      <c r="B82" s="691"/>
      <c r="C82" s="691"/>
      <c r="D82" s="691"/>
      <c r="E82" s="691"/>
      <c r="F82" s="691"/>
      <c r="G82" s="691"/>
      <c r="H82" s="771"/>
      <c r="I82" s="644"/>
      <c r="J82" s="644"/>
      <c r="K82" s="633"/>
      <c r="L82" s="695"/>
      <c r="M82" s="696"/>
      <c r="N82" s="696"/>
      <c r="O82" s="696"/>
      <c r="P82" s="696"/>
      <c r="Q82" s="696"/>
      <c r="R82" s="696"/>
      <c r="S82" s="696"/>
      <c r="T82" s="696"/>
      <c r="U82" s="696"/>
      <c r="V82" s="696"/>
      <c r="W82" s="696"/>
      <c r="X82" s="696"/>
      <c r="Y82" s="696"/>
      <c r="Z82" s="696"/>
      <c r="AA82" s="696"/>
      <c r="AB82" s="696"/>
      <c r="AC82" s="696"/>
      <c r="AD82" s="696"/>
      <c r="AE82" s="696"/>
      <c r="AF82" s="696"/>
      <c r="AG82" s="696"/>
      <c r="AH82" s="696"/>
      <c r="AI82" s="696"/>
      <c r="AJ82" s="696"/>
      <c r="AK82" s="696"/>
      <c r="AL82" s="696"/>
      <c r="AM82" s="696"/>
      <c r="AN82" s="696"/>
      <c r="AO82" s="697"/>
      <c r="AP82" s="633"/>
      <c r="AQ82" s="692"/>
      <c r="AR82" s="693"/>
      <c r="AS82" s="693"/>
      <c r="AT82" s="693"/>
      <c r="AU82" s="693"/>
      <c r="AV82" s="693"/>
      <c r="AW82" s="693"/>
      <c r="AX82" s="693"/>
      <c r="AY82" s="693"/>
      <c r="AZ82" s="693"/>
      <c r="BA82" s="693"/>
      <c r="BB82" s="693"/>
      <c r="BC82" s="693"/>
      <c r="BD82" s="693"/>
      <c r="BE82" s="693"/>
      <c r="BF82" s="693"/>
      <c r="BG82" s="693"/>
      <c r="BH82" s="693"/>
      <c r="BI82" s="693"/>
      <c r="BJ82" s="693"/>
      <c r="BK82" s="693"/>
      <c r="BL82" s="693"/>
      <c r="BM82" s="693"/>
      <c r="BN82" s="693"/>
      <c r="BO82" s="693"/>
      <c r="BP82" s="693"/>
      <c r="BQ82" s="693"/>
      <c r="BR82" s="693"/>
      <c r="BS82" s="693"/>
      <c r="BT82" s="694"/>
    </row>
    <row r="83" spans="2:73">
      <c r="B83" s="691"/>
      <c r="C83" s="691"/>
      <c r="D83" s="691"/>
      <c r="E83" s="691"/>
      <c r="F83" s="691"/>
      <c r="G83" s="691"/>
      <c r="H83" s="771"/>
      <c r="I83" s="644"/>
      <c r="J83" s="644"/>
      <c r="K83" s="633"/>
      <c r="L83" s="695"/>
      <c r="M83" s="696"/>
      <c r="N83" s="696"/>
      <c r="O83" s="696"/>
      <c r="P83" s="696"/>
      <c r="Q83" s="696"/>
      <c r="R83" s="696"/>
      <c r="S83" s="696"/>
      <c r="T83" s="696"/>
      <c r="U83" s="696"/>
      <c r="V83" s="696"/>
      <c r="W83" s="696"/>
      <c r="X83" s="696"/>
      <c r="Y83" s="696"/>
      <c r="Z83" s="696"/>
      <c r="AA83" s="696"/>
      <c r="AB83" s="696"/>
      <c r="AC83" s="696"/>
      <c r="AD83" s="696"/>
      <c r="AE83" s="696"/>
      <c r="AF83" s="696"/>
      <c r="AG83" s="696"/>
      <c r="AH83" s="696"/>
      <c r="AI83" s="696"/>
      <c r="AJ83" s="696"/>
      <c r="AK83" s="696"/>
      <c r="AL83" s="696"/>
      <c r="AM83" s="696"/>
      <c r="AN83" s="696"/>
      <c r="AO83" s="697"/>
      <c r="AP83" s="633"/>
      <c r="AQ83" s="695"/>
      <c r="AR83" s="696"/>
      <c r="AS83" s="696"/>
      <c r="AT83" s="696"/>
      <c r="AU83" s="696"/>
      <c r="AV83" s="696"/>
      <c r="AW83" s="696"/>
      <c r="AX83" s="696"/>
      <c r="AY83" s="696"/>
      <c r="AZ83" s="696"/>
      <c r="BA83" s="696"/>
      <c r="BB83" s="696"/>
      <c r="BC83" s="696"/>
      <c r="BD83" s="696"/>
      <c r="BE83" s="696"/>
      <c r="BF83" s="696"/>
      <c r="BG83" s="696"/>
      <c r="BH83" s="696"/>
      <c r="BI83" s="696"/>
      <c r="BJ83" s="696"/>
      <c r="BK83" s="696"/>
      <c r="BL83" s="696"/>
      <c r="BM83" s="696"/>
      <c r="BN83" s="696"/>
      <c r="BO83" s="696"/>
      <c r="BP83" s="696"/>
      <c r="BQ83" s="696"/>
      <c r="BR83" s="696"/>
      <c r="BS83" s="696"/>
      <c r="BT83" s="697"/>
    </row>
    <row r="84" spans="2:73">
      <c r="B84" s="691"/>
      <c r="C84" s="691"/>
      <c r="D84" s="691"/>
      <c r="E84" s="691"/>
      <c r="F84" s="691"/>
      <c r="G84" s="691"/>
      <c r="H84" s="771"/>
      <c r="I84" s="644"/>
      <c r="J84" s="644"/>
      <c r="K84" s="633"/>
      <c r="L84" s="695"/>
      <c r="M84" s="696"/>
      <c r="N84" s="696"/>
      <c r="O84" s="696"/>
      <c r="P84" s="696"/>
      <c r="Q84" s="696"/>
      <c r="R84" s="696"/>
      <c r="S84" s="696"/>
      <c r="T84" s="696"/>
      <c r="U84" s="696"/>
      <c r="V84" s="696"/>
      <c r="W84" s="696"/>
      <c r="X84" s="696"/>
      <c r="Y84" s="696"/>
      <c r="Z84" s="696"/>
      <c r="AA84" s="696"/>
      <c r="AB84" s="696"/>
      <c r="AC84" s="696"/>
      <c r="AD84" s="696"/>
      <c r="AE84" s="696"/>
      <c r="AF84" s="696"/>
      <c r="AG84" s="696"/>
      <c r="AH84" s="696"/>
      <c r="AI84" s="696"/>
      <c r="AJ84" s="696"/>
      <c r="AK84" s="696"/>
      <c r="AL84" s="696"/>
      <c r="AM84" s="696"/>
      <c r="AN84" s="696"/>
      <c r="AO84" s="697"/>
      <c r="AP84" s="633"/>
      <c r="AQ84" s="695"/>
      <c r="AR84" s="696"/>
      <c r="AS84" s="696"/>
      <c r="AT84" s="696"/>
      <c r="AU84" s="696"/>
      <c r="AV84" s="696"/>
      <c r="AW84" s="696"/>
      <c r="AX84" s="696"/>
      <c r="AY84" s="696"/>
      <c r="AZ84" s="696"/>
      <c r="BA84" s="696"/>
      <c r="BB84" s="696"/>
      <c r="BC84" s="696"/>
      <c r="BD84" s="696"/>
      <c r="BE84" s="696"/>
      <c r="BF84" s="696"/>
      <c r="BG84" s="696"/>
      <c r="BH84" s="696"/>
      <c r="BI84" s="696"/>
      <c r="BJ84" s="696"/>
      <c r="BK84" s="696"/>
      <c r="BL84" s="696"/>
      <c r="BM84" s="696"/>
      <c r="BN84" s="696"/>
      <c r="BO84" s="696"/>
      <c r="BP84" s="696"/>
      <c r="BQ84" s="696"/>
      <c r="BR84" s="696"/>
      <c r="BS84" s="696"/>
      <c r="BT84" s="697"/>
    </row>
    <row r="85" spans="2:73">
      <c r="B85" s="691"/>
      <c r="C85" s="691"/>
      <c r="D85" s="691"/>
      <c r="E85" s="691"/>
      <c r="F85" s="691"/>
      <c r="G85" s="691"/>
      <c r="H85" s="771"/>
      <c r="I85" s="644"/>
      <c r="J85" s="644"/>
      <c r="K85" s="633"/>
      <c r="L85" s="695"/>
      <c r="M85" s="696"/>
      <c r="N85" s="696"/>
      <c r="O85" s="696"/>
      <c r="P85" s="696"/>
      <c r="Q85" s="696"/>
      <c r="R85" s="696"/>
      <c r="S85" s="696"/>
      <c r="T85" s="696"/>
      <c r="U85" s="696"/>
      <c r="V85" s="696"/>
      <c r="W85" s="696"/>
      <c r="X85" s="696"/>
      <c r="Y85" s="696"/>
      <c r="Z85" s="696"/>
      <c r="AA85" s="696"/>
      <c r="AB85" s="696"/>
      <c r="AC85" s="696"/>
      <c r="AD85" s="696"/>
      <c r="AE85" s="696"/>
      <c r="AF85" s="696"/>
      <c r="AG85" s="696"/>
      <c r="AH85" s="696"/>
      <c r="AI85" s="696"/>
      <c r="AJ85" s="696"/>
      <c r="AK85" s="696"/>
      <c r="AL85" s="696"/>
      <c r="AM85" s="696"/>
      <c r="AN85" s="696"/>
      <c r="AO85" s="697"/>
      <c r="AP85" s="633"/>
      <c r="AQ85" s="695"/>
      <c r="AR85" s="696"/>
      <c r="AS85" s="696"/>
      <c r="AT85" s="696"/>
      <c r="AU85" s="696"/>
      <c r="AV85" s="696"/>
      <c r="AW85" s="696"/>
      <c r="AX85" s="696"/>
      <c r="AY85" s="696"/>
      <c r="AZ85" s="696"/>
      <c r="BA85" s="696"/>
      <c r="BB85" s="696"/>
      <c r="BC85" s="696"/>
      <c r="BD85" s="696"/>
      <c r="BE85" s="696"/>
      <c r="BF85" s="696"/>
      <c r="BG85" s="696"/>
      <c r="BH85" s="696"/>
      <c r="BI85" s="696"/>
      <c r="BJ85" s="696"/>
      <c r="BK85" s="696"/>
      <c r="BL85" s="696"/>
      <c r="BM85" s="696"/>
      <c r="BN85" s="696"/>
      <c r="BO85" s="696"/>
      <c r="BP85" s="696"/>
      <c r="BQ85" s="696"/>
      <c r="BR85" s="696"/>
      <c r="BS85" s="696"/>
      <c r="BT85" s="697"/>
    </row>
    <row r="86" spans="2:73">
      <c r="B86" s="691"/>
      <c r="C86" s="691"/>
      <c r="D86" s="691"/>
      <c r="E86" s="691"/>
      <c r="F86" s="691"/>
      <c r="G86" s="691"/>
      <c r="H86" s="771"/>
      <c r="I86" s="644"/>
      <c r="J86" s="644"/>
      <c r="K86" s="633"/>
      <c r="L86" s="695"/>
      <c r="M86" s="696"/>
      <c r="N86" s="696"/>
      <c r="O86" s="696"/>
      <c r="P86" s="696"/>
      <c r="Q86" s="696"/>
      <c r="R86" s="696"/>
      <c r="S86" s="696"/>
      <c r="T86" s="696"/>
      <c r="U86" s="696"/>
      <c r="V86" s="696"/>
      <c r="W86" s="696"/>
      <c r="X86" s="696"/>
      <c r="Y86" s="696"/>
      <c r="Z86" s="696"/>
      <c r="AA86" s="696"/>
      <c r="AB86" s="696"/>
      <c r="AC86" s="696"/>
      <c r="AD86" s="696"/>
      <c r="AE86" s="696"/>
      <c r="AF86" s="696"/>
      <c r="AG86" s="696"/>
      <c r="AH86" s="696"/>
      <c r="AI86" s="696"/>
      <c r="AJ86" s="696"/>
      <c r="AK86" s="696"/>
      <c r="AL86" s="696"/>
      <c r="AM86" s="696"/>
      <c r="AN86" s="696"/>
      <c r="AO86" s="697"/>
      <c r="AP86" s="633"/>
      <c r="AQ86" s="695"/>
      <c r="AR86" s="696"/>
      <c r="AS86" s="696"/>
      <c r="AT86" s="696"/>
      <c r="AU86" s="696"/>
      <c r="AV86" s="696"/>
      <c r="AW86" s="696"/>
      <c r="AX86" s="696"/>
      <c r="AY86" s="696"/>
      <c r="AZ86" s="696"/>
      <c r="BA86" s="696"/>
      <c r="BB86" s="696"/>
      <c r="BC86" s="696"/>
      <c r="BD86" s="696"/>
      <c r="BE86" s="696"/>
      <c r="BF86" s="696"/>
      <c r="BG86" s="696"/>
      <c r="BH86" s="696"/>
      <c r="BI86" s="696"/>
      <c r="BJ86" s="696"/>
      <c r="BK86" s="696"/>
      <c r="BL86" s="696"/>
      <c r="BM86" s="696"/>
      <c r="BN86" s="696"/>
      <c r="BO86" s="696"/>
      <c r="BP86" s="696"/>
      <c r="BQ86" s="696"/>
      <c r="BR86" s="696"/>
      <c r="BS86" s="696"/>
      <c r="BT86" s="697"/>
    </row>
    <row r="87" spans="2:73">
      <c r="B87" s="691"/>
      <c r="C87" s="691"/>
      <c r="D87" s="691"/>
      <c r="E87" s="691"/>
      <c r="F87" s="691"/>
      <c r="G87" s="691"/>
      <c r="H87" s="771"/>
      <c r="I87" s="644"/>
      <c r="J87" s="644"/>
      <c r="K87" s="633"/>
      <c r="L87" s="695"/>
      <c r="M87" s="696"/>
      <c r="N87" s="696"/>
      <c r="O87" s="696"/>
      <c r="P87" s="696"/>
      <c r="Q87" s="696"/>
      <c r="R87" s="696"/>
      <c r="S87" s="696"/>
      <c r="T87" s="696"/>
      <c r="U87" s="696"/>
      <c r="V87" s="696"/>
      <c r="W87" s="696"/>
      <c r="X87" s="696"/>
      <c r="Y87" s="696"/>
      <c r="Z87" s="696"/>
      <c r="AA87" s="696"/>
      <c r="AB87" s="696"/>
      <c r="AC87" s="696"/>
      <c r="AD87" s="696"/>
      <c r="AE87" s="696"/>
      <c r="AF87" s="696"/>
      <c r="AG87" s="696"/>
      <c r="AH87" s="696"/>
      <c r="AI87" s="696"/>
      <c r="AJ87" s="696"/>
      <c r="AK87" s="696"/>
      <c r="AL87" s="696"/>
      <c r="AM87" s="696"/>
      <c r="AN87" s="696"/>
      <c r="AO87" s="697"/>
      <c r="AP87" s="633"/>
      <c r="AQ87" s="695"/>
      <c r="AR87" s="696"/>
      <c r="AS87" s="696"/>
      <c r="AT87" s="696"/>
      <c r="AU87" s="696"/>
      <c r="AV87" s="696"/>
      <c r="AW87" s="696"/>
      <c r="AX87" s="696"/>
      <c r="AY87" s="696"/>
      <c r="AZ87" s="696"/>
      <c r="BA87" s="696"/>
      <c r="BB87" s="696"/>
      <c r="BC87" s="696"/>
      <c r="BD87" s="696"/>
      <c r="BE87" s="696"/>
      <c r="BF87" s="696"/>
      <c r="BG87" s="696"/>
      <c r="BH87" s="696"/>
      <c r="BI87" s="696"/>
      <c r="BJ87" s="696"/>
      <c r="BK87" s="696"/>
      <c r="BL87" s="696"/>
      <c r="BM87" s="696"/>
      <c r="BN87" s="696"/>
      <c r="BO87" s="696"/>
      <c r="BP87" s="696"/>
      <c r="BQ87" s="696"/>
      <c r="BR87" s="696"/>
      <c r="BS87" s="696"/>
      <c r="BT87" s="697"/>
    </row>
    <row r="88" spans="2:73">
      <c r="B88" s="691"/>
      <c r="C88" s="691"/>
      <c r="D88" s="691"/>
      <c r="E88" s="691"/>
      <c r="F88" s="691"/>
      <c r="G88" s="691"/>
      <c r="H88" s="771"/>
      <c r="I88" s="644"/>
      <c r="J88" s="644"/>
      <c r="K88" s="633"/>
      <c r="L88" s="695"/>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7"/>
      <c r="AP88" s="633"/>
      <c r="AQ88" s="695"/>
      <c r="AR88" s="696"/>
      <c r="AS88" s="696"/>
      <c r="AT88" s="696"/>
      <c r="AU88" s="696"/>
      <c r="AV88" s="696"/>
      <c r="AW88" s="696"/>
      <c r="AX88" s="696"/>
      <c r="AY88" s="696"/>
      <c r="AZ88" s="696"/>
      <c r="BA88" s="696"/>
      <c r="BB88" s="696"/>
      <c r="BC88" s="696"/>
      <c r="BD88" s="696"/>
      <c r="BE88" s="696"/>
      <c r="BF88" s="696"/>
      <c r="BG88" s="696"/>
      <c r="BH88" s="696"/>
      <c r="BI88" s="696"/>
      <c r="BJ88" s="696"/>
      <c r="BK88" s="696"/>
      <c r="BL88" s="696"/>
      <c r="BM88" s="696"/>
      <c r="BN88" s="696"/>
      <c r="BO88" s="696"/>
      <c r="BP88" s="696"/>
      <c r="BQ88" s="696"/>
      <c r="BR88" s="696"/>
      <c r="BS88" s="696"/>
      <c r="BT88" s="697"/>
    </row>
    <row r="89" spans="2:73" ht="15.5">
      <c r="B89" s="691"/>
      <c r="C89" s="691"/>
      <c r="D89" s="691"/>
      <c r="E89" s="691"/>
      <c r="F89" s="691"/>
      <c r="G89" s="691"/>
      <c r="H89" s="771"/>
      <c r="I89" s="644"/>
      <c r="J89" s="644"/>
      <c r="K89" s="633"/>
      <c r="L89" s="695"/>
      <c r="M89" s="696"/>
      <c r="N89" s="696"/>
      <c r="O89" s="696"/>
      <c r="P89" s="696"/>
      <c r="Q89" s="696"/>
      <c r="R89" s="696"/>
      <c r="S89" s="696"/>
      <c r="T89" s="696"/>
      <c r="U89" s="696"/>
      <c r="V89" s="696"/>
      <c r="W89" s="696"/>
      <c r="X89" s="696"/>
      <c r="Y89" s="696"/>
      <c r="Z89" s="696"/>
      <c r="AA89" s="696"/>
      <c r="AB89" s="696"/>
      <c r="AC89" s="696"/>
      <c r="AD89" s="696"/>
      <c r="AE89" s="696"/>
      <c r="AF89" s="696"/>
      <c r="AG89" s="696"/>
      <c r="AH89" s="696"/>
      <c r="AI89" s="696"/>
      <c r="AJ89" s="696"/>
      <c r="AK89" s="696"/>
      <c r="AL89" s="696"/>
      <c r="AM89" s="696"/>
      <c r="AN89" s="696"/>
      <c r="AO89" s="697"/>
      <c r="AP89" s="633"/>
      <c r="AQ89" s="695"/>
      <c r="AR89" s="696"/>
      <c r="AS89" s="696"/>
      <c r="AT89" s="696"/>
      <c r="AU89" s="696"/>
      <c r="AV89" s="696"/>
      <c r="AW89" s="696"/>
      <c r="AX89" s="696"/>
      <c r="AY89" s="696"/>
      <c r="AZ89" s="696"/>
      <c r="BA89" s="696"/>
      <c r="BB89" s="696"/>
      <c r="BC89" s="696"/>
      <c r="BD89" s="696"/>
      <c r="BE89" s="696"/>
      <c r="BF89" s="696"/>
      <c r="BG89" s="696"/>
      <c r="BH89" s="696"/>
      <c r="BI89" s="696"/>
      <c r="BJ89" s="696"/>
      <c r="BK89" s="696"/>
      <c r="BL89" s="696"/>
      <c r="BM89" s="696"/>
      <c r="BN89" s="696"/>
      <c r="BO89" s="696"/>
      <c r="BP89" s="696"/>
      <c r="BQ89" s="696"/>
      <c r="BR89" s="696"/>
      <c r="BS89" s="696"/>
      <c r="BT89" s="697"/>
      <c r="BU89" s="165"/>
    </row>
    <row r="90" spans="2:73" ht="15.5">
      <c r="B90" s="691"/>
      <c r="C90" s="691"/>
      <c r="D90" s="691"/>
      <c r="E90" s="691"/>
      <c r="F90" s="691"/>
      <c r="G90" s="691"/>
      <c r="H90" s="771"/>
      <c r="I90" s="644"/>
      <c r="J90" s="644"/>
      <c r="K90" s="633"/>
      <c r="L90" s="695"/>
      <c r="M90" s="696"/>
      <c r="N90" s="696"/>
      <c r="O90" s="696"/>
      <c r="P90" s="696"/>
      <c r="Q90" s="696"/>
      <c r="R90" s="696"/>
      <c r="S90" s="696"/>
      <c r="T90" s="696"/>
      <c r="U90" s="696"/>
      <c r="V90" s="696"/>
      <c r="W90" s="696"/>
      <c r="X90" s="696"/>
      <c r="Y90" s="696"/>
      <c r="Z90" s="696"/>
      <c r="AA90" s="696"/>
      <c r="AB90" s="696"/>
      <c r="AC90" s="696"/>
      <c r="AD90" s="696"/>
      <c r="AE90" s="696"/>
      <c r="AF90" s="696"/>
      <c r="AG90" s="696"/>
      <c r="AH90" s="696"/>
      <c r="AI90" s="696"/>
      <c r="AJ90" s="696"/>
      <c r="AK90" s="696"/>
      <c r="AL90" s="696"/>
      <c r="AM90" s="696"/>
      <c r="AN90" s="696"/>
      <c r="AO90" s="697"/>
      <c r="AP90" s="633"/>
      <c r="AQ90" s="695"/>
      <c r="AR90" s="696"/>
      <c r="AS90" s="696"/>
      <c r="AT90" s="696"/>
      <c r="AU90" s="696"/>
      <c r="AV90" s="696"/>
      <c r="AW90" s="696"/>
      <c r="AX90" s="696"/>
      <c r="AY90" s="696"/>
      <c r="AZ90" s="696"/>
      <c r="BA90" s="696"/>
      <c r="BB90" s="696"/>
      <c r="BC90" s="696"/>
      <c r="BD90" s="696"/>
      <c r="BE90" s="696"/>
      <c r="BF90" s="696"/>
      <c r="BG90" s="696"/>
      <c r="BH90" s="696"/>
      <c r="BI90" s="696"/>
      <c r="BJ90" s="696"/>
      <c r="BK90" s="696"/>
      <c r="BL90" s="696"/>
      <c r="BM90" s="696"/>
      <c r="BN90" s="696"/>
      <c r="BO90" s="696"/>
      <c r="BP90" s="696"/>
      <c r="BQ90" s="696"/>
      <c r="BR90" s="696"/>
      <c r="BS90" s="696"/>
      <c r="BT90" s="697"/>
      <c r="BU90" s="165"/>
    </row>
    <row r="91" spans="2:73">
      <c r="B91" s="691"/>
      <c r="C91" s="691"/>
      <c r="D91" s="691"/>
      <c r="E91" s="691"/>
      <c r="F91" s="691"/>
      <c r="G91" s="691"/>
      <c r="H91" s="771"/>
      <c r="I91" s="644"/>
      <c r="J91" s="644"/>
      <c r="K91" s="633"/>
      <c r="L91" s="695"/>
      <c r="M91" s="696"/>
      <c r="N91" s="696"/>
      <c r="O91" s="696"/>
      <c r="P91" s="696"/>
      <c r="Q91" s="696"/>
      <c r="R91" s="696"/>
      <c r="S91" s="696"/>
      <c r="T91" s="696"/>
      <c r="U91" s="696"/>
      <c r="V91" s="696"/>
      <c r="W91" s="696"/>
      <c r="X91" s="696"/>
      <c r="Y91" s="696"/>
      <c r="Z91" s="696"/>
      <c r="AA91" s="696"/>
      <c r="AB91" s="696"/>
      <c r="AC91" s="696"/>
      <c r="AD91" s="696"/>
      <c r="AE91" s="696"/>
      <c r="AF91" s="696"/>
      <c r="AG91" s="696"/>
      <c r="AH91" s="696"/>
      <c r="AI91" s="696"/>
      <c r="AJ91" s="696"/>
      <c r="AK91" s="696"/>
      <c r="AL91" s="696"/>
      <c r="AM91" s="696"/>
      <c r="AN91" s="696"/>
      <c r="AO91" s="697"/>
      <c r="AP91" s="633"/>
      <c r="AQ91" s="695"/>
      <c r="AR91" s="696"/>
      <c r="AS91" s="696"/>
      <c r="AT91" s="696"/>
      <c r="AU91" s="696"/>
      <c r="AV91" s="696"/>
      <c r="AW91" s="696"/>
      <c r="AX91" s="696"/>
      <c r="AY91" s="696"/>
      <c r="AZ91" s="696"/>
      <c r="BA91" s="696"/>
      <c r="BB91" s="696"/>
      <c r="BC91" s="696"/>
      <c r="BD91" s="696"/>
      <c r="BE91" s="696"/>
      <c r="BF91" s="696"/>
      <c r="BG91" s="696"/>
      <c r="BH91" s="696"/>
      <c r="BI91" s="696"/>
      <c r="BJ91" s="696"/>
      <c r="BK91" s="696"/>
      <c r="BL91" s="696"/>
      <c r="BM91" s="696"/>
      <c r="BN91" s="696"/>
      <c r="BO91" s="696"/>
      <c r="BP91" s="696"/>
      <c r="BQ91" s="696"/>
      <c r="BR91" s="696"/>
      <c r="BS91" s="696"/>
      <c r="BT91" s="697"/>
    </row>
    <row r="92" spans="2:73" ht="15.5">
      <c r="B92" s="691"/>
      <c r="C92" s="691"/>
      <c r="D92" s="691"/>
      <c r="E92" s="691"/>
      <c r="F92" s="691"/>
      <c r="G92" s="691"/>
      <c r="H92" s="771"/>
      <c r="I92" s="644"/>
      <c r="J92" s="644"/>
      <c r="K92" s="633"/>
      <c r="L92" s="695"/>
      <c r="M92" s="696"/>
      <c r="N92" s="696"/>
      <c r="O92" s="696"/>
      <c r="P92" s="696"/>
      <c r="Q92" s="696"/>
      <c r="R92" s="696"/>
      <c r="S92" s="696"/>
      <c r="T92" s="696"/>
      <c r="U92" s="696"/>
      <c r="V92" s="696"/>
      <c r="W92" s="696"/>
      <c r="X92" s="696"/>
      <c r="Y92" s="696"/>
      <c r="Z92" s="696"/>
      <c r="AA92" s="696"/>
      <c r="AB92" s="696"/>
      <c r="AC92" s="696"/>
      <c r="AD92" s="696"/>
      <c r="AE92" s="696"/>
      <c r="AF92" s="696"/>
      <c r="AG92" s="696"/>
      <c r="AH92" s="696"/>
      <c r="AI92" s="696"/>
      <c r="AJ92" s="696"/>
      <c r="AK92" s="696"/>
      <c r="AL92" s="696"/>
      <c r="AM92" s="696"/>
      <c r="AN92" s="696"/>
      <c r="AO92" s="697"/>
      <c r="AP92" s="633"/>
      <c r="AQ92" s="695"/>
      <c r="AR92" s="696"/>
      <c r="AS92" s="696"/>
      <c r="AT92" s="696"/>
      <c r="AU92" s="696"/>
      <c r="AV92" s="696"/>
      <c r="AW92" s="696"/>
      <c r="AX92" s="696"/>
      <c r="AY92" s="696"/>
      <c r="AZ92" s="696"/>
      <c r="BA92" s="696"/>
      <c r="BB92" s="696"/>
      <c r="BC92" s="696"/>
      <c r="BD92" s="696"/>
      <c r="BE92" s="696"/>
      <c r="BF92" s="696"/>
      <c r="BG92" s="696"/>
      <c r="BH92" s="696"/>
      <c r="BI92" s="696"/>
      <c r="BJ92" s="696"/>
      <c r="BK92" s="696"/>
      <c r="BL92" s="696"/>
      <c r="BM92" s="696"/>
      <c r="BN92" s="696"/>
      <c r="BO92" s="696"/>
      <c r="BP92" s="696"/>
      <c r="BQ92" s="696"/>
      <c r="BR92" s="696"/>
      <c r="BS92" s="696"/>
      <c r="BT92" s="697"/>
      <c r="BU92" s="165"/>
    </row>
    <row r="93" spans="2:73" ht="15.5">
      <c r="B93" s="691"/>
      <c r="C93" s="691"/>
      <c r="D93" s="691"/>
      <c r="E93" s="691"/>
      <c r="F93" s="691"/>
      <c r="G93" s="691"/>
      <c r="H93" s="771"/>
      <c r="I93" s="644"/>
      <c r="J93" s="644"/>
      <c r="K93" s="633"/>
      <c r="L93" s="695"/>
      <c r="M93" s="696"/>
      <c r="N93" s="696"/>
      <c r="O93" s="696"/>
      <c r="P93" s="696"/>
      <c r="Q93" s="696"/>
      <c r="R93" s="696"/>
      <c r="S93" s="696"/>
      <c r="T93" s="696"/>
      <c r="U93" s="696"/>
      <c r="V93" s="696"/>
      <c r="W93" s="696"/>
      <c r="X93" s="696"/>
      <c r="Y93" s="696"/>
      <c r="Z93" s="696"/>
      <c r="AA93" s="696"/>
      <c r="AB93" s="696"/>
      <c r="AC93" s="696"/>
      <c r="AD93" s="696"/>
      <c r="AE93" s="696"/>
      <c r="AF93" s="696"/>
      <c r="AG93" s="696"/>
      <c r="AH93" s="696"/>
      <c r="AI93" s="696"/>
      <c r="AJ93" s="696"/>
      <c r="AK93" s="696"/>
      <c r="AL93" s="696"/>
      <c r="AM93" s="696"/>
      <c r="AN93" s="696"/>
      <c r="AO93" s="697"/>
      <c r="AP93" s="633"/>
      <c r="AQ93" s="695"/>
      <c r="AR93" s="696"/>
      <c r="AS93" s="696"/>
      <c r="AT93" s="696"/>
      <c r="AU93" s="696"/>
      <c r="AV93" s="696"/>
      <c r="AW93" s="696"/>
      <c r="AX93" s="696"/>
      <c r="AY93" s="696"/>
      <c r="AZ93" s="696"/>
      <c r="BA93" s="696"/>
      <c r="BB93" s="696"/>
      <c r="BC93" s="696"/>
      <c r="BD93" s="696"/>
      <c r="BE93" s="696"/>
      <c r="BF93" s="696"/>
      <c r="BG93" s="696"/>
      <c r="BH93" s="696"/>
      <c r="BI93" s="696"/>
      <c r="BJ93" s="696"/>
      <c r="BK93" s="696"/>
      <c r="BL93" s="696"/>
      <c r="BM93" s="696"/>
      <c r="BN93" s="696"/>
      <c r="BO93" s="696"/>
      <c r="BP93" s="696"/>
      <c r="BQ93" s="696"/>
      <c r="BR93" s="696"/>
      <c r="BS93" s="696"/>
      <c r="BT93" s="697"/>
      <c r="BU93" s="165"/>
    </row>
    <row r="94" spans="2:73" ht="15.5">
      <c r="B94" s="691"/>
      <c r="C94" s="691"/>
      <c r="D94" s="691"/>
      <c r="E94" s="691"/>
      <c r="F94" s="691"/>
      <c r="G94" s="691"/>
      <c r="H94" s="771"/>
      <c r="I94" s="644"/>
      <c r="J94" s="644"/>
      <c r="K94" s="633"/>
      <c r="L94" s="695"/>
      <c r="M94" s="696"/>
      <c r="N94" s="696"/>
      <c r="O94" s="696"/>
      <c r="P94" s="696"/>
      <c r="Q94" s="696"/>
      <c r="R94" s="696"/>
      <c r="S94" s="696"/>
      <c r="T94" s="696"/>
      <c r="U94" s="696"/>
      <c r="V94" s="696"/>
      <c r="W94" s="696"/>
      <c r="X94" s="696"/>
      <c r="Y94" s="696"/>
      <c r="Z94" s="696"/>
      <c r="AA94" s="696"/>
      <c r="AB94" s="696"/>
      <c r="AC94" s="696"/>
      <c r="AD94" s="696"/>
      <c r="AE94" s="696"/>
      <c r="AF94" s="696"/>
      <c r="AG94" s="696"/>
      <c r="AH94" s="696"/>
      <c r="AI94" s="696"/>
      <c r="AJ94" s="696"/>
      <c r="AK94" s="696"/>
      <c r="AL94" s="696"/>
      <c r="AM94" s="696"/>
      <c r="AN94" s="696"/>
      <c r="AO94" s="697"/>
      <c r="AP94" s="633"/>
      <c r="AQ94" s="695"/>
      <c r="AR94" s="696"/>
      <c r="AS94" s="696"/>
      <c r="AT94" s="696"/>
      <c r="AU94" s="696"/>
      <c r="AV94" s="696"/>
      <c r="AW94" s="696"/>
      <c r="AX94" s="696"/>
      <c r="AY94" s="696"/>
      <c r="AZ94" s="696"/>
      <c r="BA94" s="696"/>
      <c r="BB94" s="696"/>
      <c r="BC94" s="696"/>
      <c r="BD94" s="696"/>
      <c r="BE94" s="696"/>
      <c r="BF94" s="696"/>
      <c r="BG94" s="696"/>
      <c r="BH94" s="696"/>
      <c r="BI94" s="696"/>
      <c r="BJ94" s="696"/>
      <c r="BK94" s="696"/>
      <c r="BL94" s="696"/>
      <c r="BM94" s="696"/>
      <c r="BN94" s="696"/>
      <c r="BO94" s="696"/>
      <c r="BP94" s="696"/>
      <c r="BQ94" s="696"/>
      <c r="BR94" s="696"/>
      <c r="BS94" s="696"/>
      <c r="BT94" s="697"/>
      <c r="BU94" s="165"/>
    </row>
    <row r="95" spans="2:73">
      <c r="B95" s="691"/>
      <c r="C95" s="691"/>
      <c r="D95" s="691"/>
      <c r="E95" s="691"/>
      <c r="F95" s="691"/>
      <c r="G95" s="691"/>
      <c r="H95" s="771"/>
      <c r="I95" s="644"/>
      <c r="J95" s="644"/>
      <c r="K95" s="633"/>
      <c r="L95" s="695"/>
      <c r="M95" s="696"/>
      <c r="N95" s="696"/>
      <c r="O95" s="696"/>
      <c r="P95" s="696"/>
      <c r="Q95" s="696"/>
      <c r="R95" s="696"/>
      <c r="S95" s="696"/>
      <c r="T95" s="696"/>
      <c r="U95" s="696"/>
      <c r="V95" s="696"/>
      <c r="W95" s="696"/>
      <c r="X95" s="696"/>
      <c r="Y95" s="696"/>
      <c r="Z95" s="696"/>
      <c r="AA95" s="696"/>
      <c r="AB95" s="696"/>
      <c r="AC95" s="696"/>
      <c r="AD95" s="696"/>
      <c r="AE95" s="696"/>
      <c r="AF95" s="696"/>
      <c r="AG95" s="696"/>
      <c r="AH95" s="696"/>
      <c r="AI95" s="696"/>
      <c r="AJ95" s="696"/>
      <c r="AK95" s="696"/>
      <c r="AL95" s="696"/>
      <c r="AM95" s="696"/>
      <c r="AN95" s="696"/>
      <c r="AO95" s="697"/>
      <c r="AP95" s="633"/>
      <c r="AQ95" s="695"/>
      <c r="AR95" s="696"/>
      <c r="AS95" s="696"/>
      <c r="AT95" s="696"/>
      <c r="AU95" s="696"/>
      <c r="AV95" s="696"/>
      <c r="AW95" s="696"/>
      <c r="AX95" s="696"/>
      <c r="AY95" s="696"/>
      <c r="AZ95" s="696"/>
      <c r="BA95" s="696"/>
      <c r="BB95" s="696"/>
      <c r="BC95" s="696"/>
      <c r="BD95" s="696"/>
      <c r="BE95" s="696"/>
      <c r="BF95" s="696"/>
      <c r="BG95" s="696"/>
      <c r="BH95" s="696"/>
      <c r="BI95" s="696"/>
      <c r="BJ95" s="696"/>
      <c r="BK95" s="696"/>
      <c r="BL95" s="696"/>
      <c r="BM95" s="696"/>
      <c r="BN95" s="696"/>
      <c r="BO95" s="696"/>
      <c r="BP95" s="696"/>
      <c r="BQ95" s="696"/>
      <c r="BR95" s="696"/>
      <c r="BS95" s="696"/>
      <c r="BT95" s="697"/>
    </row>
    <row r="96" spans="2:73">
      <c r="B96" s="691"/>
      <c r="C96" s="691"/>
      <c r="D96" s="691"/>
      <c r="E96" s="691"/>
      <c r="F96" s="691"/>
      <c r="G96" s="691"/>
      <c r="H96" s="771"/>
      <c r="I96" s="644"/>
      <c r="J96" s="644"/>
      <c r="K96" s="633"/>
      <c r="L96" s="695"/>
      <c r="M96" s="696"/>
      <c r="N96" s="696"/>
      <c r="O96" s="696"/>
      <c r="P96" s="696"/>
      <c r="Q96" s="696"/>
      <c r="R96" s="696"/>
      <c r="S96" s="696"/>
      <c r="T96" s="696"/>
      <c r="U96" s="696"/>
      <c r="V96" s="696"/>
      <c r="W96" s="696"/>
      <c r="X96" s="696"/>
      <c r="Y96" s="696"/>
      <c r="Z96" s="696"/>
      <c r="AA96" s="696"/>
      <c r="AB96" s="696"/>
      <c r="AC96" s="696"/>
      <c r="AD96" s="696"/>
      <c r="AE96" s="696"/>
      <c r="AF96" s="696"/>
      <c r="AG96" s="696"/>
      <c r="AH96" s="696"/>
      <c r="AI96" s="696"/>
      <c r="AJ96" s="696"/>
      <c r="AK96" s="696"/>
      <c r="AL96" s="696"/>
      <c r="AM96" s="696"/>
      <c r="AN96" s="696"/>
      <c r="AO96" s="697"/>
      <c r="AP96" s="633"/>
      <c r="AQ96" s="695"/>
      <c r="AR96" s="696"/>
      <c r="AS96" s="696"/>
      <c r="AT96" s="696"/>
      <c r="AU96" s="696"/>
      <c r="AV96" s="696"/>
      <c r="AW96" s="696"/>
      <c r="AX96" s="696"/>
      <c r="AY96" s="696"/>
      <c r="AZ96" s="696"/>
      <c r="BA96" s="696"/>
      <c r="BB96" s="696"/>
      <c r="BC96" s="696"/>
      <c r="BD96" s="696"/>
      <c r="BE96" s="696"/>
      <c r="BF96" s="696"/>
      <c r="BG96" s="696"/>
      <c r="BH96" s="696"/>
      <c r="BI96" s="696"/>
      <c r="BJ96" s="696"/>
      <c r="BK96" s="696"/>
      <c r="BL96" s="696"/>
      <c r="BM96" s="696"/>
      <c r="BN96" s="696"/>
      <c r="BO96" s="696"/>
      <c r="BP96" s="696"/>
      <c r="BQ96" s="696"/>
      <c r="BR96" s="696"/>
      <c r="BS96" s="696"/>
      <c r="BT96" s="697"/>
    </row>
    <row r="97" spans="2:73">
      <c r="B97" s="691"/>
      <c r="C97" s="691"/>
      <c r="D97" s="691"/>
      <c r="E97" s="691"/>
      <c r="F97" s="691"/>
      <c r="G97" s="691"/>
      <c r="H97" s="771"/>
      <c r="I97" s="644"/>
      <c r="J97" s="644"/>
      <c r="K97" s="633"/>
      <c r="L97" s="695"/>
      <c r="M97" s="696"/>
      <c r="N97" s="696"/>
      <c r="O97" s="696"/>
      <c r="P97" s="696"/>
      <c r="Q97" s="696"/>
      <c r="R97" s="696"/>
      <c r="S97" s="696"/>
      <c r="T97" s="696"/>
      <c r="U97" s="696"/>
      <c r="V97" s="696"/>
      <c r="W97" s="696"/>
      <c r="X97" s="696"/>
      <c r="Y97" s="696"/>
      <c r="Z97" s="696"/>
      <c r="AA97" s="696"/>
      <c r="AB97" s="696"/>
      <c r="AC97" s="696"/>
      <c r="AD97" s="696"/>
      <c r="AE97" s="696"/>
      <c r="AF97" s="696"/>
      <c r="AG97" s="696"/>
      <c r="AH97" s="696"/>
      <c r="AI97" s="696"/>
      <c r="AJ97" s="696"/>
      <c r="AK97" s="696"/>
      <c r="AL97" s="696"/>
      <c r="AM97" s="696"/>
      <c r="AN97" s="696"/>
      <c r="AO97" s="697"/>
      <c r="AP97" s="633"/>
      <c r="AQ97" s="695"/>
      <c r="AR97" s="696"/>
      <c r="AS97" s="696"/>
      <c r="AT97" s="696"/>
      <c r="AU97" s="696"/>
      <c r="AV97" s="696"/>
      <c r="AW97" s="696"/>
      <c r="AX97" s="696"/>
      <c r="AY97" s="696"/>
      <c r="AZ97" s="696"/>
      <c r="BA97" s="696"/>
      <c r="BB97" s="696"/>
      <c r="BC97" s="696"/>
      <c r="BD97" s="696"/>
      <c r="BE97" s="696"/>
      <c r="BF97" s="696"/>
      <c r="BG97" s="696"/>
      <c r="BH97" s="696"/>
      <c r="BI97" s="696"/>
      <c r="BJ97" s="696"/>
      <c r="BK97" s="696"/>
      <c r="BL97" s="696"/>
      <c r="BM97" s="696"/>
      <c r="BN97" s="696"/>
      <c r="BO97" s="696"/>
      <c r="BP97" s="696"/>
      <c r="BQ97" s="696"/>
      <c r="BR97" s="696"/>
      <c r="BS97" s="696"/>
      <c r="BT97" s="697"/>
    </row>
    <row r="98" spans="2:73">
      <c r="B98" s="691"/>
      <c r="C98" s="691"/>
      <c r="D98" s="691"/>
      <c r="E98" s="691"/>
      <c r="F98" s="691"/>
      <c r="G98" s="691"/>
      <c r="H98" s="771"/>
      <c r="I98" s="644"/>
      <c r="J98" s="644"/>
      <c r="K98" s="633"/>
      <c r="L98" s="695"/>
      <c r="M98" s="696"/>
      <c r="N98" s="696"/>
      <c r="O98" s="696"/>
      <c r="P98" s="696"/>
      <c r="Q98" s="696"/>
      <c r="R98" s="696"/>
      <c r="S98" s="696"/>
      <c r="T98" s="696"/>
      <c r="U98" s="696"/>
      <c r="V98" s="696"/>
      <c r="W98" s="696"/>
      <c r="X98" s="696"/>
      <c r="Y98" s="696"/>
      <c r="Z98" s="696"/>
      <c r="AA98" s="696"/>
      <c r="AB98" s="696"/>
      <c r="AC98" s="696"/>
      <c r="AD98" s="696"/>
      <c r="AE98" s="696"/>
      <c r="AF98" s="696"/>
      <c r="AG98" s="696"/>
      <c r="AH98" s="696"/>
      <c r="AI98" s="696"/>
      <c r="AJ98" s="696"/>
      <c r="AK98" s="696"/>
      <c r="AL98" s="696"/>
      <c r="AM98" s="696"/>
      <c r="AN98" s="696"/>
      <c r="AO98" s="697"/>
      <c r="AP98" s="633"/>
      <c r="AQ98" s="698"/>
      <c r="AR98" s="699"/>
      <c r="AS98" s="699"/>
      <c r="AT98" s="699"/>
      <c r="AU98" s="699"/>
      <c r="AV98" s="699"/>
      <c r="AW98" s="699"/>
      <c r="AX98" s="699"/>
      <c r="AY98" s="699"/>
      <c r="AZ98" s="699"/>
      <c r="BA98" s="699"/>
      <c r="BB98" s="699"/>
      <c r="BC98" s="699"/>
      <c r="BD98" s="699"/>
      <c r="BE98" s="699"/>
      <c r="BF98" s="699"/>
      <c r="BG98" s="699"/>
      <c r="BH98" s="699"/>
      <c r="BI98" s="699"/>
      <c r="BJ98" s="699"/>
      <c r="BK98" s="699"/>
      <c r="BL98" s="699"/>
      <c r="BM98" s="699"/>
      <c r="BN98" s="699"/>
      <c r="BO98" s="699"/>
      <c r="BP98" s="699"/>
      <c r="BQ98" s="699"/>
      <c r="BR98" s="699"/>
      <c r="BS98" s="699"/>
      <c r="BT98" s="700"/>
    </row>
    <row r="99" spans="2:73">
      <c r="B99" s="691"/>
      <c r="C99" s="691"/>
      <c r="D99" s="691"/>
      <c r="E99" s="691"/>
      <c r="F99" s="691"/>
      <c r="G99" s="691"/>
      <c r="H99" s="771"/>
      <c r="I99" s="644"/>
      <c r="J99" s="644"/>
      <c r="K99" s="633"/>
      <c r="L99" s="695"/>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7"/>
      <c r="AP99" s="633"/>
      <c r="AQ99" s="692"/>
      <c r="AR99" s="693"/>
      <c r="AS99" s="693"/>
      <c r="AT99" s="693"/>
      <c r="AU99" s="693"/>
      <c r="AV99" s="693"/>
      <c r="AW99" s="693"/>
      <c r="AX99" s="693"/>
      <c r="AY99" s="693"/>
      <c r="AZ99" s="693"/>
      <c r="BA99" s="693"/>
      <c r="BB99" s="693"/>
      <c r="BC99" s="693"/>
      <c r="BD99" s="693"/>
      <c r="BE99" s="693"/>
      <c r="BF99" s="693"/>
      <c r="BG99" s="693"/>
      <c r="BH99" s="693"/>
      <c r="BI99" s="693"/>
      <c r="BJ99" s="693"/>
      <c r="BK99" s="693"/>
      <c r="BL99" s="693"/>
      <c r="BM99" s="693"/>
      <c r="BN99" s="693"/>
      <c r="BO99" s="693"/>
      <c r="BP99" s="693"/>
      <c r="BQ99" s="693"/>
      <c r="BR99" s="693"/>
      <c r="BS99" s="693"/>
      <c r="BT99" s="694"/>
    </row>
    <row r="100" spans="2:73">
      <c r="B100" s="691"/>
      <c r="C100" s="691"/>
      <c r="D100" s="691"/>
      <c r="E100" s="691"/>
      <c r="F100" s="691"/>
      <c r="G100" s="691"/>
      <c r="H100" s="771"/>
      <c r="I100" s="644"/>
      <c r="J100" s="644"/>
      <c r="K100" s="633"/>
      <c r="L100" s="695"/>
      <c r="M100" s="696"/>
      <c r="N100" s="696"/>
      <c r="O100" s="696"/>
      <c r="P100" s="696"/>
      <c r="Q100" s="696"/>
      <c r="R100" s="696"/>
      <c r="S100" s="696"/>
      <c r="T100" s="696"/>
      <c r="U100" s="696"/>
      <c r="V100" s="696"/>
      <c r="W100" s="696"/>
      <c r="X100" s="696"/>
      <c r="Y100" s="696"/>
      <c r="Z100" s="696"/>
      <c r="AA100" s="696"/>
      <c r="AB100" s="696"/>
      <c r="AC100" s="696"/>
      <c r="AD100" s="696"/>
      <c r="AE100" s="696"/>
      <c r="AF100" s="696"/>
      <c r="AG100" s="696"/>
      <c r="AH100" s="696"/>
      <c r="AI100" s="696"/>
      <c r="AJ100" s="696"/>
      <c r="AK100" s="696"/>
      <c r="AL100" s="696"/>
      <c r="AM100" s="696"/>
      <c r="AN100" s="696"/>
      <c r="AO100" s="697"/>
      <c r="AP100" s="633"/>
      <c r="AQ100" s="695"/>
      <c r="AR100" s="696"/>
      <c r="AS100" s="696"/>
      <c r="AT100" s="696"/>
      <c r="AU100" s="696"/>
      <c r="AV100" s="696"/>
      <c r="AW100" s="696"/>
      <c r="AX100" s="696"/>
      <c r="AY100" s="696"/>
      <c r="AZ100" s="696"/>
      <c r="BA100" s="696"/>
      <c r="BB100" s="696"/>
      <c r="BC100" s="696"/>
      <c r="BD100" s="696"/>
      <c r="BE100" s="696"/>
      <c r="BF100" s="696"/>
      <c r="BG100" s="696"/>
      <c r="BH100" s="696"/>
      <c r="BI100" s="696"/>
      <c r="BJ100" s="696"/>
      <c r="BK100" s="696"/>
      <c r="BL100" s="696"/>
      <c r="BM100" s="696"/>
      <c r="BN100" s="696"/>
      <c r="BO100" s="696"/>
      <c r="BP100" s="696"/>
      <c r="BQ100" s="696"/>
      <c r="BR100" s="696"/>
      <c r="BS100" s="696"/>
      <c r="BT100" s="697"/>
    </row>
    <row r="101" spans="2:73">
      <c r="B101" s="691"/>
      <c r="C101" s="691"/>
      <c r="D101" s="691"/>
      <c r="E101" s="691"/>
      <c r="F101" s="691"/>
      <c r="G101" s="691"/>
      <c r="H101" s="771"/>
      <c r="I101" s="644"/>
      <c r="J101" s="644"/>
      <c r="K101" s="633"/>
      <c r="L101" s="695"/>
      <c r="M101" s="696"/>
      <c r="N101" s="696"/>
      <c r="O101" s="696"/>
      <c r="P101" s="696"/>
      <c r="Q101" s="696"/>
      <c r="R101" s="696"/>
      <c r="S101" s="696"/>
      <c r="T101" s="696"/>
      <c r="U101" s="696"/>
      <c r="V101" s="696"/>
      <c r="W101" s="696"/>
      <c r="X101" s="696"/>
      <c r="Y101" s="696"/>
      <c r="Z101" s="696"/>
      <c r="AA101" s="696"/>
      <c r="AB101" s="696"/>
      <c r="AC101" s="696"/>
      <c r="AD101" s="696"/>
      <c r="AE101" s="696"/>
      <c r="AF101" s="696"/>
      <c r="AG101" s="696"/>
      <c r="AH101" s="696"/>
      <c r="AI101" s="696"/>
      <c r="AJ101" s="696"/>
      <c r="AK101" s="696"/>
      <c r="AL101" s="696"/>
      <c r="AM101" s="696"/>
      <c r="AN101" s="696"/>
      <c r="AO101" s="697"/>
      <c r="AP101" s="633"/>
      <c r="AQ101" s="695"/>
      <c r="AR101" s="696"/>
      <c r="AS101" s="696"/>
      <c r="AT101" s="696"/>
      <c r="AU101" s="696"/>
      <c r="AV101" s="696"/>
      <c r="AW101" s="696"/>
      <c r="AX101" s="696"/>
      <c r="AY101" s="696"/>
      <c r="AZ101" s="696"/>
      <c r="BA101" s="696"/>
      <c r="BB101" s="696"/>
      <c r="BC101" s="696"/>
      <c r="BD101" s="696"/>
      <c r="BE101" s="696"/>
      <c r="BF101" s="696"/>
      <c r="BG101" s="696"/>
      <c r="BH101" s="696"/>
      <c r="BI101" s="696"/>
      <c r="BJ101" s="696"/>
      <c r="BK101" s="696"/>
      <c r="BL101" s="696"/>
      <c r="BM101" s="696"/>
      <c r="BN101" s="696"/>
      <c r="BO101" s="696"/>
      <c r="BP101" s="696"/>
      <c r="BQ101" s="696"/>
      <c r="BR101" s="696"/>
      <c r="BS101" s="696"/>
      <c r="BT101" s="697"/>
    </row>
    <row r="102" spans="2:73">
      <c r="B102" s="691"/>
      <c r="C102" s="691"/>
      <c r="D102" s="691"/>
      <c r="E102" s="691"/>
      <c r="F102" s="691"/>
      <c r="G102" s="691"/>
      <c r="H102" s="771"/>
      <c r="I102" s="644"/>
      <c r="J102" s="644"/>
      <c r="K102" s="633"/>
      <c r="L102" s="695"/>
      <c r="M102" s="696"/>
      <c r="N102" s="696"/>
      <c r="O102" s="696"/>
      <c r="P102" s="696"/>
      <c r="Q102" s="696"/>
      <c r="R102" s="696"/>
      <c r="S102" s="696"/>
      <c r="T102" s="696"/>
      <c r="U102" s="696"/>
      <c r="V102" s="696"/>
      <c r="W102" s="696"/>
      <c r="X102" s="696"/>
      <c r="Y102" s="696"/>
      <c r="Z102" s="696"/>
      <c r="AA102" s="696"/>
      <c r="AB102" s="696"/>
      <c r="AC102" s="696"/>
      <c r="AD102" s="696"/>
      <c r="AE102" s="696"/>
      <c r="AF102" s="696"/>
      <c r="AG102" s="696"/>
      <c r="AH102" s="696"/>
      <c r="AI102" s="696"/>
      <c r="AJ102" s="696"/>
      <c r="AK102" s="696"/>
      <c r="AL102" s="696"/>
      <c r="AM102" s="696"/>
      <c r="AN102" s="696"/>
      <c r="AO102" s="697"/>
      <c r="AP102" s="633"/>
      <c r="AQ102" s="695"/>
      <c r="AR102" s="696"/>
      <c r="AS102" s="696"/>
      <c r="AT102" s="696"/>
      <c r="AU102" s="696"/>
      <c r="AV102" s="696"/>
      <c r="AW102" s="696"/>
      <c r="AX102" s="696"/>
      <c r="AY102" s="696"/>
      <c r="AZ102" s="696"/>
      <c r="BA102" s="696"/>
      <c r="BB102" s="696"/>
      <c r="BC102" s="696"/>
      <c r="BD102" s="696"/>
      <c r="BE102" s="696"/>
      <c r="BF102" s="696"/>
      <c r="BG102" s="696"/>
      <c r="BH102" s="696"/>
      <c r="BI102" s="696"/>
      <c r="BJ102" s="696"/>
      <c r="BK102" s="696"/>
      <c r="BL102" s="696"/>
      <c r="BM102" s="696"/>
      <c r="BN102" s="696"/>
      <c r="BO102" s="696"/>
      <c r="BP102" s="696"/>
      <c r="BQ102" s="696"/>
      <c r="BR102" s="696"/>
      <c r="BS102" s="696"/>
      <c r="BT102" s="697"/>
    </row>
    <row r="103" spans="2:73">
      <c r="B103" s="691"/>
      <c r="C103" s="691"/>
      <c r="D103" s="691"/>
      <c r="E103" s="691"/>
      <c r="F103" s="691"/>
      <c r="G103" s="691"/>
      <c r="H103" s="771"/>
      <c r="I103" s="644"/>
      <c r="J103" s="644"/>
      <c r="K103" s="633"/>
      <c r="L103" s="695"/>
      <c r="M103" s="696"/>
      <c r="N103" s="696"/>
      <c r="O103" s="696"/>
      <c r="P103" s="696"/>
      <c r="Q103" s="696"/>
      <c r="R103" s="696"/>
      <c r="S103" s="696"/>
      <c r="T103" s="696"/>
      <c r="U103" s="696"/>
      <c r="V103" s="696"/>
      <c r="W103" s="696"/>
      <c r="X103" s="696"/>
      <c r="Y103" s="696"/>
      <c r="Z103" s="696"/>
      <c r="AA103" s="696"/>
      <c r="AB103" s="696"/>
      <c r="AC103" s="696"/>
      <c r="AD103" s="696"/>
      <c r="AE103" s="696"/>
      <c r="AF103" s="696"/>
      <c r="AG103" s="696"/>
      <c r="AH103" s="696"/>
      <c r="AI103" s="696"/>
      <c r="AJ103" s="696"/>
      <c r="AK103" s="696"/>
      <c r="AL103" s="696"/>
      <c r="AM103" s="696"/>
      <c r="AN103" s="696"/>
      <c r="AO103" s="697"/>
      <c r="AP103" s="633"/>
      <c r="AQ103" s="695"/>
      <c r="AR103" s="696"/>
      <c r="AS103" s="696"/>
      <c r="AT103" s="696"/>
      <c r="AU103" s="696"/>
      <c r="AV103" s="696"/>
      <c r="AW103" s="696"/>
      <c r="AX103" s="696"/>
      <c r="AY103" s="696"/>
      <c r="AZ103" s="696"/>
      <c r="BA103" s="696"/>
      <c r="BB103" s="696"/>
      <c r="BC103" s="696"/>
      <c r="BD103" s="696"/>
      <c r="BE103" s="696"/>
      <c r="BF103" s="696"/>
      <c r="BG103" s="696"/>
      <c r="BH103" s="696"/>
      <c r="BI103" s="696"/>
      <c r="BJ103" s="696"/>
      <c r="BK103" s="696"/>
      <c r="BL103" s="696"/>
      <c r="BM103" s="696"/>
      <c r="BN103" s="696"/>
      <c r="BO103" s="696"/>
      <c r="BP103" s="696"/>
      <c r="BQ103" s="696"/>
      <c r="BR103" s="696"/>
      <c r="BS103" s="696"/>
      <c r="BT103" s="697"/>
    </row>
    <row r="104" spans="2:73">
      <c r="B104" s="691"/>
      <c r="C104" s="691"/>
      <c r="D104" s="691"/>
      <c r="E104" s="691"/>
      <c r="F104" s="691"/>
      <c r="G104" s="691"/>
      <c r="H104" s="771"/>
      <c r="I104" s="644"/>
      <c r="J104" s="644"/>
      <c r="K104" s="633"/>
      <c r="L104" s="695"/>
      <c r="M104" s="696"/>
      <c r="N104" s="696"/>
      <c r="O104" s="696"/>
      <c r="P104" s="696"/>
      <c r="Q104" s="696"/>
      <c r="R104" s="696"/>
      <c r="S104" s="696"/>
      <c r="T104" s="696"/>
      <c r="U104" s="696"/>
      <c r="V104" s="696"/>
      <c r="W104" s="696"/>
      <c r="X104" s="696"/>
      <c r="Y104" s="696"/>
      <c r="Z104" s="696"/>
      <c r="AA104" s="696"/>
      <c r="AB104" s="696"/>
      <c r="AC104" s="696"/>
      <c r="AD104" s="696"/>
      <c r="AE104" s="696"/>
      <c r="AF104" s="696"/>
      <c r="AG104" s="696"/>
      <c r="AH104" s="696"/>
      <c r="AI104" s="696"/>
      <c r="AJ104" s="696"/>
      <c r="AK104" s="696"/>
      <c r="AL104" s="696"/>
      <c r="AM104" s="696"/>
      <c r="AN104" s="696"/>
      <c r="AO104" s="697"/>
      <c r="AP104" s="633"/>
      <c r="AQ104" s="695"/>
      <c r="AR104" s="696"/>
      <c r="AS104" s="696"/>
      <c r="AT104" s="696"/>
      <c r="AU104" s="696"/>
      <c r="AV104" s="696"/>
      <c r="AW104" s="696"/>
      <c r="AX104" s="696"/>
      <c r="AY104" s="696"/>
      <c r="AZ104" s="696"/>
      <c r="BA104" s="696"/>
      <c r="BB104" s="696"/>
      <c r="BC104" s="696"/>
      <c r="BD104" s="696"/>
      <c r="BE104" s="696"/>
      <c r="BF104" s="696"/>
      <c r="BG104" s="696"/>
      <c r="BH104" s="696"/>
      <c r="BI104" s="696"/>
      <c r="BJ104" s="696"/>
      <c r="BK104" s="696"/>
      <c r="BL104" s="696"/>
      <c r="BM104" s="696"/>
      <c r="BN104" s="696"/>
      <c r="BO104" s="696"/>
      <c r="BP104" s="696"/>
      <c r="BQ104" s="696"/>
      <c r="BR104" s="696"/>
      <c r="BS104" s="696"/>
      <c r="BT104" s="697"/>
    </row>
    <row r="105" spans="2:73">
      <c r="B105" s="691"/>
      <c r="C105" s="691"/>
      <c r="D105" s="691"/>
      <c r="E105" s="691"/>
      <c r="F105" s="691"/>
      <c r="G105" s="691"/>
      <c r="H105" s="771"/>
      <c r="I105" s="644"/>
      <c r="J105" s="644"/>
      <c r="K105" s="633"/>
      <c r="L105" s="695"/>
      <c r="M105" s="696"/>
      <c r="N105" s="696"/>
      <c r="O105" s="696"/>
      <c r="P105" s="696"/>
      <c r="Q105" s="696"/>
      <c r="R105" s="696"/>
      <c r="S105" s="696"/>
      <c r="T105" s="696"/>
      <c r="U105" s="696"/>
      <c r="V105" s="696"/>
      <c r="W105" s="696"/>
      <c r="X105" s="696"/>
      <c r="Y105" s="696"/>
      <c r="Z105" s="696"/>
      <c r="AA105" s="696"/>
      <c r="AB105" s="696"/>
      <c r="AC105" s="696"/>
      <c r="AD105" s="696"/>
      <c r="AE105" s="696"/>
      <c r="AF105" s="696"/>
      <c r="AG105" s="696"/>
      <c r="AH105" s="696"/>
      <c r="AI105" s="696"/>
      <c r="AJ105" s="696"/>
      <c r="AK105" s="696"/>
      <c r="AL105" s="696"/>
      <c r="AM105" s="696"/>
      <c r="AN105" s="696"/>
      <c r="AO105" s="697"/>
      <c r="AP105" s="633"/>
      <c r="AQ105" s="695"/>
      <c r="AR105" s="696"/>
      <c r="AS105" s="696"/>
      <c r="AT105" s="696"/>
      <c r="AU105" s="696"/>
      <c r="AV105" s="696"/>
      <c r="AW105" s="696"/>
      <c r="AX105" s="696"/>
      <c r="AY105" s="696"/>
      <c r="AZ105" s="696"/>
      <c r="BA105" s="696"/>
      <c r="BB105" s="696"/>
      <c r="BC105" s="696"/>
      <c r="BD105" s="696"/>
      <c r="BE105" s="696"/>
      <c r="BF105" s="696"/>
      <c r="BG105" s="696"/>
      <c r="BH105" s="696"/>
      <c r="BI105" s="696"/>
      <c r="BJ105" s="696"/>
      <c r="BK105" s="696"/>
      <c r="BL105" s="696"/>
      <c r="BM105" s="696"/>
      <c r="BN105" s="696"/>
      <c r="BO105" s="696"/>
      <c r="BP105" s="696"/>
      <c r="BQ105" s="696"/>
      <c r="BR105" s="696"/>
      <c r="BS105" s="696"/>
      <c r="BT105" s="697"/>
    </row>
    <row r="106" spans="2:73">
      <c r="B106" s="691"/>
      <c r="C106" s="691"/>
      <c r="D106" s="691"/>
      <c r="E106" s="691"/>
      <c r="F106" s="691"/>
      <c r="G106" s="691"/>
      <c r="H106" s="771"/>
      <c r="I106" s="644"/>
      <c r="J106" s="644"/>
      <c r="K106" s="633"/>
      <c r="L106" s="695"/>
      <c r="M106" s="696"/>
      <c r="N106" s="696"/>
      <c r="O106" s="696"/>
      <c r="P106" s="696"/>
      <c r="Q106" s="696"/>
      <c r="R106" s="696"/>
      <c r="S106" s="696"/>
      <c r="T106" s="696"/>
      <c r="U106" s="696"/>
      <c r="V106" s="696"/>
      <c r="W106" s="696"/>
      <c r="X106" s="696"/>
      <c r="Y106" s="696"/>
      <c r="Z106" s="696"/>
      <c r="AA106" s="696"/>
      <c r="AB106" s="696"/>
      <c r="AC106" s="696"/>
      <c r="AD106" s="696"/>
      <c r="AE106" s="696"/>
      <c r="AF106" s="696"/>
      <c r="AG106" s="696"/>
      <c r="AH106" s="696"/>
      <c r="AI106" s="696"/>
      <c r="AJ106" s="696"/>
      <c r="AK106" s="696"/>
      <c r="AL106" s="696"/>
      <c r="AM106" s="696"/>
      <c r="AN106" s="696"/>
      <c r="AO106" s="697"/>
      <c r="AP106" s="633"/>
      <c r="AQ106" s="695"/>
      <c r="AR106" s="696"/>
      <c r="AS106" s="696"/>
      <c r="AT106" s="696"/>
      <c r="AU106" s="696"/>
      <c r="AV106" s="696"/>
      <c r="AW106" s="696"/>
      <c r="AX106" s="696"/>
      <c r="AY106" s="696"/>
      <c r="AZ106" s="696"/>
      <c r="BA106" s="696"/>
      <c r="BB106" s="696"/>
      <c r="BC106" s="696"/>
      <c r="BD106" s="696"/>
      <c r="BE106" s="696"/>
      <c r="BF106" s="696"/>
      <c r="BG106" s="696"/>
      <c r="BH106" s="696"/>
      <c r="BI106" s="696"/>
      <c r="BJ106" s="696"/>
      <c r="BK106" s="696"/>
      <c r="BL106" s="696"/>
      <c r="BM106" s="696"/>
      <c r="BN106" s="696"/>
      <c r="BO106" s="696"/>
      <c r="BP106" s="696"/>
      <c r="BQ106" s="696"/>
      <c r="BR106" s="696"/>
      <c r="BS106" s="696"/>
      <c r="BT106" s="697"/>
    </row>
    <row r="107" spans="2:73">
      <c r="B107" s="691"/>
      <c r="C107" s="691"/>
      <c r="D107" s="691"/>
      <c r="E107" s="691"/>
      <c r="F107" s="691"/>
      <c r="G107" s="691"/>
      <c r="H107" s="771"/>
      <c r="I107" s="644"/>
      <c r="J107" s="644"/>
      <c r="K107" s="633"/>
      <c r="L107" s="695"/>
      <c r="M107" s="696"/>
      <c r="N107" s="696"/>
      <c r="O107" s="696"/>
      <c r="P107" s="696"/>
      <c r="Q107" s="696"/>
      <c r="R107" s="696"/>
      <c r="S107" s="696"/>
      <c r="T107" s="696"/>
      <c r="U107" s="696"/>
      <c r="V107" s="696"/>
      <c r="W107" s="696"/>
      <c r="X107" s="696"/>
      <c r="Y107" s="696"/>
      <c r="Z107" s="696"/>
      <c r="AA107" s="696"/>
      <c r="AB107" s="696"/>
      <c r="AC107" s="696"/>
      <c r="AD107" s="696"/>
      <c r="AE107" s="696"/>
      <c r="AF107" s="696"/>
      <c r="AG107" s="696"/>
      <c r="AH107" s="696"/>
      <c r="AI107" s="696"/>
      <c r="AJ107" s="696"/>
      <c r="AK107" s="696"/>
      <c r="AL107" s="696"/>
      <c r="AM107" s="696"/>
      <c r="AN107" s="696"/>
      <c r="AO107" s="697"/>
      <c r="AP107" s="633"/>
      <c r="AQ107" s="695"/>
      <c r="AR107" s="696"/>
      <c r="AS107" s="696"/>
      <c r="AT107" s="696"/>
      <c r="AU107" s="696"/>
      <c r="AV107" s="696"/>
      <c r="AW107" s="696"/>
      <c r="AX107" s="696"/>
      <c r="AY107" s="696"/>
      <c r="AZ107" s="696"/>
      <c r="BA107" s="696"/>
      <c r="BB107" s="696"/>
      <c r="BC107" s="696"/>
      <c r="BD107" s="696"/>
      <c r="BE107" s="696"/>
      <c r="BF107" s="696"/>
      <c r="BG107" s="696"/>
      <c r="BH107" s="696"/>
      <c r="BI107" s="696"/>
      <c r="BJ107" s="696"/>
      <c r="BK107" s="696"/>
      <c r="BL107" s="696"/>
      <c r="BM107" s="696"/>
      <c r="BN107" s="696"/>
      <c r="BO107" s="696"/>
      <c r="BP107" s="696"/>
      <c r="BQ107" s="696"/>
      <c r="BR107" s="696"/>
      <c r="BS107" s="696"/>
      <c r="BT107" s="697"/>
    </row>
    <row r="108" spans="2:73" ht="15.5">
      <c r="B108" s="691"/>
      <c r="C108" s="691"/>
      <c r="D108" s="691"/>
      <c r="E108" s="691"/>
      <c r="F108" s="691"/>
      <c r="G108" s="691"/>
      <c r="H108" s="771"/>
      <c r="I108" s="644"/>
      <c r="J108" s="644"/>
      <c r="K108" s="633"/>
      <c r="L108" s="695"/>
      <c r="M108" s="696"/>
      <c r="N108" s="696"/>
      <c r="O108" s="696"/>
      <c r="P108" s="696"/>
      <c r="Q108" s="696"/>
      <c r="R108" s="696"/>
      <c r="S108" s="696"/>
      <c r="T108" s="696"/>
      <c r="U108" s="696"/>
      <c r="V108" s="696"/>
      <c r="W108" s="696"/>
      <c r="X108" s="696"/>
      <c r="Y108" s="696"/>
      <c r="Z108" s="696"/>
      <c r="AA108" s="696"/>
      <c r="AB108" s="696"/>
      <c r="AC108" s="696"/>
      <c r="AD108" s="696"/>
      <c r="AE108" s="696"/>
      <c r="AF108" s="696"/>
      <c r="AG108" s="696"/>
      <c r="AH108" s="696"/>
      <c r="AI108" s="696"/>
      <c r="AJ108" s="696"/>
      <c r="AK108" s="696"/>
      <c r="AL108" s="696"/>
      <c r="AM108" s="696"/>
      <c r="AN108" s="696"/>
      <c r="AO108" s="697"/>
      <c r="AP108" s="633"/>
      <c r="AQ108" s="695"/>
      <c r="AR108" s="696"/>
      <c r="AS108" s="696"/>
      <c r="AT108" s="696"/>
      <c r="AU108" s="696"/>
      <c r="AV108" s="696"/>
      <c r="AW108" s="696"/>
      <c r="AX108" s="696"/>
      <c r="AY108" s="696"/>
      <c r="AZ108" s="696"/>
      <c r="BA108" s="696"/>
      <c r="BB108" s="696"/>
      <c r="BC108" s="696"/>
      <c r="BD108" s="696"/>
      <c r="BE108" s="696"/>
      <c r="BF108" s="696"/>
      <c r="BG108" s="696"/>
      <c r="BH108" s="696"/>
      <c r="BI108" s="696"/>
      <c r="BJ108" s="696"/>
      <c r="BK108" s="696"/>
      <c r="BL108" s="696"/>
      <c r="BM108" s="696"/>
      <c r="BN108" s="696"/>
      <c r="BO108" s="696"/>
      <c r="BP108" s="696"/>
      <c r="BQ108" s="696"/>
      <c r="BR108" s="696"/>
      <c r="BS108" s="696"/>
      <c r="BT108" s="697"/>
      <c r="BU108" s="165"/>
    </row>
    <row r="109" spans="2:73" ht="15.5">
      <c r="B109" s="691"/>
      <c r="C109" s="691"/>
      <c r="D109" s="691"/>
      <c r="E109" s="691"/>
      <c r="F109" s="691"/>
      <c r="G109" s="691"/>
      <c r="H109" s="771"/>
      <c r="I109" s="644"/>
      <c r="J109" s="644"/>
      <c r="K109" s="633"/>
      <c r="L109" s="695"/>
      <c r="M109" s="696"/>
      <c r="N109" s="696"/>
      <c r="O109" s="696"/>
      <c r="P109" s="696"/>
      <c r="Q109" s="696"/>
      <c r="R109" s="696"/>
      <c r="S109" s="696"/>
      <c r="T109" s="696"/>
      <c r="U109" s="696"/>
      <c r="V109" s="696"/>
      <c r="W109" s="696"/>
      <c r="X109" s="696"/>
      <c r="Y109" s="696"/>
      <c r="Z109" s="696"/>
      <c r="AA109" s="696"/>
      <c r="AB109" s="696"/>
      <c r="AC109" s="696"/>
      <c r="AD109" s="696"/>
      <c r="AE109" s="696"/>
      <c r="AF109" s="696"/>
      <c r="AG109" s="696"/>
      <c r="AH109" s="696"/>
      <c r="AI109" s="696"/>
      <c r="AJ109" s="696"/>
      <c r="AK109" s="696"/>
      <c r="AL109" s="696"/>
      <c r="AM109" s="696"/>
      <c r="AN109" s="696"/>
      <c r="AO109" s="697"/>
      <c r="AP109" s="633"/>
      <c r="AQ109" s="695"/>
      <c r="AR109" s="696"/>
      <c r="AS109" s="696"/>
      <c r="AT109" s="696"/>
      <c r="AU109" s="696"/>
      <c r="AV109" s="696"/>
      <c r="AW109" s="696"/>
      <c r="AX109" s="696"/>
      <c r="AY109" s="696"/>
      <c r="AZ109" s="696"/>
      <c r="BA109" s="696"/>
      <c r="BB109" s="696"/>
      <c r="BC109" s="696"/>
      <c r="BD109" s="696"/>
      <c r="BE109" s="696"/>
      <c r="BF109" s="696"/>
      <c r="BG109" s="696"/>
      <c r="BH109" s="696"/>
      <c r="BI109" s="696"/>
      <c r="BJ109" s="696"/>
      <c r="BK109" s="696"/>
      <c r="BL109" s="696"/>
      <c r="BM109" s="696"/>
      <c r="BN109" s="696"/>
      <c r="BO109" s="696"/>
      <c r="BP109" s="696"/>
      <c r="BQ109" s="696"/>
      <c r="BR109" s="696"/>
      <c r="BS109" s="696"/>
      <c r="BT109" s="697"/>
      <c r="BU109" s="165"/>
    </row>
    <row r="110" spans="2:73" ht="15.5">
      <c r="B110" s="691"/>
      <c r="C110" s="691"/>
      <c r="D110" s="691"/>
      <c r="E110" s="691"/>
      <c r="F110" s="691"/>
      <c r="G110" s="691"/>
      <c r="H110" s="771"/>
      <c r="I110" s="644"/>
      <c r="J110" s="644"/>
      <c r="K110" s="633"/>
      <c r="L110" s="695"/>
      <c r="M110" s="696"/>
      <c r="N110" s="696"/>
      <c r="O110" s="696"/>
      <c r="P110" s="696"/>
      <c r="Q110" s="696"/>
      <c r="R110" s="696"/>
      <c r="S110" s="696"/>
      <c r="T110" s="696"/>
      <c r="U110" s="696"/>
      <c r="V110" s="696"/>
      <c r="W110" s="696"/>
      <c r="X110" s="696"/>
      <c r="Y110" s="696"/>
      <c r="Z110" s="696"/>
      <c r="AA110" s="696"/>
      <c r="AB110" s="696"/>
      <c r="AC110" s="696"/>
      <c r="AD110" s="696"/>
      <c r="AE110" s="696"/>
      <c r="AF110" s="696"/>
      <c r="AG110" s="696"/>
      <c r="AH110" s="696"/>
      <c r="AI110" s="696"/>
      <c r="AJ110" s="696"/>
      <c r="AK110" s="696"/>
      <c r="AL110" s="696"/>
      <c r="AM110" s="696"/>
      <c r="AN110" s="696"/>
      <c r="AO110" s="697"/>
      <c r="AP110" s="633"/>
      <c r="AQ110" s="695"/>
      <c r="AR110" s="696"/>
      <c r="AS110" s="696"/>
      <c r="AT110" s="696"/>
      <c r="AU110" s="696"/>
      <c r="AV110" s="696"/>
      <c r="AW110" s="696"/>
      <c r="AX110" s="696"/>
      <c r="AY110" s="696"/>
      <c r="AZ110" s="696"/>
      <c r="BA110" s="696"/>
      <c r="BB110" s="696"/>
      <c r="BC110" s="696"/>
      <c r="BD110" s="696"/>
      <c r="BE110" s="696"/>
      <c r="BF110" s="696"/>
      <c r="BG110" s="696"/>
      <c r="BH110" s="696"/>
      <c r="BI110" s="696"/>
      <c r="BJ110" s="696"/>
      <c r="BK110" s="696"/>
      <c r="BL110" s="696"/>
      <c r="BM110" s="696"/>
      <c r="BN110" s="696"/>
      <c r="BO110" s="696"/>
      <c r="BP110" s="696"/>
      <c r="BQ110" s="696"/>
      <c r="BR110" s="696"/>
      <c r="BS110" s="696"/>
      <c r="BT110" s="697"/>
      <c r="BU110" s="165"/>
    </row>
    <row r="111" spans="2:73">
      <c r="B111" s="691"/>
      <c r="C111" s="691"/>
      <c r="D111" s="691"/>
      <c r="E111" s="691"/>
      <c r="F111" s="691"/>
      <c r="G111" s="691"/>
      <c r="H111" s="771"/>
      <c r="I111" s="644"/>
      <c r="J111" s="644"/>
      <c r="K111" s="633"/>
      <c r="L111" s="695"/>
      <c r="M111" s="696"/>
      <c r="N111" s="696"/>
      <c r="O111" s="696"/>
      <c r="P111" s="696"/>
      <c r="Q111" s="696"/>
      <c r="R111" s="696"/>
      <c r="S111" s="696"/>
      <c r="T111" s="696"/>
      <c r="U111" s="696"/>
      <c r="V111" s="696"/>
      <c r="W111" s="696"/>
      <c r="X111" s="696"/>
      <c r="Y111" s="696"/>
      <c r="Z111" s="696"/>
      <c r="AA111" s="696"/>
      <c r="AB111" s="696"/>
      <c r="AC111" s="696"/>
      <c r="AD111" s="696"/>
      <c r="AE111" s="696"/>
      <c r="AF111" s="696"/>
      <c r="AG111" s="696"/>
      <c r="AH111" s="696"/>
      <c r="AI111" s="696"/>
      <c r="AJ111" s="696"/>
      <c r="AK111" s="696"/>
      <c r="AL111" s="696"/>
      <c r="AM111" s="696"/>
      <c r="AN111" s="696"/>
      <c r="AO111" s="697"/>
      <c r="AP111" s="633"/>
      <c r="AQ111" s="695"/>
      <c r="AR111" s="696"/>
      <c r="AS111" s="696"/>
      <c r="AT111" s="696"/>
      <c r="AU111" s="696"/>
      <c r="AV111" s="696"/>
      <c r="AW111" s="696"/>
      <c r="AX111" s="696"/>
      <c r="AY111" s="696"/>
      <c r="AZ111" s="696"/>
      <c r="BA111" s="696"/>
      <c r="BB111" s="696"/>
      <c r="BC111" s="696"/>
      <c r="BD111" s="696"/>
      <c r="BE111" s="696"/>
      <c r="BF111" s="696"/>
      <c r="BG111" s="696"/>
      <c r="BH111" s="696"/>
      <c r="BI111" s="696"/>
      <c r="BJ111" s="696"/>
      <c r="BK111" s="696"/>
      <c r="BL111" s="696"/>
      <c r="BM111" s="696"/>
      <c r="BN111" s="696"/>
      <c r="BO111" s="696"/>
      <c r="BP111" s="696"/>
      <c r="BQ111" s="696"/>
      <c r="BR111" s="696"/>
      <c r="BS111" s="696"/>
      <c r="BT111" s="697"/>
    </row>
    <row r="112" spans="2:73" ht="15.5">
      <c r="B112" s="691"/>
      <c r="C112" s="691"/>
      <c r="D112" s="691"/>
      <c r="E112" s="691"/>
      <c r="F112" s="691"/>
      <c r="G112" s="691"/>
      <c r="H112" s="771"/>
      <c r="I112" s="644"/>
      <c r="J112" s="644"/>
      <c r="K112" s="633"/>
      <c r="L112" s="695"/>
      <c r="M112" s="696"/>
      <c r="N112" s="696"/>
      <c r="O112" s="696"/>
      <c r="P112" s="696"/>
      <c r="Q112" s="696"/>
      <c r="R112" s="696"/>
      <c r="S112" s="696"/>
      <c r="T112" s="696"/>
      <c r="U112" s="696"/>
      <c r="V112" s="696"/>
      <c r="W112" s="696"/>
      <c r="X112" s="696"/>
      <c r="Y112" s="696"/>
      <c r="Z112" s="696"/>
      <c r="AA112" s="696"/>
      <c r="AB112" s="696"/>
      <c r="AC112" s="696"/>
      <c r="AD112" s="696"/>
      <c r="AE112" s="696"/>
      <c r="AF112" s="696"/>
      <c r="AG112" s="696"/>
      <c r="AH112" s="696"/>
      <c r="AI112" s="696"/>
      <c r="AJ112" s="696"/>
      <c r="AK112" s="696"/>
      <c r="AL112" s="696"/>
      <c r="AM112" s="696"/>
      <c r="AN112" s="696"/>
      <c r="AO112" s="697"/>
      <c r="AP112" s="633"/>
      <c r="AQ112" s="695"/>
      <c r="AR112" s="696"/>
      <c r="AS112" s="696"/>
      <c r="AT112" s="696"/>
      <c r="AU112" s="696"/>
      <c r="AV112" s="696"/>
      <c r="AW112" s="696"/>
      <c r="AX112" s="696"/>
      <c r="AY112" s="696"/>
      <c r="AZ112" s="696"/>
      <c r="BA112" s="696"/>
      <c r="BB112" s="696"/>
      <c r="BC112" s="696"/>
      <c r="BD112" s="696"/>
      <c r="BE112" s="696"/>
      <c r="BF112" s="696"/>
      <c r="BG112" s="696"/>
      <c r="BH112" s="696"/>
      <c r="BI112" s="696"/>
      <c r="BJ112" s="696"/>
      <c r="BK112" s="696"/>
      <c r="BL112" s="696"/>
      <c r="BM112" s="696"/>
      <c r="BN112" s="696"/>
      <c r="BO112" s="696"/>
      <c r="BP112" s="696"/>
      <c r="BQ112" s="696"/>
      <c r="BR112" s="696"/>
      <c r="BS112" s="696"/>
      <c r="BT112" s="697"/>
      <c r="BU112" s="165"/>
    </row>
    <row r="113" spans="2:73" ht="15.5">
      <c r="B113" s="691"/>
      <c r="C113" s="691"/>
      <c r="D113" s="691"/>
      <c r="E113" s="691"/>
      <c r="F113" s="691"/>
      <c r="G113" s="691"/>
      <c r="H113" s="771"/>
      <c r="I113" s="644"/>
      <c r="J113" s="644"/>
      <c r="K113" s="633"/>
      <c r="L113" s="695"/>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7"/>
      <c r="AP113" s="633"/>
      <c r="AQ113" s="695"/>
      <c r="AR113" s="696"/>
      <c r="AS113" s="696"/>
      <c r="AT113" s="696"/>
      <c r="AU113" s="696"/>
      <c r="AV113" s="696"/>
      <c r="AW113" s="696"/>
      <c r="AX113" s="696"/>
      <c r="AY113" s="696"/>
      <c r="AZ113" s="696"/>
      <c r="BA113" s="696"/>
      <c r="BB113" s="696"/>
      <c r="BC113" s="696"/>
      <c r="BD113" s="696"/>
      <c r="BE113" s="696"/>
      <c r="BF113" s="696"/>
      <c r="BG113" s="696"/>
      <c r="BH113" s="696"/>
      <c r="BI113" s="696"/>
      <c r="BJ113" s="696"/>
      <c r="BK113" s="696"/>
      <c r="BL113" s="696"/>
      <c r="BM113" s="696"/>
      <c r="BN113" s="696"/>
      <c r="BO113" s="696"/>
      <c r="BP113" s="696"/>
      <c r="BQ113" s="696"/>
      <c r="BR113" s="696"/>
      <c r="BS113" s="696"/>
      <c r="BT113" s="697"/>
      <c r="BU113" s="165"/>
    </row>
    <row r="114" spans="2:73" ht="15.5">
      <c r="B114" s="691"/>
      <c r="C114" s="691"/>
      <c r="D114" s="691"/>
      <c r="E114" s="691"/>
      <c r="F114" s="691"/>
      <c r="G114" s="691"/>
      <c r="H114" s="771"/>
      <c r="I114" s="644"/>
      <c r="J114" s="644"/>
      <c r="K114" s="633"/>
      <c r="L114" s="695"/>
      <c r="M114" s="696"/>
      <c r="N114" s="696"/>
      <c r="O114" s="696"/>
      <c r="P114" s="696"/>
      <c r="Q114" s="696"/>
      <c r="R114" s="696"/>
      <c r="S114" s="696"/>
      <c r="T114" s="696"/>
      <c r="U114" s="696"/>
      <c r="V114" s="696"/>
      <c r="W114" s="696"/>
      <c r="X114" s="696"/>
      <c r="Y114" s="696"/>
      <c r="Z114" s="696"/>
      <c r="AA114" s="696"/>
      <c r="AB114" s="696"/>
      <c r="AC114" s="696"/>
      <c r="AD114" s="696"/>
      <c r="AE114" s="696"/>
      <c r="AF114" s="696"/>
      <c r="AG114" s="696"/>
      <c r="AH114" s="696"/>
      <c r="AI114" s="696"/>
      <c r="AJ114" s="696"/>
      <c r="AK114" s="696"/>
      <c r="AL114" s="696"/>
      <c r="AM114" s="696"/>
      <c r="AN114" s="696"/>
      <c r="AO114" s="697"/>
      <c r="AP114" s="633"/>
      <c r="AQ114" s="695"/>
      <c r="AR114" s="696"/>
      <c r="AS114" s="696"/>
      <c r="AT114" s="696"/>
      <c r="AU114" s="696"/>
      <c r="AV114" s="696"/>
      <c r="AW114" s="696"/>
      <c r="AX114" s="696"/>
      <c r="AY114" s="696"/>
      <c r="AZ114" s="696"/>
      <c r="BA114" s="696"/>
      <c r="BB114" s="696"/>
      <c r="BC114" s="696"/>
      <c r="BD114" s="696"/>
      <c r="BE114" s="696"/>
      <c r="BF114" s="696"/>
      <c r="BG114" s="696"/>
      <c r="BH114" s="696"/>
      <c r="BI114" s="696"/>
      <c r="BJ114" s="696"/>
      <c r="BK114" s="696"/>
      <c r="BL114" s="696"/>
      <c r="BM114" s="696"/>
      <c r="BN114" s="696"/>
      <c r="BO114" s="696"/>
      <c r="BP114" s="696"/>
      <c r="BQ114" s="696"/>
      <c r="BR114" s="696"/>
      <c r="BS114" s="696"/>
      <c r="BT114" s="697"/>
      <c r="BU114" s="165"/>
    </row>
    <row r="115" spans="2:73" ht="15.5">
      <c r="B115" s="691"/>
      <c r="C115" s="691"/>
      <c r="D115" s="691"/>
      <c r="E115" s="691"/>
      <c r="F115" s="691"/>
      <c r="G115" s="691"/>
      <c r="H115" s="771"/>
      <c r="I115" s="644"/>
      <c r="J115" s="644"/>
      <c r="K115" s="633"/>
      <c r="L115" s="695"/>
      <c r="M115" s="696"/>
      <c r="N115" s="696"/>
      <c r="O115" s="696"/>
      <c r="P115" s="696"/>
      <c r="Q115" s="696"/>
      <c r="R115" s="696"/>
      <c r="S115" s="696"/>
      <c r="T115" s="696"/>
      <c r="U115" s="696"/>
      <c r="V115" s="696"/>
      <c r="W115" s="696"/>
      <c r="X115" s="696"/>
      <c r="Y115" s="696"/>
      <c r="Z115" s="696"/>
      <c r="AA115" s="696"/>
      <c r="AB115" s="696"/>
      <c r="AC115" s="696"/>
      <c r="AD115" s="696"/>
      <c r="AE115" s="696"/>
      <c r="AF115" s="696"/>
      <c r="AG115" s="696"/>
      <c r="AH115" s="696"/>
      <c r="AI115" s="696"/>
      <c r="AJ115" s="696"/>
      <c r="AK115" s="696"/>
      <c r="AL115" s="696"/>
      <c r="AM115" s="696"/>
      <c r="AN115" s="696"/>
      <c r="AO115" s="697"/>
      <c r="AP115" s="633"/>
      <c r="AQ115" s="695"/>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7"/>
      <c r="BU115" s="165"/>
    </row>
    <row r="116" spans="2:73" ht="15.5">
      <c r="B116" s="691"/>
      <c r="C116" s="691"/>
      <c r="D116" s="691"/>
      <c r="E116" s="691"/>
      <c r="F116" s="691"/>
      <c r="G116" s="691"/>
      <c r="H116" s="771"/>
      <c r="I116" s="644"/>
      <c r="J116" s="644"/>
      <c r="K116" s="633"/>
      <c r="L116" s="695"/>
      <c r="M116" s="696"/>
      <c r="N116" s="696"/>
      <c r="O116" s="696"/>
      <c r="P116" s="696"/>
      <c r="Q116" s="696"/>
      <c r="R116" s="696"/>
      <c r="S116" s="696"/>
      <c r="T116" s="696"/>
      <c r="U116" s="696"/>
      <c r="V116" s="696"/>
      <c r="W116" s="696"/>
      <c r="X116" s="696"/>
      <c r="Y116" s="696"/>
      <c r="Z116" s="696"/>
      <c r="AA116" s="696"/>
      <c r="AB116" s="696"/>
      <c r="AC116" s="696"/>
      <c r="AD116" s="696"/>
      <c r="AE116" s="696"/>
      <c r="AF116" s="696"/>
      <c r="AG116" s="696"/>
      <c r="AH116" s="696"/>
      <c r="AI116" s="696"/>
      <c r="AJ116" s="696"/>
      <c r="AK116" s="696"/>
      <c r="AL116" s="696"/>
      <c r="AM116" s="696"/>
      <c r="AN116" s="696"/>
      <c r="AO116" s="697"/>
      <c r="AP116" s="633"/>
      <c r="AQ116" s="695"/>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7"/>
      <c r="BU116" s="165"/>
    </row>
    <row r="117" spans="2:73" ht="15.5">
      <c r="B117" s="691"/>
      <c r="C117" s="691"/>
      <c r="D117" s="691"/>
      <c r="E117" s="691"/>
      <c r="F117" s="691"/>
      <c r="G117" s="691"/>
      <c r="H117" s="771"/>
      <c r="I117" s="644"/>
      <c r="J117" s="644"/>
      <c r="K117" s="633"/>
      <c r="L117" s="695"/>
      <c r="M117" s="696"/>
      <c r="N117" s="696"/>
      <c r="O117" s="696"/>
      <c r="P117" s="696"/>
      <c r="Q117" s="696"/>
      <c r="R117" s="696"/>
      <c r="S117" s="696"/>
      <c r="T117" s="696"/>
      <c r="U117" s="696"/>
      <c r="V117" s="696"/>
      <c r="W117" s="696"/>
      <c r="X117" s="696"/>
      <c r="Y117" s="696"/>
      <c r="Z117" s="696"/>
      <c r="AA117" s="696"/>
      <c r="AB117" s="696"/>
      <c r="AC117" s="696"/>
      <c r="AD117" s="696"/>
      <c r="AE117" s="696"/>
      <c r="AF117" s="696"/>
      <c r="AG117" s="696"/>
      <c r="AH117" s="696"/>
      <c r="AI117" s="696"/>
      <c r="AJ117" s="696"/>
      <c r="AK117" s="696"/>
      <c r="AL117" s="696"/>
      <c r="AM117" s="696"/>
      <c r="AN117" s="696"/>
      <c r="AO117" s="697"/>
      <c r="AP117" s="633"/>
      <c r="AQ117" s="698"/>
      <c r="AR117" s="699"/>
      <c r="AS117" s="699"/>
      <c r="AT117" s="699"/>
      <c r="AU117" s="699"/>
      <c r="AV117" s="699"/>
      <c r="AW117" s="699"/>
      <c r="AX117" s="699"/>
      <c r="AY117" s="699"/>
      <c r="AZ117" s="699"/>
      <c r="BA117" s="699"/>
      <c r="BB117" s="699"/>
      <c r="BC117" s="699"/>
      <c r="BD117" s="699"/>
      <c r="BE117" s="699"/>
      <c r="BF117" s="699"/>
      <c r="BG117" s="699"/>
      <c r="BH117" s="699"/>
      <c r="BI117" s="699"/>
      <c r="BJ117" s="699"/>
      <c r="BK117" s="699"/>
      <c r="BL117" s="699"/>
      <c r="BM117" s="699"/>
      <c r="BN117" s="699"/>
      <c r="BO117" s="699"/>
      <c r="BP117" s="699"/>
      <c r="BQ117" s="699"/>
      <c r="BR117" s="699"/>
      <c r="BS117" s="699"/>
      <c r="BT117" s="700"/>
      <c r="BU117" s="165"/>
    </row>
    <row r="118" spans="2:73" ht="15.5">
      <c r="B118" s="691"/>
      <c r="C118" s="691"/>
      <c r="D118" s="691"/>
      <c r="E118" s="691"/>
      <c r="F118" s="691"/>
      <c r="G118" s="691"/>
      <c r="H118" s="771"/>
      <c r="I118" s="644"/>
      <c r="J118" s="644"/>
      <c r="K118" s="633"/>
      <c r="L118" s="695"/>
      <c r="M118" s="696"/>
      <c r="N118" s="696"/>
      <c r="O118" s="696"/>
      <c r="P118" s="696"/>
      <c r="Q118" s="696"/>
      <c r="R118" s="696"/>
      <c r="S118" s="696"/>
      <c r="T118" s="696"/>
      <c r="U118" s="696"/>
      <c r="V118" s="696"/>
      <c r="W118" s="696"/>
      <c r="X118" s="696"/>
      <c r="Y118" s="696"/>
      <c r="Z118" s="696"/>
      <c r="AA118" s="696"/>
      <c r="AB118" s="696"/>
      <c r="AC118" s="696"/>
      <c r="AD118" s="696"/>
      <c r="AE118" s="696"/>
      <c r="AF118" s="696"/>
      <c r="AG118" s="696"/>
      <c r="AH118" s="696"/>
      <c r="AI118" s="696"/>
      <c r="AJ118" s="696"/>
      <c r="AK118" s="696"/>
      <c r="AL118" s="696"/>
      <c r="AM118" s="696"/>
      <c r="AN118" s="696"/>
      <c r="AO118" s="697"/>
      <c r="AP118" s="633"/>
      <c r="AQ118" s="692"/>
      <c r="AR118" s="693"/>
      <c r="AS118" s="693"/>
      <c r="AT118" s="693"/>
      <c r="AU118" s="693"/>
      <c r="AV118" s="693"/>
      <c r="AW118" s="693"/>
      <c r="AX118" s="693"/>
      <c r="AY118" s="693"/>
      <c r="AZ118" s="693"/>
      <c r="BA118" s="693"/>
      <c r="BB118" s="693"/>
      <c r="BC118" s="693"/>
      <c r="BD118" s="693"/>
      <c r="BE118" s="693"/>
      <c r="BF118" s="693"/>
      <c r="BG118" s="693"/>
      <c r="BH118" s="693"/>
      <c r="BI118" s="693"/>
      <c r="BJ118" s="693"/>
      <c r="BK118" s="693"/>
      <c r="BL118" s="693"/>
      <c r="BM118" s="693"/>
      <c r="BN118" s="693"/>
      <c r="BO118" s="693"/>
      <c r="BP118" s="693"/>
      <c r="BQ118" s="693"/>
      <c r="BR118" s="693"/>
      <c r="BS118" s="693"/>
      <c r="BT118" s="694"/>
      <c r="BU118" s="165"/>
    </row>
    <row r="119" spans="2:73" ht="15.5">
      <c r="B119" s="691"/>
      <c r="C119" s="691"/>
      <c r="D119" s="691"/>
      <c r="E119" s="691"/>
      <c r="F119" s="691"/>
      <c r="G119" s="691"/>
      <c r="H119" s="771"/>
      <c r="I119" s="644"/>
      <c r="J119" s="644"/>
      <c r="K119" s="633"/>
      <c r="L119" s="695"/>
      <c r="M119" s="696"/>
      <c r="N119" s="696"/>
      <c r="O119" s="696"/>
      <c r="P119" s="696"/>
      <c r="Q119" s="696"/>
      <c r="R119" s="696"/>
      <c r="S119" s="696"/>
      <c r="T119" s="696"/>
      <c r="U119" s="696"/>
      <c r="V119" s="696"/>
      <c r="W119" s="696"/>
      <c r="X119" s="696"/>
      <c r="Y119" s="696"/>
      <c r="Z119" s="696"/>
      <c r="AA119" s="696"/>
      <c r="AB119" s="696"/>
      <c r="AC119" s="696"/>
      <c r="AD119" s="696"/>
      <c r="AE119" s="696"/>
      <c r="AF119" s="696"/>
      <c r="AG119" s="696"/>
      <c r="AH119" s="696"/>
      <c r="AI119" s="696"/>
      <c r="AJ119" s="696"/>
      <c r="AK119" s="696"/>
      <c r="AL119" s="696"/>
      <c r="AM119" s="696"/>
      <c r="AN119" s="696"/>
      <c r="AO119" s="697"/>
      <c r="AP119" s="633"/>
      <c r="AQ119" s="695"/>
      <c r="AR119" s="696"/>
      <c r="AS119" s="696"/>
      <c r="AT119" s="696"/>
      <c r="AU119" s="696"/>
      <c r="AV119" s="696"/>
      <c r="AW119" s="696"/>
      <c r="AX119" s="696"/>
      <c r="AY119" s="696"/>
      <c r="AZ119" s="696"/>
      <c r="BA119" s="696"/>
      <c r="BB119" s="696"/>
      <c r="BC119" s="696"/>
      <c r="BD119" s="696"/>
      <c r="BE119" s="696"/>
      <c r="BF119" s="696"/>
      <c r="BG119" s="696"/>
      <c r="BH119" s="696"/>
      <c r="BI119" s="696"/>
      <c r="BJ119" s="696"/>
      <c r="BK119" s="696"/>
      <c r="BL119" s="696"/>
      <c r="BM119" s="696"/>
      <c r="BN119" s="696"/>
      <c r="BO119" s="696"/>
      <c r="BP119" s="696"/>
      <c r="BQ119" s="696"/>
      <c r="BR119" s="696"/>
      <c r="BS119" s="696"/>
      <c r="BT119" s="697"/>
      <c r="BU119" s="165"/>
    </row>
    <row r="120" spans="2:73" ht="15.5">
      <c r="B120" s="691"/>
      <c r="C120" s="691"/>
      <c r="D120" s="691"/>
      <c r="E120" s="691"/>
      <c r="F120" s="691"/>
      <c r="G120" s="691"/>
      <c r="H120" s="771"/>
      <c r="I120" s="644"/>
      <c r="J120" s="644"/>
      <c r="K120" s="633"/>
      <c r="L120" s="695"/>
      <c r="M120" s="696"/>
      <c r="N120" s="696"/>
      <c r="O120" s="696"/>
      <c r="P120" s="696"/>
      <c r="Q120" s="696"/>
      <c r="R120" s="696"/>
      <c r="S120" s="696"/>
      <c r="T120" s="696"/>
      <c r="U120" s="696"/>
      <c r="V120" s="696"/>
      <c r="W120" s="696"/>
      <c r="X120" s="696"/>
      <c r="Y120" s="696"/>
      <c r="Z120" s="696"/>
      <c r="AA120" s="696"/>
      <c r="AB120" s="696"/>
      <c r="AC120" s="696"/>
      <c r="AD120" s="696"/>
      <c r="AE120" s="696"/>
      <c r="AF120" s="696"/>
      <c r="AG120" s="696"/>
      <c r="AH120" s="696"/>
      <c r="AI120" s="696"/>
      <c r="AJ120" s="696"/>
      <c r="AK120" s="696"/>
      <c r="AL120" s="696"/>
      <c r="AM120" s="696"/>
      <c r="AN120" s="696"/>
      <c r="AO120" s="697"/>
      <c r="AP120" s="633"/>
      <c r="AQ120" s="695"/>
      <c r="AR120" s="696"/>
      <c r="AS120" s="696"/>
      <c r="AT120" s="696"/>
      <c r="AU120" s="696"/>
      <c r="AV120" s="696"/>
      <c r="AW120" s="696"/>
      <c r="AX120" s="696"/>
      <c r="AY120" s="696"/>
      <c r="AZ120" s="696"/>
      <c r="BA120" s="696"/>
      <c r="BB120" s="696"/>
      <c r="BC120" s="696"/>
      <c r="BD120" s="696"/>
      <c r="BE120" s="696"/>
      <c r="BF120" s="696"/>
      <c r="BG120" s="696"/>
      <c r="BH120" s="696"/>
      <c r="BI120" s="696"/>
      <c r="BJ120" s="696"/>
      <c r="BK120" s="696"/>
      <c r="BL120" s="696"/>
      <c r="BM120" s="696"/>
      <c r="BN120" s="696"/>
      <c r="BO120" s="696"/>
      <c r="BP120" s="696"/>
      <c r="BQ120" s="696"/>
      <c r="BR120" s="696"/>
      <c r="BS120" s="696"/>
      <c r="BT120" s="697"/>
      <c r="BU120" s="165"/>
    </row>
    <row r="121" spans="2:73" ht="15.5">
      <c r="B121" s="691"/>
      <c r="C121" s="691"/>
      <c r="D121" s="691"/>
      <c r="E121" s="691"/>
      <c r="F121" s="691"/>
      <c r="G121" s="691"/>
      <c r="H121" s="771"/>
      <c r="I121" s="644"/>
      <c r="J121" s="644"/>
      <c r="K121" s="633"/>
      <c r="L121" s="695"/>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7"/>
      <c r="AP121" s="633"/>
      <c r="AQ121" s="695"/>
      <c r="AR121" s="696"/>
      <c r="AS121" s="696"/>
      <c r="AT121" s="696"/>
      <c r="AU121" s="696"/>
      <c r="AV121" s="696"/>
      <c r="AW121" s="696"/>
      <c r="AX121" s="696"/>
      <c r="AY121" s="696"/>
      <c r="AZ121" s="696"/>
      <c r="BA121" s="696"/>
      <c r="BB121" s="696"/>
      <c r="BC121" s="696"/>
      <c r="BD121" s="696"/>
      <c r="BE121" s="696"/>
      <c r="BF121" s="696"/>
      <c r="BG121" s="696"/>
      <c r="BH121" s="696"/>
      <c r="BI121" s="696"/>
      <c r="BJ121" s="696"/>
      <c r="BK121" s="696"/>
      <c r="BL121" s="696"/>
      <c r="BM121" s="696"/>
      <c r="BN121" s="696"/>
      <c r="BO121" s="696"/>
      <c r="BP121" s="696"/>
      <c r="BQ121" s="696"/>
      <c r="BR121" s="696"/>
      <c r="BS121" s="696"/>
      <c r="BT121" s="697"/>
      <c r="BU121" s="165"/>
    </row>
    <row r="122" spans="2:73">
      <c r="B122" s="691"/>
      <c r="C122" s="691"/>
      <c r="D122" s="691"/>
      <c r="E122" s="691"/>
      <c r="F122" s="691"/>
      <c r="G122" s="691"/>
      <c r="H122" s="771"/>
      <c r="I122" s="644"/>
      <c r="J122" s="644"/>
      <c r="K122" s="633"/>
      <c r="L122" s="695"/>
      <c r="M122" s="696"/>
      <c r="N122" s="696"/>
      <c r="O122" s="696"/>
      <c r="P122" s="696"/>
      <c r="Q122" s="696"/>
      <c r="R122" s="696"/>
      <c r="S122" s="696"/>
      <c r="T122" s="696"/>
      <c r="U122" s="696"/>
      <c r="V122" s="696"/>
      <c r="W122" s="696"/>
      <c r="X122" s="696"/>
      <c r="Y122" s="696"/>
      <c r="Z122" s="696"/>
      <c r="AA122" s="696"/>
      <c r="AB122" s="696"/>
      <c r="AC122" s="696"/>
      <c r="AD122" s="696"/>
      <c r="AE122" s="696"/>
      <c r="AF122" s="696"/>
      <c r="AG122" s="696"/>
      <c r="AH122" s="696"/>
      <c r="AI122" s="696"/>
      <c r="AJ122" s="696"/>
      <c r="AK122" s="696"/>
      <c r="AL122" s="696"/>
      <c r="AM122" s="696"/>
      <c r="AN122" s="696"/>
      <c r="AO122" s="697"/>
      <c r="AP122" s="633"/>
      <c r="AQ122" s="695"/>
      <c r="AR122" s="696"/>
      <c r="AS122" s="696"/>
      <c r="AT122" s="696"/>
      <c r="AU122" s="696"/>
      <c r="AV122" s="696"/>
      <c r="AW122" s="696"/>
      <c r="AX122" s="696"/>
      <c r="AY122" s="696"/>
      <c r="AZ122" s="696"/>
      <c r="BA122" s="696"/>
      <c r="BB122" s="696"/>
      <c r="BC122" s="696"/>
      <c r="BD122" s="696"/>
      <c r="BE122" s="696"/>
      <c r="BF122" s="696"/>
      <c r="BG122" s="696"/>
      <c r="BH122" s="696"/>
      <c r="BI122" s="696"/>
      <c r="BJ122" s="696"/>
      <c r="BK122" s="696"/>
      <c r="BL122" s="696"/>
      <c r="BM122" s="696"/>
      <c r="BN122" s="696"/>
      <c r="BO122" s="696"/>
      <c r="BP122" s="696"/>
      <c r="BQ122" s="696"/>
      <c r="BR122" s="696"/>
      <c r="BS122" s="696"/>
      <c r="BT122" s="697"/>
    </row>
    <row r="123" spans="2:73">
      <c r="B123" s="691"/>
      <c r="C123" s="691"/>
      <c r="D123" s="691"/>
      <c r="E123" s="691"/>
      <c r="F123" s="691"/>
      <c r="G123" s="691"/>
      <c r="H123" s="771"/>
      <c r="I123" s="644"/>
      <c r="J123" s="644"/>
      <c r="K123" s="633"/>
      <c r="L123" s="695"/>
      <c r="M123" s="696"/>
      <c r="N123" s="696"/>
      <c r="O123" s="696"/>
      <c r="P123" s="696"/>
      <c r="Q123" s="696"/>
      <c r="R123" s="696"/>
      <c r="S123" s="696"/>
      <c r="T123" s="696"/>
      <c r="U123" s="696"/>
      <c r="V123" s="696"/>
      <c r="W123" s="696"/>
      <c r="X123" s="696"/>
      <c r="Y123" s="696"/>
      <c r="Z123" s="696"/>
      <c r="AA123" s="696"/>
      <c r="AB123" s="696"/>
      <c r="AC123" s="696"/>
      <c r="AD123" s="696"/>
      <c r="AE123" s="696"/>
      <c r="AF123" s="696"/>
      <c r="AG123" s="696"/>
      <c r="AH123" s="696"/>
      <c r="AI123" s="696"/>
      <c r="AJ123" s="696"/>
      <c r="AK123" s="696"/>
      <c r="AL123" s="696"/>
      <c r="AM123" s="696"/>
      <c r="AN123" s="696"/>
      <c r="AO123" s="697"/>
      <c r="AP123" s="633"/>
      <c r="AQ123" s="695"/>
      <c r="AR123" s="696"/>
      <c r="AS123" s="696"/>
      <c r="AT123" s="696"/>
      <c r="AU123" s="696"/>
      <c r="AV123" s="696"/>
      <c r="AW123" s="696"/>
      <c r="AX123" s="696"/>
      <c r="AY123" s="696"/>
      <c r="AZ123" s="696"/>
      <c r="BA123" s="696"/>
      <c r="BB123" s="696"/>
      <c r="BC123" s="696"/>
      <c r="BD123" s="696"/>
      <c r="BE123" s="696"/>
      <c r="BF123" s="696"/>
      <c r="BG123" s="696"/>
      <c r="BH123" s="696"/>
      <c r="BI123" s="696"/>
      <c r="BJ123" s="696"/>
      <c r="BK123" s="696"/>
      <c r="BL123" s="696"/>
      <c r="BM123" s="696"/>
      <c r="BN123" s="696"/>
      <c r="BO123" s="696"/>
      <c r="BP123" s="696"/>
      <c r="BQ123" s="696"/>
      <c r="BR123" s="696"/>
      <c r="BS123" s="696"/>
      <c r="BT123" s="697"/>
    </row>
    <row r="124" spans="2:73">
      <c r="B124" s="691"/>
      <c r="C124" s="691"/>
      <c r="D124" s="691"/>
      <c r="E124" s="691"/>
      <c r="F124" s="691"/>
      <c r="G124" s="691"/>
      <c r="H124" s="771"/>
      <c r="I124" s="644"/>
      <c r="J124" s="644"/>
      <c r="K124" s="633"/>
      <c r="L124" s="695"/>
      <c r="M124" s="696"/>
      <c r="N124" s="696"/>
      <c r="O124" s="696"/>
      <c r="P124" s="696"/>
      <c r="Q124" s="696"/>
      <c r="R124" s="696"/>
      <c r="S124" s="696"/>
      <c r="T124" s="696"/>
      <c r="U124" s="696"/>
      <c r="V124" s="696"/>
      <c r="W124" s="696"/>
      <c r="X124" s="696"/>
      <c r="Y124" s="696"/>
      <c r="Z124" s="696"/>
      <c r="AA124" s="696"/>
      <c r="AB124" s="696"/>
      <c r="AC124" s="696"/>
      <c r="AD124" s="696"/>
      <c r="AE124" s="696"/>
      <c r="AF124" s="696"/>
      <c r="AG124" s="696"/>
      <c r="AH124" s="696"/>
      <c r="AI124" s="696"/>
      <c r="AJ124" s="696"/>
      <c r="AK124" s="696"/>
      <c r="AL124" s="696"/>
      <c r="AM124" s="696"/>
      <c r="AN124" s="696"/>
      <c r="AO124" s="697"/>
      <c r="AP124" s="633"/>
      <c r="AQ124" s="695"/>
      <c r="AR124" s="696"/>
      <c r="AS124" s="696"/>
      <c r="AT124" s="696"/>
      <c r="AU124" s="696"/>
      <c r="AV124" s="696"/>
      <c r="AW124" s="696"/>
      <c r="AX124" s="696"/>
      <c r="AY124" s="696"/>
      <c r="AZ124" s="696"/>
      <c r="BA124" s="696"/>
      <c r="BB124" s="696"/>
      <c r="BC124" s="696"/>
      <c r="BD124" s="696"/>
      <c r="BE124" s="696"/>
      <c r="BF124" s="696"/>
      <c r="BG124" s="696"/>
      <c r="BH124" s="696"/>
      <c r="BI124" s="696"/>
      <c r="BJ124" s="696"/>
      <c r="BK124" s="696"/>
      <c r="BL124" s="696"/>
      <c r="BM124" s="696"/>
      <c r="BN124" s="696"/>
      <c r="BO124" s="696"/>
      <c r="BP124" s="696"/>
      <c r="BQ124" s="696"/>
      <c r="BR124" s="696"/>
      <c r="BS124" s="696"/>
      <c r="BT124" s="697"/>
    </row>
    <row r="125" spans="2:73" ht="15.5">
      <c r="B125" s="691"/>
      <c r="C125" s="691"/>
      <c r="D125" s="691"/>
      <c r="E125" s="691"/>
      <c r="F125" s="691"/>
      <c r="G125" s="691"/>
      <c r="H125" s="771"/>
      <c r="I125" s="644"/>
      <c r="J125" s="644"/>
      <c r="K125" s="633"/>
      <c r="L125" s="695"/>
      <c r="M125" s="696"/>
      <c r="N125" s="696"/>
      <c r="O125" s="696"/>
      <c r="P125" s="696"/>
      <c r="Q125" s="696"/>
      <c r="R125" s="696"/>
      <c r="S125" s="696"/>
      <c r="T125" s="696"/>
      <c r="U125" s="696"/>
      <c r="V125" s="696"/>
      <c r="W125" s="696"/>
      <c r="X125" s="696"/>
      <c r="Y125" s="696"/>
      <c r="Z125" s="696"/>
      <c r="AA125" s="696"/>
      <c r="AB125" s="696"/>
      <c r="AC125" s="696"/>
      <c r="AD125" s="696"/>
      <c r="AE125" s="696"/>
      <c r="AF125" s="696"/>
      <c r="AG125" s="696"/>
      <c r="AH125" s="696"/>
      <c r="AI125" s="696"/>
      <c r="AJ125" s="696"/>
      <c r="AK125" s="696"/>
      <c r="AL125" s="696"/>
      <c r="AM125" s="696"/>
      <c r="AN125" s="696"/>
      <c r="AO125" s="697"/>
      <c r="AP125" s="633"/>
      <c r="AQ125" s="695"/>
      <c r="AR125" s="696"/>
      <c r="AS125" s="696"/>
      <c r="AT125" s="696"/>
      <c r="AU125" s="696"/>
      <c r="AV125" s="696"/>
      <c r="AW125" s="696"/>
      <c r="AX125" s="696"/>
      <c r="AY125" s="696"/>
      <c r="AZ125" s="696"/>
      <c r="BA125" s="696"/>
      <c r="BB125" s="696"/>
      <c r="BC125" s="696"/>
      <c r="BD125" s="696"/>
      <c r="BE125" s="696"/>
      <c r="BF125" s="696"/>
      <c r="BG125" s="696"/>
      <c r="BH125" s="696"/>
      <c r="BI125" s="696"/>
      <c r="BJ125" s="696"/>
      <c r="BK125" s="696"/>
      <c r="BL125" s="696"/>
      <c r="BM125" s="696"/>
      <c r="BN125" s="696"/>
      <c r="BO125" s="696"/>
      <c r="BP125" s="696"/>
      <c r="BQ125" s="696"/>
      <c r="BR125" s="696"/>
      <c r="BS125" s="696"/>
      <c r="BT125" s="697"/>
      <c r="BU125" s="165"/>
    </row>
    <row r="126" spans="2:73" ht="15.5">
      <c r="B126" s="691"/>
      <c r="C126" s="691"/>
      <c r="D126" s="691"/>
      <c r="E126" s="691"/>
      <c r="F126" s="691"/>
      <c r="G126" s="691"/>
      <c r="H126" s="771"/>
      <c r="I126" s="644"/>
      <c r="J126" s="644"/>
      <c r="K126" s="633"/>
      <c r="L126" s="695"/>
      <c r="M126" s="696"/>
      <c r="N126" s="696"/>
      <c r="O126" s="696"/>
      <c r="P126" s="696"/>
      <c r="Q126" s="696"/>
      <c r="R126" s="696"/>
      <c r="S126" s="696"/>
      <c r="T126" s="696"/>
      <c r="U126" s="696"/>
      <c r="V126" s="696"/>
      <c r="W126" s="696"/>
      <c r="X126" s="696"/>
      <c r="Y126" s="696"/>
      <c r="Z126" s="696"/>
      <c r="AA126" s="696"/>
      <c r="AB126" s="696"/>
      <c r="AC126" s="696"/>
      <c r="AD126" s="696"/>
      <c r="AE126" s="696"/>
      <c r="AF126" s="696"/>
      <c r="AG126" s="696"/>
      <c r="AH126" s="696"/>
      <c r="AI126" s="696"/>
      <c r="AJ126" s="696"/>
      <c r="AK126" s="696"/>
      <c r="AL126" s="696"/>
      <c r="AM126" s="696"/>
      <c r="AN126" s="696"/>
      <c r="AO126" s="697"/>
      <c r="AP126" s="633"/>
      <c r="AQ126" s="695"/>
      <c r="AR126" s="696"/>
      <c r="AS126" s="696"/>
      <c r="AT126" s="696"/>
      <c r="AU126" s="696"/>
      <c r="AV126" s="696"/>
      <c r="AW126" s="696"/>
      <c r="AX126" s="696"/>
      <c r="AY126" s="696"/>
      <c r="AZ126" s="696"/>
      <c r="BA126" s="696"/>
      <c r="BB126" s="696"/>
      <c r="BC126" s="696"/>
      <c r="BD126" s="696"/>
      <c r="BE126" s="696"/>
      <c r="BF126" s="696"/>
      <c r="BG126" s="696"/>
      <c r="BH126" s="696"/>
      <c r="BI126" s="696"/>
      <c r="BJ126" s="696"/>
      <c r="BK126" s="696"/>
      <c r="BL126" s="696"/>
      <c r="BM126" s="696"/>
      <c r="BN126" s="696"/>
      <c r="BO126" s="696"/>
      <c r="BP126" s="696"/>
      <c r="BQ126" s="696"/>
      <c r="BR126" s="696"/>
      <c r="BS126" s="696"/>
      <c r="BT126" s="697"/>
      <c r="BU126" s="165"/>
    </row>
    <row r="127" spans="2:73" ht="15.5">
      <c r="B127" s="691"/>
      <c r="C127" s="691"/>
      <c r="D127" s="691"/>
      <c r="E127" s="691"/>
      <c r="F127" s="691"/>
      <c r="G127" s="691"/>
      <c r="H127" s="771"/>
      <c r="I127" s="644"/>
      <c r="J127" s="644"/>
      <c r="K127" s="633"/>
      <c r="L127" s="695"/>
      <c r="M127" s="696"/>
      <c r="N127" s="696"/>
      <c r="O127" s="696"/>
      <c r="P127" s="696"/>
      <c r="Q127" s="696"/>
      <c r="R127" s="696"/>
      <c r="S127" s="696"/>
      <c r="T127" s="696"/>
      <c r="U127" s="696"/>
      <c r="V127" s="696"/>
      <c r="W127" s="696"/>
      <c r="X127" s="696"/>
      <c r="Y127" s="696"/>
      <c r="Z127" s="696"/>
      <c r="AA127" s="696"/>
      <c r="AB127" s="696"/>
      <c r="AC127" s="696"/>
      <c r="AD127" s="696"/>
      <c r="AE127" s="696"/>
      <c r="AF127" s="696"/>
      <c r="AG127" s="696"/>
      <c r="AH127" s="696"/>
      <c r="AI127" s="696"/>
      <c r="AJ127" s="696"/>
      <c r="AK127" s="696"/>
      <c r="AL127" s="696"/>
      <c r="AM127" s="696"/>
      <c r="AN127" s="696"/>
      <c r="AO127" s="697"/>
      <c r="AP127" s="633"/>
      <c r="AQ127" s="695"/>
      <c r="AR127" s="696"/>
      <c r="AS127" s="696"/>
      <c r="AT127" s="696"/>
      <c r="AU127" s="696"/>
      <c r="AV127" s="696"/>
      <c r="AW127" s="696"/>
      <c r="AX127" s="696"/>
      <c r="AY127" s="696"/>
      <c r="AZ127" s="696"/>
      <c r="BA127" s="696"/>
      <c r="BB127" s="696"/>
      <c r="BC127" s="696"/>
      <c r="BD127" s="696"/>
      <c r="BE127" s="696"/>
      <c r="BF127" s="696"/>
      <c r="BG127" s="696"/>
      <c r="BH127" s="696"/>
      <c r="BI127" s="696"/>
      <c r="BJ127" s="696"/>
      <c r="BK127" s="696"/>
      <c r="BL127" s="696"/>
      <c r="BM127" s="696"/>
      <c r="BN127" s="696"/>
      <c r="BO127" s="696"/>
      <c r="BP127" s="696"/>
      <c r="BQ127" s="696"/>
      <c r="BR127" s="696"/>
      <c r="BS127" s="696"/>
      <c r="BT127" s="697"/>
      <c r="BU127" s="165"/>
    </row>
    <row r="128" spans="2:73" ht="15.5">
      <c r="B128" s="691"/>
      <c r="C128" s="691"/>
      <c r="D128" s="691"/>
      <c r="E128" s="691"/>
      <c r="F128" s="691"/>
      <c r="G128" s="691"/>
      <c r="H128" s="771"/>
      <c r="I128" s="644"/>
      <c r="J128" s="644"/>
      <c r="K128" s="633"/>
      <c r="L128" s="695"/>
      <c r="M128" s="696"/>
      <c r="N128" s="696"/>
      <c r="O128" s="696"/>
      <c r="P128" s="696"/>
      <c r="Q128" s="696"/>
      <c r="R128" s="696"/>
      <c r="S128" s="696"/>
      <c r="T128" s="696"/>
      <c r="U128" s="696"/>
      <c r="V128" s="696"/>
      <c r="W128" s="696"/>
      <c r="X128" s="696"/>
      <c r="Y128" s="696"/>
      <c r="Z128" s="696"/>
      <c r="AA128" s="696"/>
      <c r="AB128" s="696"/>
      <c r="AC128" s="696"/>
      <c r="AD128" s="696"/>
      <c r="AE128" s="696"/>
      <c r="AF128" s="696"/>
      <c r="AG128" s="696"/>
      <c r="AH128" s="696"/>
      <c r="AI128" s="696"/>
      <c r="AJ128" s="696"/>
      <c r="AK128" s="696"/>
      <c r="AL128" s="696"/>
      <c r="AM128" s="696"/>
      <c r="AN128" s="696"/>
      <c r="AO128" s="697"/>
      <c r="AP128" s="633"/>
      <c r="AQ128" s="695"/>
      <c r="AR128" s="696"/>
      <c r="AS128" s="696"/>
      <c r="AT128" s="696"/>
      <c r="AU128" s="696"/>
      <c r="AV128" s="696"/>
      <c r="AW128" s="696"/>
      <c r="AX128" s="696"/>
      <c r="AY128" s="696"/>
      <c r="AZ128" s="696"/>
      <c r="BA128" s="696"/>
      <c r="BB128" s="696"/>
      <c r="BC128" s="696"/>
      <c r="BD128" s="696"/>
      <c r="BE128" s="696"/>
      <c r="BF128" s="696"/>
      <c r="BG128" s="696"/>
      <c r="BH128" s="696"/>
      <c r="BI128" s="696"/>
      <c r="BJ128" s="696"/>
      <c r="BK128" s="696"/>
      <c r="BL128" s="696"/>
      <c r="BM128" s="696"/>
      <c r="BN128" s="696"/>
      <c r="BO128" s="696"/>
      <c r="BP128" s="696"/>
      <c r="BQ128" s="696"/>
      <c r="BR128" s="696"/>
      <c r="BS128" s="696"/>
      <c r="BT128" s="697"/>
      <c r="BU128" s="165"/>
    </row>
    <row r="129" spans="2:73" ht="15.5">
      <c r="B129" s="691"/>
      <c r="C129" s="691"/>
      <c r="D129" s="691"/>
      <c r="E129" s="691"/>
      <c r="F129" s="691"/>
      <c r="G129" s="691"/>
      <c r="H129" s="771"/>
      <c r="I129" s="644"/>
      <c r="J129" s="644"/>
      <c r="K129" s="633"/>
      <c r="L129" s="695"/>
      <c r="M129" s="696"/>
      <c r="N129" s="696"/>
      <c r="O129" s="696"/>
      <c r="P129" s="696"/>
      <c r="Q129" s="696"/>
      <c r="R129" s="696"/>
      <c r="S129" s="696"/>
      <c r="T129" s="696"/>
      <c r="U129" s="696"/>
      <c r="V129" s="696"/>
      <c r="W129" s="696"/>
      <c r="X129" s="696"/>
      <c r="Y129" s="696"/>
      <c r="Z129" s="696"/>
      <c r="AA129" s="696"/>
      <c r="AB129" s="696"/>
      <c r="AC129" s="696"/>
      <c r="AD129" s="696"/>
      <c r="AE129" s="696"/>
      <c r="AF129" s="696"/>
      <c r="AG129" s="696"/>
      <c r="AH129" s="696"/>
      <c r="AI129" s="696"/>
      <c r="AJ129" s="696"/>
      <c r="AK129" s="696"/>
      <c r="AL129" s="696"/>
      <c r="AM129" s="696"/>
      <c r="AN129" s="696"/>
      <c r="AO129" s="697"/>
      <c r="AP129" s="633"/>
      <c r="AQ129" s="695"/>
      <c r="AR129" s="696"/>
      <c r="AS129" s="696"/>
      <c r="AT129" s="696"/>
      <c r="AU129" s="696"/>
      <c r="AV129" s="696"/>
      <c r="AW129" s="696"/>
      <c r="AX129" s="696"/>
      <c r="AY129" s="696"/>
      <c r="AZ129" s="696"/>
      <c r="BA129" s="696"/>
      <c r="BB129" s="696"/>
      <c r="BC129" s="696"/>
      <c r="BD129" s="696"/>
      <c r="BE129" s="696"/>
      <c r="BF129" s="696"/>
      <c r="BG129" s="696"/>
      <c r="BH129" s="696"/>
      <c r="BI129" s="696"/>
      <c r="BJ129" s="696"/>
      <c r="BK129" s="696"/>
      <c r="BL129" s="696"/>
      <c r="BM129" s="696"/>
      <c r="BN129" s="696"/>
      <c r="BO129" s="696"/>
      <c r="BP129" s="696"/>
      <c r="BQ129" s="696"/>
      <c r="BR129" s="696"/>
      <c r="BS129" s="696"/>
      <c r="BT129" s="697"/>
      <c r="BU129" s="165"/>
    </row>
    <row r="130" spans="2:73">
      <c r="B130" s="691"/>
      <c r="C130" s="691"/>
      <c r="D130" s="691"/>
      <c r="E130" s="691"/>
      <c r="F130" s="691"/>
      <c r="G130" s="691"/>
      <c r="H130" s="771"/>
      <c r="I130" s="644"/>
      <c r="J130" s="644"/>
      <c r="K130" s="633"/>
      <c r="L130" s="695"/>
      <c r="M130" s="696"/>
      <c r="N130" s="696"/>
      <c r="O130" s="696"/>
      <c r="P130" s="696"/>
      <c r="Q130" s="696"/>
      <c r="R130" s="696"/>
      <c r="S130" s="696"/>
      <c r="T130" s="696"/>
      <c r="U130" s="696"/>
      <c r="V130" s="696"/>
      <c r="W130" s="696"/>
      <c r="X130" s="696"/>
      <c r="Y130" s="696"/>
      <c r="Z130" s="696"/>
      <c r="AA130" s="696"/>
      <c r="AB130" s="696"/>
      <c r="AC130" s="696"/>
      <c r="AD130" s="696"/>
      <c r="AE130" s="696"/>
      <c r="AF130" s="696"/>
      <c r="AG130" s="696"/>
      <c r="AH130" s="696"/>
      <c r="AI130" s="696"/>
      <c r="AJ130" s="696"/>
      <c r="AK130" s="696"/>
      <c r="AL130" s="696"/>
      <c r="AM130" s="696"/>
      <c r="AN130" s="696"/>
      <c r="AO130" s="697"/>
      <c r="AP130" s="633"/>
      <c r="AQ130" s="695"/>
      <c r="AR130" s="696"/>
      <c r="AS130" s="696"/>
      <c r="AT130" s="696"/>
      <c r="AU130" s="696"/>
      <c r="AV130" s="696"/>
      <c r="AW130" s="696"/>
      <c r="AX130" s="696"/>
      <c r="AY130" s="696"/>
      <c r="AZ130" s="696"/>
      <c r="BA130" s="696"/>
      <c r="BB130" s="696"/>
      <c r="BC130" s="696"/>
      <c r="BD130" s="696"/>
      <c r="BE130" s="696"/>
      <c r="BF130" s="696"/>
      <c r="BG130" s="696"/>
      <c r="BH130" s="696"/>
      <c r="BI130" s="696"/>
      <c r="BJ130" s="696"/>
      <c r="BK130" s="696"/>
      <c r="BL130" s="696"/>
      <c r="BM130" s="696"/>
      <c r="BN130" s="696"/>
      <c r="BO130" s="696"/>
      <c r="BP130" s="696"/>
      <c r="BQ130" s="696"/>
      <c r="BR130" s="696"/>
      <c r="BS130" s="696"/>
      <c r="BT130" s="697"/>
    </row>
    <row r="131" spans="2:73" ht="15.5">
      <c r="B131" s="691"/>
      <c r="C131" s="691"/>
      <c r="D131" s="691"/>
      <c r="E131" s="691"/>
      <c r="F131" s="691"/>
      <c r="G131" s="691"/>
      <c r="H131" s="771"/>
      <c r="I131" s="644"/>
      <c r="J131" s="644"/>
      <c r="K131" s="633"/>
      <c r="L131" s="695"/>
      <c r="M131" s="696"/>
      <c r="N131" s="696"/>
      <c r="O131" s="696"/>
      <c r="P131" s="696"/>
      <c r="Q131" s="696"/>
      <c r="R131" s="696"/>
      <c r="S131" s="696"/>
      <c r="T131" s="696"/>
      <c r="U131" s="696"/>
      <c r="V131" s="696"/>
      <c r="W131" s="696"/>
      <c r="X131" s="696"/>
      <c r="Y131" s="696"/>
      <c r="Z131" s="696"/>
      <c r="AA131" s="696"/>
      <c r="AB131" s="696"/>
      <c r="AC131" s="696"/>
      <c r="AD131" s="696"/>
      <c r="AE131" s="696"/>
      <c r="AF131" s="696"/>
      <c r="AG131" s="696"/>
      <c r="AH131" s="696"/>
      <c r="AI131" s="696"/>
      <c r="AJ131" s="696"/>
      <c r="AK131" s="696"/>
      <c r="AL131" s="696"/>
      <c r="AM131" s="696"/>
      <c r="AN131" s="696"/>
      <c r="AO131" s="697"/>
      <c r="AP131" s="633"/>
      <c r="AQ131" s="695"/>
      <c r="AR131" s="696"/>
      <c r="AS131" s="696"/>
      <c r="AT131" s="696"/>
      <c r="AU131" s="696"/>
      <c r="AV131" s="696"/>
      <c r="AW131" s="696"/>
      <c r="AX131" s="696"/>
      <c r="AY131" s="696"/>
      <c r="AZ131" s="696"/>
      <c r="BA131" s="696"/>
      <c r="BB131" s="696"/>
      <c r="BC131" s="696"/>
      <c r="BD131" s="696"/>
      <c r="BE131" s="696"/>
      <c r="BF131" s="696"/>
      <c r="BG131" s="696"/>
      <c r="BH131" s="696"/>
      <c r="BI131" s="696"/>
      <c r="BJ131" s="696"/>
      <c r="BK131" s="696"/>
      <c r="BL131" s="696"/>
      <c r="BM131" s="696"/>
      <c r="BN131" s="696"/>
      <c r="BO131" s="696"/>
      <c r="BP131" s="696"/>
      <c r="BQ131" s="696"/>
      <c r="BR131" s="696"/>
      <c r="BS131" s="696"/>
      <c r="BT131" s="697"/>
      <c r="BU131" s="165"/>
    </row>
    <row r="132" spans="2:73" ht="15.5">
      <c r="B132" s="691"/>
      <c r="C132" s="691"/>
      <c r="D132" s="691"/>
      <c r="E132" s="691"/>
      <c r="F132" s="691"/>
      <c r="G132" s="691"/>
      <c r="H132" s="771"/>
      <c r="I132" s="644"/>
      <c r="J132" s="644"/>
      <c r="K132" s="633"/>
      <c r="L132" s="698"/>
      <c r="M132" s="699"/>
      <c r="N132" s="699"/>
      <c r="O132" s="699"/>
      <c r="P132" s="699"/>
      <c r="Q132" s="699"/>
      <c r="R132" s="699"/>
      <c r="S132" s="699"/>
      <c r="T132" s="699"/>
      <c r="U132" s="699"/>
      <c r="V132" s="699"/>
      <c r="W132" s="699"/>
      <c r="X132" s="699"/>
      <c r="Y132" s="699"/>
      <c r="Z132" s="699"/>
      <c r="AA132" s="699"/>
      <c r="AB132" s="699"/>
      <c r="AC132" s="699"/>
      <c r="AD132" s="699"/>
      <c r="AE132" s="699"/>
      <c r="AF132" s="699"/>
      <c r="AG132" s="699"/>
      <c r="AH132" s="699"/>
      <c r="AI132" s="699"/>
      <c r="AJ132" s="699"/>
      <c r="AK132" s="699"/>
      <c r="AL132" s="699"/>
      <c r="AM132" s="699"/>
      <c r="AN132" s="699"/>
      <c r="AO132" s="700"/>
      <c r="AP132" s="633"/>
      <c r="AQ132" s="698"/>
      <c r="AR132" s="699"/>
      <c r="AS132" s="699"/>
      <c r="AT132" s="699"/>
      <c r="AU132" s="699"/>
      <c r="AV132" s="699"/>
      <c r="AW132" s="699"/>
      <c r="AX132" s="699"/>
      <c r="AY132" s="699"/>
      <c r="AZ132" s="699"/>
      <c r="BA132" s="699"/>
      <c r="BB132" s="699"/>
      <c r="BC132" s="699"/>
      <c r="BD132" s="699"/>
      <c r="BE132" s="699"/>
      <c r="BF132" s="699"/>
      <c r="BG132" s="699"/>
      <c r="BH132" s="699"/>
      <c r="BI132" s="699"/>
      <c r="BJ132" s="699"/>
      <c r="BK132" s="699"/>
      <c r="BL132" s="699"/>
      <c r="BM132" s="699"/>
      <c r="BN132" s="699"/>
      <c r="BO132" s="699"/>
      <c r="BP132" s="699"/>
      <c r="BQ132" s="699"/>
      <c r="BR132" s="699"/>
      <c r="BS132" s="699"/>
      <c r="BT132" s="700"/>
      <c r="BU132" s="165"/>
    </row>
  </sheetData>
  <autoFilter ref="C26:BT26">
    <sortState ref="C26:BT42">
      <sortCondition ref="H25"/>
    </sortState>
  </autoFilter>
  <mergeCells count="1">
    <mergeCell ref="C24:G24"/>
  </mergeCells>
  <conditionalFormatting sqref="L35:AO79 AQ35:BT81">
    <cfRule type="cellIs" dxfId="7" priority="10" operator="equal">
      <formula>0</formula>
    </cfRule>
  </conditionalFormatting>
  <conditionalFormatting sqref="L120:AO132 AQ118:BT132">
    <cfRule type="cellIs" dxfId="6" priority="7" operator="equal">
      <formula>0</formula>
    </cfRule>
  </conditionalFormatting>
  <conditionalFormatting sqref="L84:AO96 AQ82:BT98">
    <cfRule type="cellIs" dxfId="5" priority="9" operator="equal">
      <formula>0</formula>
    </cfRule>
  </conditionalFormatting>
  <conditionalFormatting sqref="L101:AO115 AQ99:BT117">
    <cfRule type="cellIs" dxfId="4" priority="8" operator="equal">
      <formula>0</formula>
    </cfRule>
  </conditionalFormatting>
  <conditionalFormatting sqref="L80:AO83">
    <cfRule type="cellIs" dxfId="3" priority="4" operator="equal">
      <formula>0</formula>
    </cfRule>
  </conditionalFormatting>
  <conditionalFormatting sqref="L97:AO100">
    <cfRule type="cellIs" dxfId="2" priority="3" operator="equal">
      <formula>0</formula>
    </cfRule>
  </conditionalFormatting>
  <conditionalFormatting sqref="L116:AO119">
    <cfRule type="cellIs" dxfId="1" priority="2" operator="equal">
      <formula>0</formula>
    </cfRule>
  </conditionalFormatting>
  <conditionalFormatting sqref="L27:AO34 AQ27:BT34">
    <cfRule type="cellIs" dxfId="0" priority="1" operator="equal">
      <formula>0</formula>
    </cfRule>
  </conditionalFormatting>
  <pageMargins left="0.26" right="0.23" top="0.75" bottom="0.75" header="0.3" footer="0.3"/>
  <pageSetup scale="24" orientation="landscape" verticalDpi="597"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I27:I1048576</xm:sqref>
        </x14:dataValidation>
        <x14:dataValidation type="list" allowBlank="1" showInputMessage="1" showErrorMessage="1">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2:Y75"/>
  <sheetViews>
    <sheetView topLeftCell="A19" zoomScale="90" zoomScaleNormal="90" workbookViewId="0">
      <selection activeCell="F40" sqref="F40"/>
    </sheetView>
  </sheetViews>
  <sheetFormatPr defaultColWidth="9.1796875" defaultRowHeight="14.5"/>
  <cols>
    <col min="1" max="2" width="9.1796875" style="12"/>
    <col min="3" max="3" width="9.54296875" style="12" bestFit="1" customWidth="1"/>
    <col min="4" max="10" width="9.1796875" style="12"/>
    <col min="11" max="11" width="9.54296875" style="12" bestFit="1" customWidth="1"/>
    <col min="12" max="15" width="9.1796875" style="12"/>
    <col min="16" max="16" width="9.54296875" style="12" bestFit="1" customWidth="1"/>
    <col min="17" max="17" width="8.81640625" style="12" customWidth="1"/>
    <col min="18" max="18" width="19.81640625" style="756" customWidth="1"/>
    <col min="19" max="19" width="9.1796875" style="12"/>
    <col min="20" max="20" width="11.08984375" style="12" customWidth="1"/>
    <col min="21" max="21" width="9.1796875" style="12"/>
    <col min="22" max="22" width="12.54296875" style="12" bestFit="1" customWidth="1"/>
    <col min="23" max="23" width="13.453125" style="12" bestFit="1" customWidth="1"/>
    <col min="24" max="24" width="11.1796875" style="12" bestFit="1" customWidth="1"/>
    <col min="25" max="16384" width="9.1796875" style="12"/>
  </cols>
  <sheetData>
    <row r="12" spans="1:18" ht="24" customHeight="1" thickBot="1"/>
    <row r="13" spans="1:18" s="9" customFormat="1" ht="23.4" customHeight="1" thickBot="1">
      <c r="A13" s="588"/>
      <c r="B13" s="588" t="s">
        <v>172</v>
      </c>
      <c r="D13" s="128" t="s">
        <v>176</v>
      </c>
      <c r="E13" s="813"/>
      <c r="F13" s="179"/>
      <c r="G13" s="180"/>
      <c r="H13" s="181"/>
      <c r="K13" s="181"/>
      <c r="L13" s="179"/>
      <c r="M13" s="179"/>
      <c r="N13" s="179"/>
      <c r="O13" s="179"/>
      <c r="P13" s="179"/>
      <c r="Q13" s="182"/>
      <c r="R13" s="182"/>
    </row>
    <row r="14" spans="1:18" s="9" customFormat="1" ht="15.65" customHeight="1">
      <c r="B14" s="551"/>
      <c r="D14" s="17"/>
      <c r="E14" s="17"/>
      <c r="F14" s="179"/>
      <c r="G14" s="180"/>
      <c r="H14" s="181"/>
      <c r="K14" s="181"/>
      <c r="L14" s="179"/>
      <c r="M14" s="179"/>
      <c r="N14" s="179"/>
      <c r="O14" s="179"/>
      <c r="P14" s="179"/>
      <c r="Q14" s="182"/>
      <c r="R14" s="182"/>
    </row>
    <row r="15" spans="1:18" s="756" customFormat="1" ht="15.5">
      <c r="B15" s="588" t="s">
        <v>503</v>
      </c>
    </row>
    <row r="16" spans="1:18" s="756" customFormat="1" ht="15.5">
      <c r="B16" s="588"/>
    </row>
    <row r="17" spans="2:24" s="668" customFormat="1" ht="20.399999999999999" customHeight="1">
      <c r="B17" s="666" t="s">
        <v>671</v>
      </c>
      <c r="C17" s="667"/>
      <c r="D17" s="667"/>
      <c r="E17" s="667"/>
      <c r="F17" s="667"/>
      <c r="G17" s="667"/>
      <c r="H17" s="667"/>
      <c r="I17" s="667"/>
      <c r="J17" s="667"/>
      <c r="K17" s="667"/>
      <c r="L17" s="667"/>
      <c r="M17" s="667"/>
      <c r="N17" s="667"/>
      <c r="O17" s="667"/>
      <c r="P17" s="667"/>
      <c r="Q17" s="667"/>
      <c r="R17" s="667"/>
      <c r="S17" s="667"/>
      <c r="T17" s="667"/>
      <c r="U17" s="667"/>
      <c r="V17" s="667"/>
    </row>
    <row r="18" spans="2:24" s="756" customFormat="1" ht="60" customHeight="1">
      <c r="B18" s="957" t="s">
        <v>796</v>
      </c>
      <c r="C18" s="957"/>
      <c r="D18" s="957"/>
      <c r="E18" s="957"/>
      <c r="F18" s="957"/>
      <c r="G18" s="957"/>
      <c r="H18" s="957"/>
      <c r="I18" s="957"/>
      <c r="J18" s="957"/>
      <c r="K18" s="957"/>
      <c r="L18" s="957"/>
      <c r="M18" s="957"/>
      <c r="N18" s="957"/>
      <c r="O18" s="957"/>
      <c r="P18" s="957"/>
      <c r="Q18" s="957"/>
      <c r="R18" s="957"/>
      <c r="S18" s="957"/>
      <c r="T18" s="957"/>
      <c r="U18" s="957"/>
      <c r="V18" s="957"/>
    </row>
    <row r="19" spans="2:24" s="756" customFormat="1"/>
    <row r="20" spans="2:24" s="756" customFormat="1"/>
    <row r="21" spans="2:24" s="756" customFormat="1" ht="21">
      <c r="B21" s="814" t="s">
        <v>836</v>
      </c>
    </row>
    <row r="22" spans="2:24" s="756" customFormat="1"/>
    <row r="23" spans="2:24" s="756" customFormat="1" ht="21">
      <c r="B23" s="814" t="s">
        <v>797</v>
      </c>
      <c r="C23" s="815"/>
      <c r="E23" s="815"/>
      <c r="F23" s="815"/>
      <c r="H23" s="814" t="s">
        <v>798</v>
      </c>
      <c r="R23" s="845"/>
      <c r="S23" s="830"/>
      <c r="T23" s="830"/>
      <c r="U23" s="961" t="s">
        <v>858</v>
      </c>
      <c r="V23" s="962"/>
    </row>
    <row r="24" spans="2:24" s="756" customFormat="1" ht="18.649999999999999" customHeight="1">
      <c r="B24" s="958" t="s">
        <v>799</v>
      </c>
      <c r="C24" s="958"/>
      <c r="D24" s="958"/>
      <c r="E24" s="958"/>
      <c r="F24" s="958"/>
      <c r="H24" s="756" t="s">
        <v>800</v>
      </c>
      <c r="M24" s="756" t="s">
        <v>801</v>
      </c>
      <c r="R24" s="846"/>
      <c r="S24" s="757"/>
      <c r="T24" s="757"/>
      <c r="U24" s="840" t="s">
        <v>828</v>
      </c>
      <c r="V24" s="847">
        <v>1E-3</v>
      </c>
    </row>
    <row r="25" spans="2:24" s="756" customFormat="1" ht="43.5">
      <c r="B25" s="816" t="s">
        <v>62</v>
      </c>
      <c r="C25" s="816" t="s">
        <v>802</v>
      </c>
      <c r="D25" s="816" t="s">
        <v>803</v>
      </c>
      <c r="E25" s="816" t="s">
        <v>804</v>
      </c>
      <c r="F25" s="816" t="s">
        <v>805</v>
      </c>
      <c r="H25" s="816" t="s">
        <v>806</v>
      </c>
      <c r="I25" s="816" t="s">
        <v>807</v>
      </c>
      <c r="J25" s="816" t="s">
        <v>808</v>
      </c>
      <c r="K25" s="816" t="s">
        <v>802</v>
      </c>
      <c r="M25" s="816" t="s">
        <v>806</v>
      </c>
      <c r="N25" s="816" t="s">
        <v>807</v>
      </c>
      <c r="O25" s="816" t="s">
        <v>808</v>
      </c>
      <c r="P25" s="816" t="s">
        <v>802</v>
      </c>
      <c r="R25" s="959" t="s">
        <v>867</v>
      </c>
      <c r="S25" s="960"/>
      <c r="T25" s="960"/>
      <c r="U25" s="960"/>
      <c r="V25" s="848">
        <f>365*12</f>
        <v>4380</v>
      </c>
    </row>
    <row r="26" spans="2:24" s="756" customFormat="1" ht="16.5">
      <c r="B26" s="816"/>
      <c r="C26" s="816" t="s">
        <v>809</v>
      </c>
      <c r="D26" s="816" t="s">
        <v>810</v>
      </c>
      <c r="E26" s="816" t="s">
        <v>811</v>
      </c>
      <c r="F26" s="816" t="s">
        <v>812</v>
      </c>
      <c r="H26" s="816"/>
      <c r="I26" s="816" t="s">
        <v>813</v>
      </c>
      <c r="J26" s="816" t="s">
        <v>814</v>
      </c>
      <c r="K26" s="816" t="s">
        <v>815</v>
      </c>
      <c r="M26" s="816"/>
      <c r="N26" s="816" t="s">
        <v>816</v>
      </c>
      <c r="O26" s="816" t="s">
        <v>817</v>
      </c>
      <c r="P26" s="816" t="s">
        <v>818</v>
      </c>
    </row>
    <row r="27" spans="2:24" s="756" customFormat="1" ht="15.65" customHeight="1">
      <c r="B27" s="817">
        <v>43466</v>
      </c>
      <c r="C27" s="818">
        <f>K27</f>
        <v>131</v>
      </c>
      <c r="D27" s="819"/>
      <c r="E27" s="820"/>
      <c r="F27" s="820"/>
      <c r="H27" s="820"/>
      <c r="I27" s="829">
        <f>$T$34</f>
        <v>1.875</v>
      </c>
      <c r="J27" s="820">
        <f>$U$34</f>
        <v>784</v>
      </c>
      <c r="K27" s="844">
        <f>$V$35</f>
        <v>131</v>
      </c>
      <c r="M27" s="820"/>
      <c r="N27" s="829"/>
      <c r="O27" s="820"/>
      <c r="P27" s="829"/>
      <c r="R27" s="954" t="s">
        <v>838</v>
      </c>
      <c r="S27" s="955"/>
      <c r="T27" s="955"/>
      <c r="U27" s="955"/>
      <c r="V27" s="955"/>
      <c r="W27" s="955"/>
      <c r="X27" s="956"/>
    </row>
    <row r="28" spans="2:24" s="756" customFormat="1" ht="15.65" customHeight="1">
      <c r="B28" s="817">
        <v>43497</v>
      </c>
      <c r="C28" s="818">
        <f t="shared" ref="C28:C37" si="0">K28</f>
        <v>131</v>
      </c>
      <c r="D28" s="822">
        <f>C28-C27</f>
        <v>0</v>
      </c>
      <c r="E28" s="820">
        <v>1</v>
      </c>
      <c r="F28" s="823">
        <f>D28*E28</f>
        <v>0</v>
      </c>
      <c r="H28" s="820"/>
      <c r="I28" s="829">
        <f t="shared" ref="I28:I37" si="1">$T$34</f>
        <v>1.875</v>
      </c>
      <c r="J28" s="820">
        <f t="shared" ref="J28:J37" si="2">$U$34</f>
        <v>784</v>
      </c>
      <c r="K28" s="844">
        <f t="shared" ref="K28:K37" si="3">$V$35</f>
        <v>131</v>
      </c>
      <c r="M28" s="820"/>
      <c r="N28" s="829"/>
      <c r="O28" s="820"/>
      <c r="P28" s="829"/>
      <c r="R28" s="849" t="s">
        <v>833</v>
      </c>
      <c r="S28" s="835" t="s">
        <v>827</v>
      </c>
      <c r="T28" s="835" t="s">
        <v>28</v>
      </c>
      <c r="U28" s="835" t="s">
        <v>808</v>
      </c>
      <c r="V28" s="835" t="s">
        <v>831</v>
      </c>
      <c r="W28" s="835" t="s">
        <v>860</v>
      </c>
      <c r="X28" s="850" t="s">
        <v>859</v>
      </c>
    </row>
    <row r="29" spans="2:24" s="756" customFormat="1" ht="15.65" customHeight="1">
      <c r="B29" s="817">
        <v>43525</v>
      </c>
      <c r="C29" s="818">
        <f t="shared" si="0"/>
        <v>131</v>
      </c>
      <c r="D29" s="822">
        <f t="shared" ref="D29:D38" si="4">C29-C28</f>
        <v>0</v>
      </c>
      <c r="E29" s="820">
        <v>1</v>
      </c>
      <c r="F29" s="823">
        <f t="shared" ref="F29:F38" si="5">D29*E29</f>
        <v>0</v>
      </c>
      <c r="H29" s="820"/>
      <c r="I29" s="829">
        <f t="shared" si="1"/>
        <v>1.875</v>
      </c>
      <c r="J29" s="820">
        <f t="shared" si="2"/>
        <v>784</v>
      </c>
      <c r="K29" s="844">
        <f t="shared" si="3"/>
        <v>131</v>
      </c>
      <c r="M29" s="820"/>
      <c r="N29" s="829"/>
      <c r="O29" s="820"/>
      <c r="P29" s="829"/>
      <c r="R29" s="851"/>
      <c r="S29" s="748"/>
      <c r="T29" s="748" t="s">
        <v>829</v>
      </c>
      <c r="U29" s="748" t="s">
        <v>830</v>
      </c>
      <c r="V29" s="852" t="s">
        <v>861</v>
      </c>
      <c r="W29" s="748" t="s">
        <v>862</v>
      </c>
      <c r="X29" s="853" t="s">
        <v>863</v>
      </c>
    </row>
    <row r="30" spans="2:24" s="756" customFormat="1" ht="15.65" customHeight="1">
      <c r="B30" s="817">
        <v>43556</v>
      </c>
      <c r="C30" s="818">
        <f t="shared" si="0"/>
        <v>131</v>
      </c>
      <c r="D30" s="822">
        <f t="shared" si="4"/>
        <v>0</v>
      </c>
      <c r="E30" s="820">
        <v>1</v>
      </c>
      <c r="F30" s="823">
        <f t="shared" si="5"/>
        <v>0</v>
      </c>
      <c r="H30" s="820"/>
      <c r="I30" s="829">
        <f t="shared" si="1"/>
        <v>1.875</v>
      </c>
      <c r="J30" s="820">
        <f t="shared" si="2"/>
        <v>784</v>
      </c>
      <c r="K30" s="844">
        <f t="shared" si="3"/>
        <v>131</v>
      </c>
      <c r="M30" s="820"/>
      <c r="N30" s="829"/>
      <c r="O30" s="820"/>
      <c r="P30" s="829"/>
      <c r="R30" s="854" t="s">
        <v>834</v>
      </c>
      <c r="S30" s="748">
        <v>130</v>
      </c>
      <c r="T30" s="746">
        <f>S30*$V$24</f>
        <v>0.13</v>
      </c>
      <c r="U30" s="748">
        <v>289</v>
      </c>
      <c r="V30" s="746">
        <f>T30*U30</f>
        <v>37.57</v>
      </c>
      <c r="W30" s="748"/>
      <c r="X30" s="853"/>
    </row>
    <row r="31" spans="2:24" s="756" customFormat="1" ht="15.65" customHeight="1">
      <c r="B31" s="817">
        <v>43586</v>
      </c>
      <c r="C31" s="818">
        <f t="shared" si="0"/>
        <v>131</v>
      </c>
      <c r="D31" s="822">
        <f t="shared" si="4"/>
        <v>0</v>
      </c>
      <c r="E31" s="820">
        <v>1</v>
      </c>
      <c r="F31" s="823">
        <f t="shared" si="5"/>
        <v>0</v>
      </c>
      <c r="H31" s="820"/>
      <c r="I31" s="829">
        <f t="shared" si="1"/>
        <v>1.875</v>
      </c>
      <c r="J31" s="820">
        <f t="shared" si="2"/>
        <v>784</v>
      </c>
      <c r="K31" s="844">
        <f t="shared" si="3"/>
        <v>131</v>
      </c>
      <c r="M31" s="820"/>
      <c r="N31" s="829"/>
      <c r="O31" s="820"/>
      <c r="P31" s="829"/>
      <c r="R31" s="854" t="s">
        <v>834</v>
      </c>
      <c r="S31" s="748">
        <v>188</v>
      </c>
      <c r="T31" s="746">
        <f>S31*$V$24</f>
        <v>0.188</v>
      </c>
      <c r="U31" s="748">
        <v>490</v>
      </c>
      <c r="V31" s="746">
        <f t="shared" ref="V31:V33" si="6">T31*U31</f>
        <v>92.12</v>
      </c>
      <c r="W31" s="748"/>
      <c r="X31" s="853"/>
    </row>
    <row r="32" spans="2:24" s="756" customFormat="1" ht="15.65" customHeight="1">
      <c r="B32" s="817">
        <v>43617</v>
      </c>
      <c r="C32" s="818">
        <f t="shared" si="0"/>
        <v>131</v>
      </c>
      <c r="D32" s="822">
        <f t="shared" si="4"/>
        <v>0</v>
      </c>
      <c r="E32" s="820">
        <v>1</v>
      </c>
      <c r="F32" s="823">
        <f t="shared" si="5"/>
        <v>0</v>
      </c>
      <c r="H32" s="820"/>
      <c r="I32" s="829">
        <f t="shared" si="1"/>
        <v>1.875</v>
      </c>
      <c r="J32" s="820">
        <f t="shared" si="2"/>
        <v>784</v>
      </c>
      <c r="K32" s="844">
        <f t="shared" si="3"/>
        <v>131</v>
      </c>
      <c r="M32" s="820"/>
      <c r="N32" s="829"/>
      <c r="O32" s="820"/>
      <c r="P32" s="829"/>
      <c r="R32" s="854" t="s">
        <v>834</v>
      </c>
      <c r="S32" s="748">
        <v>457</v>
      </c>
      <c r="T32" s="746">
        <f>S32*$V$24</f>
        <v>0.45700000000000002</v>
      </c>
      <c r="U32" s="748">
        <v>3</v>
      </c>
      <c r="V32" s="746">
        <f t="shared" si="6"/>
        <v>1.371</v>
      </c>
      <c r="W32" s="748"/>
      <c r="X32" s="853"/>
    </row>
    <row r="33" spans="1:24" s="756" customFormat="1" ht="15.65" customHeight="1">
      <c r="B33" s="817">
        <v>43647</v>
      </c>
      <c r="C33" s="818">
        <f t="shared" si="0"/>
        <v>131</v>
      </c>
      <c r="D33" s="822">
        <f t="shared" si="4"/>
        <v>0</v>
      </c>
      <c r="E33" s="820">
        <v>1</v>
      </c>
      <c r="F33" s="823">
        <f t="shared" si="5"/>
        <v>0</v>
      </c>
      <c r="H33" s="820"/>
      <c r="I33" s="829">
        <f t="shared" si="1"/>
        <v>1.875</v>
      </c>
      <c r="J33" s="820">
        <f t="shared" si="2"/>
        <v>784</v>
      </c>
      <c r="K33" s="844">
        <f t="shared" si="3"/>
        <v>131</v>
      </c>
      <c r="M33" s="820"/>
      <c r="N33" s="829"/>
      <c r="O33" s="820"/>
      <c r="P33" s="829"/>
      <c r="R33" s="854" t="s">
        <v>834</v>
      </c>
      <c r="S33" s="740">
        <v>1100</v>
      </c>
      <c r="T33" s="746">
        <f>S33*$V$24</f>
        <v>1.1000000000000001</v>
      </c>
      <c r="U33" s="748">
        <v>2</v>
      </c>
      <c r="V33" s="746">
        <f t="shared" si="6"/>
        <v>2.2000000000000002</v>
      </c>
      <c r="W33" s="748"/>
      <c r="X33" s="853"/>
    </row>
    <row r="34" spans="1:24" s="756" customFormat="1" ht="15.65" customHeight="1">
      <c r="B34" s="817">
        <v>43678</v>
      </c>
      <c r="C34" s="818">
        <f t="shared" si="0"/>
        <v>131</v>
      </c>
      <c r="D34" s="822">
        <f t="shared" si="4"/>
        <v>0</v>
      </c>
      <c r="E34" s="820">
        <v>1</v>
      </c>
      <c r="F34" s="823">
        <f t="shared" si="5"/>
        <v>0</v>
      </c>
      <c r="H34" s="820"/>
      <c r="I34" s="829">
        <f t="shared" si="1"/>
        <v>1.875</v>
      </c>
      <c r="J34" s="820">
        <f t="shared" si="2"/>
        <v>784</v>
      </c>
      <c r="K34" s="844">
        <f t="shared" si="3"/>
        <v>131</v>
      </c>
      <c r="M34" s="820"/>
      <c r="N34" s="829"/>
      <c r="O34" s="820"/>
      <c r="P34" s="829"/>
      <c r="R34" s="855" t="s">
        <v>26</v>
      </c>
      <c r="S34" s="837">
        <f>SUM(S30:S33)</f>
        <v>1875</v>
      </c>
      <c r="T34" s="838">
        <f>SUM(T30:T33)</f>
        <v>1.875</v>
      </c>
      <c r="U34" s="836">
        <f>SUM(U30:U33)</f>
        <v>784</v>
      </c>
      <c r="V34" s="838">
        <f>SUM(V30:V33)</f>
        <v>133.261</v>
      </c>
      <c r="W34" s="839">
        <f>$V$25</f>
        <v>4380</v>
      </c>
      <c r="X34" s="856">
        <f>V34*4380</f>
        <v>583683.17999999993</v>
      </c>
    </row>
    <row r="35" spans="1:24" s="756" customFormat="1" ht="15.65" customHeight="1">
      <c r="B35" s="817">
        <v>43709</v>
      </c>
      <c r="C35" s="818">
        <f t="shared" si="0"/>
        <v>131</v>
      </c>
      <c r="D35" s="822">
        <f t="shared" si="4"/>
        <v>0</v>
      </c>
      <c r="E35" s="820">
        <v>1</v>
      </c>
      <c r="F35" s="823">
        <f t="shared" si="5"/>
        <v>0</v>
      </c>
      <c r="H35" s="820"/>
      <c r="I35" s="829">
        <f t="shared" si="1"/>
        <v>1.875</v>
      </c>
      <c r="J35" s="820">
        <f t="shared" si="2"/>
        <v>784</v>
      </c>
      <c r="K35" s="844">
        <f t="shared" si="3"/>
        <v>131</v>
      </c>
      <c r="M35" s="820"/>
      <c r="N35" s="829"/>
      <c r="O35" s="820"/>
      <c r="P35" s="829"/>
      <c r="R35" s="857"/>
      <c r="S35" s="858"/>
      <c r="T35" s="859"/>
      <c r="U35" s="860" t="s">
        <v>864</v>
      </c>
      <c r="V35" s="861">
        <v>131</v>
      </c>
      <c r="W35" s="862"/>
      <c r="X35" s="863">
        <v>574047</v>
      </c>
    </row>
    <row r="36" spans="1:24" s="756" customFormat="1" ht="15.65" customHeight="1">
      <c r="B36" s="817">
        <v>43739</v>
      </c>
      <c r="C36" s="818">
        <f t="shared" si="0"/>
        <v>131</v>
      </c>
      <c r="D36" s="822">
        <f t="shared" si="4"/>
        <v>0</v>
      </c>
      <c r="E36" s="820">
        <v>1</v>
      </c>
      <c r="F36" s="823">
        <f t="shared" si="5"/>
        <v>0</v>
      </c>
      <c r="H36" s="820"/>
      <c r="I36" s="829">
        <f t="shared" si="1"/>
        <v>1.875</v>
      </c>
      <c r="J36" s="820">
        <f t="shared" si="2"/>
        <v>784</v>
      </c>
      <c r="K36" s="844">
        <f t="shared" si="3"/>
        <v>131</v>
      </c>
      <c r="M36" s="820"/>
      <c r="N36" s="829"/>
      <c r="O36" s="820"/>
      <c r="P36" s="829"/>
    </row>
    <row r="37" spans="1:24" s="756" customFormat="1" ht="15.65" customHeight="1">
      <c r="B37" s="817">
        <v>43770</v>
      </c>
      <c r="C37" s="818">
        <f t="shared" si="0"/>
        <v>131</v>
      </c>
      <c r="D37" s="822">
        <f t="shared" si="4"/>
        <v>0</v>
      </c>
      <c r="E37" s="820">
        <v>1</v>
      </c>
      <c r="F37" s="823">
        <f t="shared" si="5"/>
        <v>0</v>
      </c>
      <c r="H37" s="820"/>
      <c r="I37" s="829">
        <f t="shared" si="1"/>
        <v>1.875</v>
      </c>
      <c r="J37" s="820">
        <f t="shared" si="2"/>
        <v>784</v>
      </c>
      <c r="K37" s="844">
        <f t="shared" si="3"/>
        <v>131</v>
      </c>
      <c r="M37" s="820"/>
      <c r="N37" s="829"/>
      <c r="O37" s="820"/>
      <c r="P37" s="829"/>
      <c r="R37" s="954" t="s">
        <v>839</v>
      </c>
      <c r="S37" s="955"/>
      <c r="T37" s="955"/>
      <c r="U37" s="955"/>
      <c r="V37" s="955"/>
      <c r="W37" s="955"/>
      <c r="X37" s="956"/>
    </row>
    <row r="38" spans="1:24" s="756" customFormat="1" ht="15.65" customHeight="1">
      <c r="B38" s="817">
        <v>43800</v>
      </c>
      <c r="C38" s="821">
        <f>P44</f>
        <v>38</v>
      </c>
      <c r="D38" s="822">
        <f t="shared" si="4"/>
        <v>-93</v>
      </c>
      <c r="E38" s="820">
        <v>1</v>
      </c>
      <c r="F38" s="823">
        <f t="shared" si="5"/>
        <v>-93</v>
      </c>
      <c r="H38" s="820"/>
      <c r="I38" s="829"/>
      <c r="J38" s="820"/>
      <c r="K38" s="829"/>
      <c r="M38" s="820"/>
      <c r="N38" s="829">
        <f t="shared" ref="N38" si="7">$T$44</f>
        <v>0.23725000000000002</v>
      </c>
      <c r="O38" s="820">
        <f t="shared" ref="O38" si="8">$U$44</f>
        <v>784</v>
      </c>
      <c r="P38" s="829">
        <f>$V$45</f>
        <v>38</v>
      </c>
      <c r="R38" s="857" t="s">
        <v>833</v>
      </c>
      <c r="S38" s="827" t="s">
        <v>827</v>
      </c>
      <c r="T38" s="827" t="s">
        <v>28</v>
      </c>
      <c r="U38" s="827" t="s">
        <v>808</v>
      </c>
      <c r="V38" s="828" t="s">
        <v>831</v>
      </c>
      <c r="W38" s="835" t="s">
        <v>860</v>
      </c>
      <c r="X38" s="850" t="s">
        <v>859</v>
      </c>
    </row>
    <row r="39" spans="1:24" s="756" customFormat="1" ht="16.25" customHeight="1">
      <c r="B39" s="824" t="s">
        <v>26</v>
      </c>
      <c r="C39" s="825"/>
      <c r="D39" s="825"/>
      <c r="E39" s="825"/>
      <c r="F39" s="826">
        <f>SUM(F28:F38)</f>
        <v>-93</v>
      </c>
      <c r="H39" s="820"/>
      <c r="I39" s="820"/>
      <c r="J39" s="820"/>
      <c r="K39" s="820"/>
      <c r="M39" s="820"/>
      <c r="N39" s="820"/>
      <c r="O39" s="820"/>
      <c r="P39" s="820"/>
      <c r="R39" s="846"/>
      <c r="S39" s="864"/>
      <c r="T39" s="864" t="s">
        <v>829</v>
      </c>
      <c r="U39" s="864" t="s">
        <v>830</v>
      </c>
      <c r="V39" s="865" t="s">
        <v>832</v>
      </c>
      <c r="W39" s="748" t="s">
        <v>862</v>
      </c>
      <c r="X39" s="853" t="s">
        <v>863</v>
      </c>
    </row>
    <row r="40" spans="1:24" s="756" customFormat="1">
      <c r="B40" s="817" t="s">
        <v>823</v>
      </c>
      <c r="C40" s="820"/>
      <c r="D40" s="820"/>
      <c r="E40" s="820"/>
      <c r="F40" s="820">
        <f>$F$39*12</f>
        <v>-1116</v>
      </c>
      <c r="H40" s="820"/>
      <c r="I40" s="820"/>
      <c r="J40" s="820"/>
      <c r="K40" s="820"/>
      <c r="M40" s="820"/>
      <c r="N40" s="820"/>
      <c r="O40" s="820"/>
      <c r="P40" s="820"/>
      <c r="R40" s="866" t="s">
        <v>835</v>
      </c>
      <c r="S40" s="864">
        <v>36.5</v>
      </c>
      <c r="T40" s="867">
        <f>S40*$V$24</f>
        <v>3.6499999999999998E-2</v>
      </c>
      <c r="U40" s="864">
        <v>289</v>
      </c>
      <c r="V40" s="867">
        <f>T40*U40</f>
        <v>10.548499999999999</v>
      </c>
      <c r="W40" s="748"/>
      <c r="X40" s="853"/>
    </row>
    <row r="41" spans="1:24" s="756" customFormat="1">
      <c r="B41" s="817" t="s">
        <v>824</v>
      </c>
      <c r="C41" s="820"/>
      <c r="D41" s="820"/>
      <c r="E41" s="820"/>
      <c r="F41" s="820">
        <v>0</v>
      </c>
      <c r="H41" s="820"/>
      <c r="I41" s="820"/>
      <c r="J41" s="820"/>
      <c r="K41" s="820"/>
      <c r="M41" s="820"/>
      <c r="N41" s="820"/>
      <c r="O41" s="820"/>
      <c r="P41" s="820"/>
      <c r="R41" s="866" t="s">
        <v>835</v>
      </c>
      <c r="S41" s="864">
        <v>54.75</v>
      </c>
      <c r="T41" s="867">
        <f>S41*$V$24</f>
        <v>5.475E-2</v>
      </c>
      <c r="U41" s="864">
        <v>490</v>
      </c>
      <c r="V41" s="867">
        <f t="shared" ref="V41:V43" si="9">T41*U41</f>
        <v>26.827500000000001</v>
      </c>
      <c r="W41" s="748"/>
      <c r="X41" s="853"/>
    </row>
    <row r="42" spans="1:24" s="756" customFormat="1">
      <c r="B42" s="817" t="s">
        <v>825</v>
      </c>
      <c r="C42" s="820"/>
      <c r="D42" s="820"/>
      <c r="E42" s="820"/>
      <c r="F42" s="820">
        <v>0</v>
      </c>
      <c r="H42" s="820"/>
      <c r="I42" s="820"/>
      <c r="J42" s="820"/>
      <c r="K42" s="820"/>
      <c r="M42" s="820"/>
      <c r="N42" s="820"/>
      <c r="O42" s="820"/>
      <c r="P42" s="820"/>
      <c r="R42" s="866" t="s">
        <v>835</v>
      </c>
      <c r="S42" s="864">
        <v>73</v>
      </c>
      <c r="T42" s="867">
        <f>S42*$V$24</f>
        <v>7.2999999999999995E-2</v>
      </c>
      <c r="U42" s="864">
        <v>3</v>
      </c>
      <c r="V42" s="867">
        <f t="shared" si="9"/>
        <v>0.21899999999999997</v>
      </c>
      <c r="W42" s="748"/>
      <c r="X42" s="853"/>
    </row>
    <row r="43" spans="1:24" s="756" customFormat="1">
      <c r="B43" s="817" t="s">
        <v>826</v>
      </c>
      <c r="C43" s="820"/>
      <c r="D43" s="820"/>
      <c r="E43" s="820"/>
      <c r="F43" s="820">
        <v>0</v>
      </c>
      <c r="H43" s="820"/>
      <c r="I43" s="820"/>
      <c r="J43" s="820"/>
      <c r="K43" s="820"/>
      <c r="M43" s="820"/>
      <c r="N43" s="820"/>
      <c r="O43" s="820"/>
      <c r="P43" s="820"/>
      <c r="R43" s="866" t="s">
        <v>835</v>
      </c>
      <c r="S43" s="864">
        <v>73</v>
      </c>
      <c r="T43" s="867">
        <f>S43*$V$24</f>
        <v>7.2999999999999995E-2</v>
      </c>
      <c r="U43" s="864">
        <v>2</v>
      </c>
      <c r="V43" s="867">
        <f t="shared" si="9"/>
        <v>0.14599999999999999</v>
      </c>
      <c r="W43" s="748"/>
      <c r="X43" s="853"/>
    </row>
    <row r="44" spans="1:24" s="756" customFormat="1">
      <c r="H44" s="824" t="s">
        <v>26</v>
      </c>
      <c r="I44" s="825"/>
      <c r="J44" s="825"/>
      <c r="K44" s="818">
        <f>SUM(K27:K43)</f>
        <v>1441</v>
      </c>
      <c r="M44" s="824" t="s">
        <v>26</v>
      </c>
      <c r="N44" s="825"/>
      <c r="O44" s="825"/>
      <c r="P44" s="821">
        <f>SUM(P27:P43)</f>
        <v>38</v>
      </c>
      <c r="R44" s="845" t="s">
        <v>26</v>
      </c>
      <c r="S44" s="831">
        <f>SUM(S40:S43)</f>
        <v>237.25</v>
      </c>
      <c r="T44" s="833">
        <f>SUM(T40:T43)</f>
        <v>0.23725000000000002</v>
      </c>
      <c r="U44" s="834">
        <f>SUM(U40:U43)</f>
        <v>784</v>
      </c>
      <c r="V44" s="833">
        <f>SUM(V40:V43)</f>
        <v>37.741</v>
      </c>
      <c r="W44" s="839">
        <f>$V$25</f>
        <v>4380</v>
      </c>
      <c r="X44" s="856">
        <f>V44*4380</f>
        <v>165305.57999999999</v>
      </c>
    </row>
    <row r="45" spans="1:24" s="756" customFormat="1" ht="15.5">
      <c r="B45" s="138" t="s">
        <v>837</v>
      </c>
      <c r="R45" s="846"/>
      <c r="S45" s="757"/>
      <c r="T45" s="746"/>
      <c r="U45" s="841" t="s">
        <v>864</v>
      </c>
      <c r="V45" s="843">
        <v>38</v>
      </c>
      <c r="W45" s="842"/>
      <c r="X45" s="868">
        <v>164666</v>
      </c>
    </row>
    <row r="46" spans="1:24" s="756" customFormat="1">
      <c r="A46" s="756">
        <v>1</v>
      </c>
      <c r="B46" s="756" t="s">
        <v>841</v>
      </c>
      <c r="R46" s="857"/>
      <c r="S46" s="828"/>
      <c r="T46" s="828"/>
      <c r="U46" s="860" t="s">
        <v>865</v>
      </c>
      <c r="V46" s="861">
        <f>V35-V45</f>
        <v>93</v>
      </c>
      <c r="W46" s="860" t="s">
        <v>866</v>
      </c>
      <c r="X46" s="863">
        <f>X35-X45</f>
        <v>409381</v>
      </c>
    </row>
    <row r="47" spans="1:24" s="756" customFormat="1">
      <c r="A47" s="756">
        <v>2</v>
      </c>
      <c r="B47" s="756" t="s">
        <v>845</v>
      </c>
    </row>
    <row r="48" spans="1:24" s="756" customFormat="1">
      <c r="A48" s="756">
        <v>3</v>
      </c>
      <c r="B48" s="756" t="s">
        <v>849</v>
      </c>
    </row>
    <row r="49" spans="1:2" s="756" customFormat="1">
      <c r="A49" s="756">
        <v>4</v>
      </c>
      <c r="B49" s="756" t="s">
        <v>846</v>
      </c>
    </row>
    <row r="50" spans="1:2" s="756" customFormat="1">
      <c r="A50" s="756">
        <v>5</v>
      </c>
      <c r="B50" s="756" t="s">
        <v>847</v>
      </c>
    </row>
    <row r="51" spans="1:2" s="756" customFormat="1">
      <c r="A51" s="756">
        <v>6</v>
      </c>
      <c r="B51" s="832" t="s">
        <v>848</v>
      </c>
    </row>
    <row r="52" spans="1:2" s="756" customFormat="1">
      <c r="A52" s="756">
        <v>7</v>
      </c>
      <c r="B52" s="756" t="s">
        <v>842</v>
      </c>
    </row>
    <row r="53" spans="1:2" s="756" customFormat="1">
      <c r="A53" s="756">
        <v>8</v>
      </c>
      <c r="B53" s="756" t="s">
        <v>840</v>
      </c>
    </row>
    <row r="54" spans="1:2" s="756" customFormat="1">
      <c r="A54" s="756">
        <v>9</v>
      </c>
      <c r="B54" s="756" t="s">
        <v>843</v>
      </c>
    </row>
    <row r="55" spans="1:2" s="756" customFormat="1">
      <c r="A55" s="756">
        <v>10</v>
      </c>
      <c r="B55" s="756" t="s">
        <v>844</v>
      </c>
    </row>
    <row r="56" spans="1:2" s="756" customFormat="1">
      <c r="A56" s="756">
        <v>11</v>
      </c>
      <c r="B56" s="756" t="s">
        <v>857</v>
      </c>
    </row>
    <row r="57" spans="1:2" s="756" customFormat="1"/>
    <row r="58" spans="1:2" s="756" customFormat="1"/>
    <row r="59" spans="1:2" s="756" customFormat="1"/>
    <row r="60" spans="1:2" s="756" customFormat="1"/>
    <row r="61" spans="1:2" s="756" customFormat="1"/>
    <row r="62" spans="1:2" s="756" customFormat="1"/>
    <row r="63" spans="1:2" s="756" customFormat="1"/>
    <row r="64" spans="1:2" s="756" customFormat="1"/>
    <row r="65" spans="8:25" s="756" customFormat="1"/>
    <row r="66" spans="8:25" s="756" customFormat="1"/>
    <row r="67" spans="8:25" s="756" customFormat="1"/>
    <row r="68" spans="8:25" s="756" customFormat="1"/>
    <row r="69" spans="8:25" s="756" customFormat="1"/>
    <row r="70" spans="8:25" s="756" customFormat="1">
      <c r="H70" s="12"/>
      <c r="I70" s="12"/>
      <c r="J70" s="12"/>
      <c r="K70" s="12"/>
      <c r="L70" s="12"/>
      <c r="M70" s="12"/>
      <c r="N70" s="12"/>
      <c r="O70" s="12"/>
      <c r="P70" s="12"/>
    </row>
    <row r="71" spans="8:25" s="756" customFormat="1">
      <c r="H71" s="12"/>
      <c r="I71" s="12"/>
      <c r="J71" s="12"/>
      <c r="K71" s="12"/>
      <c r="L71" s="12"/>
      <c r="M71" s="12"/>
      <c r="N71" s="12"/>
      <c r="O71" s="12"/>
      <c r="P71" s="12"/>
    </row>
    <row r="72" spans="8:25" s="756" customFormat="1">
      <c r="H72" s="12"/>
      <c r="I72" s="12"/>
      <c r="J72" s="12"/>
      <c r="K72" s="12"/>
      <c r="L72" s="12"/>
      <c r="M72" s="12"/>
      <c r="N72" s="12"/>
      <c r="O72" s="12"/>
      <c r="P72" s="12"/>
    </row>
    <row r="73" spans="8:25" s="756" customFormat="1">
      <c r="H73" s="12"/>
      <c r="I73" s="12"/>
      <c r="J73" s="12"/>
      <c r="K73" s="12"/>
      <c r="L73" s="12"/>
      <c r="M73" s="12"/>
      <c r="N73" s="12"/>
      <c r="O73" s="12"/>
      <c r="P73" s="12"/>
    </row>
    <row r="74" spans="8:25" s="756" customFormat="1">
      <c r="H74" s="12"/>
      <c r="I74" s="12"/>
      <c r="J74" s="12"/>
      <c r="K74" s="12"/>
      <c r="L74" s="12"/>
      <c r="M74" s="12"/>
      <c r="N74" s="12"/>
      <c r="O74" s="12"/>
      <c r="P74" s="12"/>
    </row>
    <row r="75" spans="8:25">
      <c r="Q75" s="756"/>
      <c r="S75" s="756"/>
      <c r="T75" s="756"/>
      <c r="U75" s="756"/>
      <c r="V75" s="756"/>
      <c r="W75" s="756"/>
      <c r="X75" s="756"/>
      <c r="Y75" s="756"/>
    </row>
  </sheetData>
  <mergeCells count="6">
    <mergeCell ref="R37:X37"/>
    <mergeCell ref="B18:V18"/>
    <mergeCell ref="B24:F24"/>
    <mergeCell ref="R25:U25"/>
    <mergeCell ref="U23:V23"/>
    <mergeCell ref="R27:X27"/>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6:U59"/>
  <sheetViews>
    <sheetView zoomScaleNormal="100" workbookViewId="0">
      <pane ySplit="16" topLeftCell="A27" activePane="bottomLeft" state="frozen"/>
      <selection pane="bottomLeft" activeCell="A62" sqref="A62"/>
    </sheetView>
  </sheetViews>
  <sheetFormatPr defaultColWidth="9.1796875" defaultRowHeight="14.5"/>
  <cols>
    <col min="1" max="1" width="9.1796875" style="12"/>
    <col min="2" max="2" width="36.81640625" style="703" customWidth="1"/>
    <col min="3" max="3" width="9.1796875" style="10"/>
    <col min="4" max="16384" width="9.1796875" style="12"/>
  </cols>
  <sheetData>
    <row r="16" spans="2:21" ht="26.25" customHeight="1">
      <c r="B16" s="704" t="s">
        <v>559</v>
      </c>
      <c r="C16" s="883" t="s">
        <v>503</v>
      </c>
      <c r="D16" s="884"/>
      <c r="E16" s="884"/>
      <c r="F16" s="884"/>
      <c r="G16" s="884"/>
      <c r="H16" s="884"/>
      <c r="I16" s="884"/>
      <c r="J16" s="884"/>
      <c r="K16" s="884"/>
      <c r="L16" s="884"/>
      <c r="M16" s="884"/>
      <c r="N16" s="884"/>
      <c r="O16" s="884"/>
      <c r="P16" s="884"/>
      <c r="Q16" s="884"/>
      <c r="R16" s="884"/>
      <c r="S16" s="884"/>
      <c r="T16" s="884"/>
      <c r="U16" s="884"/>
    </row>
    <row r="17" spans="2:21" ht="55.5" customHeight="1">
      <c r="B17" s="705" t="s">
        <v>637</v>
      </c>
      <c r="C17" s="885" t="s">
        <v>638</v>
      </c>
      <c r="D17" s="885"/>
      <c r="E17" s="885"/>
      <c r="F17" s="885"/>
      <c r="G17" s="885"/>
      <c r="H17" s="885"/>
      <c r="I17" s="885"/>
      <c r="J17" s="885"/>
      <c r="K17" s="885"/>
      <c r="L17" s="885"/>
      <c r="M17" s="885"/>
      <c r="N17" s="885"/>
      <c r="O17" s="885"/>
      <c r="P17" s="885"/>
      <c r="Q17" s="885"/>
      <c r="R17" s="885"/>
      <c r="S17" s="885"/>
      <c r="T17" s="885"/>
      <c r="U17" s="886"/>
    </row>
    <row r="18" spans="2:21" ht="15.5">
      <c r="B18" s="706"/>
      <c r="C18" s="707"/>
      <c r="D18" s="708"/>
      <c r="E18" s="708"/>
      <c r="F18" s="708"/>
      <c r="G18" s="708"/>
      <c r="H18" s="708"/>
      <c r="I18" s="708"/>
      <c r="J18" s="708"/>
      <c r="K18" s="708"/>
      <c r="L18" s="708"/>
      <c r="M18" s="708"/>
      <c r="N18" s="708"/>
      <c r="O18" s="708"/>
      <c r="P18" s="708"/>
      <c r="Q18" s="708"/>
      <c r="R18" s="708"/>
      <c r="S18" s="708"/>
      <c r="T18" s="708"/>
      <c r="U18" s="709"/>
    </row>
    <row r="19" spans="2:21" ht="15.5">
      <c r="B19" s="706"/>
      <c r="C19" s="707" t="s">
        <v>642</v>
      </c>
      <c r="D19" s="708"/>
      <c r="E19" s="708"/>
      <c r="F19" s="708"/>
      <c r="G19" s="708"/>
      <c r="H19" s="708"/>
      <c r="I19" s="708"/>
      <c r="J19" s="708"/>
      <c r="K19" s="708"/>
      <c r="L19" s="708"/>
      <c r="M19" s="708"/>
      <c r="N19" s="708"/>
      <c r="O19" s="708"/>
      <c r="P19" s="708"/>
      <c r="Q19" s="708"/>
      <c r="R19" s="708"/>
      <c r="S19" s="708"/>
      <c r="T19" s="708"/>
      <c r="U19" s="709"/>
    </row>
    <row r="20" spans="2:21" ht="15.5">
      <c r="B20" s="706"/>
      <c r="C20" s="707"/>
      <c r="D20" s="708"/>
      <c r="E20" s="708"/>
      <c r="F20" s="708"/>
      <c r="G20" s="708"/>
      <c r="H20" s="708"/>
      <c r="I20" s="708"/>
      <c r="J20" s="708"/>
      <c r="K20" s="708"/>
      <c r="L20" s="708"/>
      <c r="M20" s="708"/>
      <c r="N20" s="708"/>
      <c r="O20" s="708"/>
      <c r="P20" s="708"/>
      <c r="Q20" s="708"/>
      <c r="R20" s="708"/>
      <c r="S20" s="708"/>
      <c r="T20" s="708"/>
      <c r="U20" s="709"/>
    </row>
    <row r="21" spans="2:21" ht="15.5">
      <c r="B21" s="706"/>
      <c r="C21" s="707" t="s">
        <v>639</v>
      </c>
      <c r="D21" s="708"/>
      <c r="E21" s="708"/>
      <c r="F21" s="708"/>
      <c r="G21" s="708"/>
      <c r="H21" s="708"/>
      <c r="I21" s="708"/>
      <c r="J21" s="708"/>
      <c r="K21" s="708"/>
      <c r="L21" s="708"/>
      <c r="M21" s="708"/>
      <c r="N21" s="708"/>
      <c r="O21" s="708"/>
      <c r="P21" s="708"/>
      <c r="Q21" s="708"/>
      <c r="R21" s="708"/>
      <c r="S21" s="708"/>
      <c r="T21" s="708"/>
      <c r="U21" s="709"/>
    </row>
    <row r="22" spans="2:21" ht="15.5">
      <c r="B22" s="706"/>
      <c r="C22" s="707"/>
      <c r="D22" s="708"/>
      <c r="E22" s="708"/>
      <c r="F22" s="708"/>
      <c r="G22" s="708"/>
      <c r="H22" s="708"/>
      <c r="I22" s="708"/>
      <c r="J22" s="708"/>
      <c r="K22" s="708"/>
      <c r="L22" s="708"/>
      <c r="M22" s="708"/>
      <c r="N22" s="708"/>
      <c r="O22" s="708"/>
      <c r="P22" s="708"/>
      <c r="Q22" s="708"/>
      <c r="R22" s="708"/>
      <c r="S22" s="708"/>
      <c r="T22" s="708"/>
      <c r="U22" s="709"/>
    </row>
    <row r="23" spans="2:21" ht="30" customHeight="1">
      <c r="B23" s="706"/>
      <c r="C23" s="879" t="s">
        <v>640</v>
      </c>
      <c r="D23" s="879"/>
      <c r="E23" s="879"/>
      <c r="F23" s="879"/>
      <c r="G23" s="879"/>
      <c r="H23" s="879"/>
      <c r="I23" s="879"/>
      <c r="J23" s="879"/>
      <c r="K23" s="879"/>
      <c r="L23" s="879"/>
      <c r="M23" s="879"/>
      <c r="N23" s="879"/>
      <c r="O23" s="879"/>
      <c r="P23" s="879"/>
      <c r="Q23" s="879"/>
      <c r="R23" s="879"/>
      <c r="S23" s="879"/>
      <c r="T23" s="708"/>
      <c r="U23" s="709"/>
    </row>
    <row r="24" spans="2:21" ht="15.5">
      <c r="B24" s="706"/>
      <c r="C24" s="707"/>
      <c r="D24" s="708"/>
      <c r="E24" s="708"/>
      <c r="F24" s="708"/>
      <c r="G24" s="708"/>
      <c r="H24" s="708"/>
      <c r="I24" s="708"/>
      <c r="J24" s="708"/>
      <c r="K24" s="708"/>
      <c r="L24" s="708"/>
      <c r="M24" s="708"/>
      <c r="N24" s="708"/>
      <c r="O24" s="708"/>
      <c r="P24" s="708"/>
      <c r="Q24" s="708"/>
      <c r="R24" s="708"/>
      <c r="S24" s="708"/>
      <c r="T24" s="708"/>
      <c r="U24" s="709"/>
    </row>
    <row r="25" spans="2:21" ht="15.5">
      <c r="B25" s="706"/>
      <c r="C25" s="707" t="s">
        <v>643</v>
      </c>
      <c r="D25" s="708"/>
      <c r="E25" s="708"/>
      <c r="F25" s="708"/>
      <c r="G25" s="708"/>
      <c r="H25" s="708"/>
      <c r="I25" s="708"/>
      <c r="J25" s="708"/>
      <c r="K25" s="708"/>
      <c r="L25" s="708"/>
      <c r="M25" s="708"/>
      <c r="N25" s="708"/>
      <c r="O25" s="708"/>
      <c r="P25" s="708"/>
      <c r="Q25" s="708"/>
      <c r="R25" s="708"/>
      <c r="S25" s="708"/>
      <c r="T25" s="708"/>
      <c r="U25" s="709"/>
    </row>
    <row r="26" spans="2:21" ht="15.5">
      <c r="B26" s="706"/>
      <c r="C26" s="707"/>
      <c r="D26" s="708"/>
      <c r="E26" s="708"/>
      <c r="F26" s="708"/>
      <c r="G26" s="708"/>
      <c r="H26" s="708"/>
      <c r="I26" s="708"/>
      <c r="J26" s="708"/>
      <c r="K26" s="708"/>
      <c r="L26" s="708"/>
      <c r="M26" s="708"/>
      <c r="N26" s="708"/>
      <c r="O26" s="708"/>
      <c r="P26" s="708"/>
      <c r="Q26" s="708"/>
      <c r="R26" s="708"/>
      <c r="S26" s="708"/>
      <c r="T26" s="708"/>
      <c r="U26" s="709"/>
    </row>
    <row r="27" spans="2:21" ht="31.5" customHeight="1">
      <c r="B27" s="706"/>
      <c r="C27" s="879" t="s">
        <v>641</v>
      </c>
      <c r="D27" s="879"/>
      <c r="E27" s="879"/>
      <c r="F27" s="879"/>
      <c r="G27" s="879"/>
      <c r="H27" s="879"/>
      <c r="I27" s="879"/>
      <c r="J27" s="879"/>
      <c r="K27" s="879"/>
      <c r="L27" s="879"/>
      <c r="M27" s="879"/>
      <c r="N27" s="879"/>
      <c r="O27" s="879"/>
      <c r="P27" s="879"/>
      <c r="Q27" s="879"/>
      <c r="R27" s="879"/>
      <c r="S27" s="879"/>
      <c r="T27" s="879"/>
      <c r="U27" s="880"/>
    </row>
    <row r="28" spans="2:21" ht="15.5">
      <c r="B28" s="706"/>
      <c r="C28" s="707"/>
      <c r="D28" s="708"/>
      <c r="E28" s="708"/>
      <c r="F28" s="708"/>
      <c r="G28" s="708"/>
      <c r="H28" s="708"/>
      <c r="I28" s="708"/>
      <c r="J28" s="708"/>
      <c r="K28" s="708"/>
      <c r="L28" s="708"/>
      <c r="M28" s="708"/>
      <c r="N28" s="708"/>
      <c r="O28" s="708"/>
      <c r="P28" s="708"/>
      <c r="Q28" s="708"/>
      <c r="R28" s="708"/>
      <c r="S28" s="708"/>
      <c r="T28" s="708"/>
      <c r="U28" s="709"/>
    </row>
    <row r="29" spans="2:21" ht="31.5" customHeight="1">
      <c r="B29" s="706"/>
      <c r="C29" s="879" t="s">
        <v>644</v>
      </c>
      <c r="D29" s="879"/>
      <c r="E29" s="879"/>
      <c r="F29" s="879"/>
      <c r="G29" s="879"/>
      <c r="H29" s="879"/>
      <c r="I29" s="879"/>
      <c r="J29" s="879"/>
      <c r="K29" s="879"/>
      <c r="L29" s="879"/>
      <c r="M29" s="879"/>
      <c r="N29" s="879"/>
      <c r="O29" s="879"/>
      <c r="P29" s="879"/>
      <c r="Q29" s="879"/>
      <c r="R29" s="879"/>
      <c r="S29" s="879"/>
      <c r="T29" s="879"/>
      <c r="U29" s="880"/>
    </row>
    <row r="30" spans="2:21" ht="15.5">
      <c r="B30" s="706"/>
      <c r="C30" s="707"/>
      <c r="D30" s="708"/>
      <c r="E30" s="708"/>
      <c r="F30" s="708"/>
      <c r="G30" s="708"/>
      <c r="H30" s="708"/>
      <c r="I30" s="708"/>
      <c r="J30" s="708"/>
      <c r="K30" s="708"/>
      <c r="L30" s="708"/>
      <c r="M30" s="708"/>
      <c r="N30" s="708"/>
      <c r="O30" s="708"/>
      <c r="P30" s="708"/>
      <c r="Q30" s="708"/>
      <c r="R30" s="708"/>
      <c r="S30" s="708"/>
      <c r="T30" s="708"/>
      <c r="U30" s="709"/>
    </row>
    <row r="31" spans="2:21" ht="15.5">
      <c r="B31" s="706"/>
      <c r="C31" s="707" t="s">
        <v>645</v>
      </c>
      <c r="D31" s="708"/>
      <c r="E31" s="708"/>
      <c r="F31" s="708"/>
      <c r="G31" s="708"/>
      <c r="H31" s="708"/>
      <c r="I31" s="708"/>
      <c r="J31" s="708"/>
      <c r="K31" s="708"/>
      <c r="L31" s="708"/>
      <c r="M31" s="708"/>
      <c r="N31" s="708"/>
      <c r="O31" s="708"/>
      <c r="P31" s="708"/>
      <c r="Q31" s="708"/>
      <c r="R31" s="708"/>
      <c r="S31" s="708"/>
      <c r="T31" s="708"/>
      <c r="U31" s="709"/>
    </row>
    <row r="32" spans="2:21" ht="15.5">
      <c r="B32" s="710"/>
      <c r="C32" s="711"/>
      <c r="D32" s="712"/>
      <c r="E32" s="712"/>
      <c r="F32" s="712"/>
      <c r="G32" s="712"/>
      <c r="H32" s="712"/>
      <c r="I32" s="712"/>
      <c r="J32" s="712"/>
      <c r="K32" s="712"/>
      <c r="L32" s="712"/>
      <c r="M32" s="712"/>
      <c r="N32" s="712"/>
      <c r="O32" s="712"/>
      <c r="P32" s="712"/>
      <c r="Q32" s="712"/>
      <c r="R32" s="712"/>
      <c r="S32" s="712"/>
      <c r="T32" s="712"/>
      <c r="U32" s="713"/>
    </row>
    <row r="33" spans="2:21" ht="39" customHeight="1">
      <c r="B33" s="714" t="s">
        <v>646</v>
      </c>
      <c r="C33" s="887" t="s">
        <v>647</v>
      </c>
      <c r="D33" s="887"/>
      <c r="E33" s="887"/>
      <c r="F33" s="887"/>
      <c r="G33" s="887"/>
      <c r="H33" s="887"/>
      <c r="I33" s="887"/>
      <c r="J33" s="887"/>
      <c r="K33" s="887"/>
      <c r="L33" s="887"/>
      <c r="M33" s="887"/>
      <c r="N33" s="887"/>
      <c r="O33" s="887"/>
      <c r="P33" s="887"/>
      <c r="Q33" s="887"/>
      <c r="R33" s="887"/>
      <c r="S33" s="887"/>
      <c r="T33" s="887"/>
      <c r="U33" s="888"/>
    </row>
    <row r="34" spans="2:21">
      <c r="B34" s="715"/>
      <c r="C34" s="716"/>
      <c r="D34" s="716"/>
      <c r="E34" s="716"/>
      <c r="F34" s="716"/>
      <c r="G34" s="716"/>
      <c r="H34" s="716"/>
      <c r="I34" s="716"/>
      <c r="J34" s="716"/>
      <c r="K34" s="716"/>
      <c r="L34" s="716"/>
      <c r="M34" s="716"/>
      <c r="N34" s="716"/>
      <c r="O34" s="716"/>
      <c r="P34" s="716"/>
      <c r="Q34" s="716"/>
      <c r="R34" s="716"/>
      <c r="S34" s="716"/>
      <c r="T34" s="716"/>
      <c r="U34" s="717"/>
    </row>
    <row r="35" spans="2:21" ht="15.5">
      <c r="B35" s="718" t="s">
        <v>648</v>
      </c>
      <c r="C35" s="719" t="s">
        <v>649</v>
      </c>
      <c r="D35" s="708"/>
      <c r="E35" s="708"/>
      <c r="F35" s="708"/>
      <c r="G35" s="708"/>
      <c r="H35" s="708"/>
      <c r="I35" s="708"/>
      <c r="J35" s="708"/>
      <c r="K35" s="708"/>
      <c r="L35" s="708"/>
      <c r="M35" s="708"/>
      <c r="N35" s="708"/>
      <c r="O35" s="708"/>
      <c r="P35" s="708"/>
      <c r="Q35" s="708"/>
      <c r="R35" s="708"/>
      <c r="S35" s="708"/>
      <c r="T35" s="708"/>
      <c r="U35" s="709"/>
    </row>
    <row r="36" spans="2:21">
      <c r="B36" s="720"/>
      <c r="C36" s="712"/>
      <c r="D36" s="712"/>
      <c r="E36" s="712"/>
      <c r="F36" s="712"/>
      <c r="G36" s="712"/>
      <c r="H36" s="712"/>
      <c r="I36" s="712"/>
      <c r="J36" s="712"/>
      <c r="K36" s="712"/>
      <c r="L36" s="712"/>
      <c r="M36" s="712"/>
      <c r="N36" s="712"/>
      <c r="O36" s="712"/>
      <c r="P36" s="712"/>
      <c r="Q36" s="712"/>
      <c r="R36" s="712"/>
      <c r="S36" s="712"/>
      <c r="T36" s="712"/>
      <c r="U36" s="713"/>
    </row>
    <row r="37" spans="2:21" ht="34.5" customHeight="1">
      <c r="B37" s="705" t="s">
        <v>650</v>
      </c>
      <c r="C37" s="881" t="s">
        <v>651</v>
      </c>
      <c r="D37" s="881"/>
      <c r="E37" s="881"/>
      <c r="F37" s="881"/>
      <c r="G37" s="881"/>
      <c r="H37" s="881"/>
      <c r="I37" s="881"/>
      <c r="J37" s="881"/>
      <c r="K37" s="881"/>
      <c r="L37" s="881"/>
      <c r="M37" s="881"/>
      <c r="N37" s="881"/>
      <c r="O37" s="881"/>
      <c r="P37" s="881"/>
      <c r="Q37" s="881"/>
      <c r="R37" s="881"/>
      <c r="S37" s="881"/>
      <c r="T37" s="881"/>
      <c r="U37" s="882"/>
    </row>
    <row r="38" spans="2:21">
      <c r="B38" s="720"/>
      <c r="C38" s="712"/>
      <c r="D38" s="712"/>
      <c r="E38" s="712"/>
      <c r="F38" s="712"/>
      <c r="G38" s="712"/>
      <c r="H38" s="712"/>
      <c r="I38" s="712"/>
      <c r="J38" s="712"/>
      <c r="K38" s="712"/>
      <c r="L38" s="712"/>
      <c r="M38" s="712"/>
      <c r="N38" s="712"/>
      <c r="O38" s="712"/>
      <c r="P38" s="712"/>
      <c r="Q38" s="712"/>
      <c r="R38" s="712"/>
      <c r="S38" s="712"/>
      <c r="T38" s="712"/>
      <c r="U38" s="713"/>
    </row>
    <row r="39" spans="2:21" ht="15.5">
      <c r="B39" s="705" t="s">
        <v>652</v>
      </c>
      <c r="C39" s="721" t="s">
        <v>653</v>
      </c>
      <c r="D39" s="716"/>
      <c r="E39" s="716"/>
      <c r="F39" s="716"/>
      <c r="G39" s="716"/>
      <c r="H39" s="716"/>
      <c r="I39" s="716"/>
      <c r="J39" s="716"/>
      <c r="K39" s="716"/>
      <c r="L39" s="716"/>
      <c r="M39" s="716"/>
      <c r="N39" s="716"/>
      <c r="O39" s="716"/>
      <c r="P39" s="716"/>
      <c r="Q39" s="716"/>
      <c r="R39" s="716"/>
      <c r="S39" s="716"/>
      <c r="T39" s="716"/>
      <c r="U39" s="717"/>
    </row>
    <row r="40" spans="2:21">
      <c r="B40" s="720"/>
      <c r="C40" s="712"/>
      <c r="D40" s="712"/>
      <c r="E40" s="712"/>
      <c r="F40" s="712"/>
      <c r="G40" s="712"/>
      <c r="H40" s="712"/>
      <c r="I40" s="712"/>
      <c r="J40" s="712"/>
      <c r="K40" s="712"/>
      <c r="L40" s="712"/>
      <c r="M40" s="712"/>
      <c r="N40" s="712"/>
      <c r="O40" s="712"/>
      <c r="P40" s="712"/>
      <c r="Q40" s="712"/>
      <c r="R40" s="712"/>
      <c r="S40" s="712"/>
      <c r="T40" s="712"/>
      <c r="U40" s="713"/>
    </row>
    <row r="41" spans="2:21" ht="38.25" customHeight="1">
      <c r="B41" s="714" t="s">
        <v>654</v>
      </c>
      <c r="C41" s="889" t="s">
        <v>655</v>
      </c>
      <c r="D41" s="889"/>
      <c r="E41" s="889"/>
      <c r="F41" s="889"/>
      <c r="G41" s="889"/>
      <c r="H41" s="889"/>
      <c r="I41" s="889"/>
      <c r="J41" s="889"/>
      <c r="K41" s="889"/>
      <c r="L41" s="889"/>
      <c r="M41" s="889"/>
      <c r="N41" s="889"/>
      <c r="O41" s="889"/>
      <c r="P41" s="889"/>
      <c r="Q41" s="889"/>
      <c r="R41" s="889"/>
      <c r="S41" s="889"/>
      <c r="T41" s="889"/>
      <c r="U41" s="890"/>
    </row>
    <row r="42" spans="2:21">
      <c r="B42" s="722"/>
      <c r="C42" s="716"/>
      <c r="D42" s="716"/>
      <c r="E42" s="716"/>
      <c r="F42" s="716"/>
      <c r="G42" s="716"/>
      <c r="H42" s="716"/>
      <c r="I42" s="716"/>
      <c r="J42" s="716"/>
      <c r="K42" s="716"/>
      <c r="L42" s="716"/>
      <c r="M42" s="716"/>
      <c r="N42" s="716"/>
      <c r="O42" s="716"/>
      <c r="P42" s="716"/>
      <c r="Q42" s="716"/>
      <c r="R42" s="716"/>
      <c r="S42" s="716"/>
      <c r="T42" s="716"/>
      <c r="U42" s="717"/>
    </row>
    <row r="43" spans="2:21" ht="15.5">
      <c r="B43" s="718" t="s">
        <v>656</v>
      </c>
      <c r="C43" s="719" t="s">
        <v>657</v>
      </c>
      <c r="D43" s="708"/>
      <c r="E43" s="708"/>
      <c r="F43" s="708"/>
      <c r="G43" s="708"/>
      <c r="H43" s="708"/>
      <c r="I43" s="708"/>
      <c r="J43" s="708"/>
      <c r="K43" s="708"/>
      <c r="L43" s="708"/>
      <c r="M43" s="708"/>
      <c r="N43" s="708"/>
      <c r="O43" s="708"/>
      <c r="P43" s="708"/>
      <c r="Q43" s="708"/>
      <c r="R43" s="708"/>
      <c r="S43" s="708"/>
      <c r="T43" s="708"/>
      <c r="U43" s="709"/>
    </row>
    <row r="44" spans="2:21">
      <c r="B44" s="723"/>
      <c r="C44" s="708"/>
      <c r="D44" s="708"/>
      <c r="E44" s="708"/>
      <c r="F44" s="708"/>
      <c r="G44" s="708"/>
      <c r="H44" s="708"/>
      <c r="I44" s="708"/>
      <c r="J44" s="708"/>
      <c r="K44" s="708"/>
      <c r="L44" s="708"/>
      <c r="M44" s="708"/>
      <c r="N44" s="708"/>
      <c r="O44" s="708"/>
      <c r="P44" s="708"/>
      <c r="Q44" s="708"/>
      <c r="R44" s="708"/>
      <c r="S44" s="708"/>
      <c r="T44" s="708"/>
      <c r="U44" s="709"/>
    </row>
    <row r="45" spans="2:21" ht="36" customHeight="1">
      <c r="B45" s="723"/>
      <c r="C45" s="877" t="s">
        <v>661</v>
      </c>
      <c r="D45" s="877"/>
      <c r="E45" s="877"/>
      <c r="F45" s="877"/>
      <c r="G45" s="877"/>
      <c r="H45" s="877"/>
      <c r="I45" s="877"/>
      <c r="J45" s="877"/>
      <c r="K45" s="877"/>
      <c r="L45" s="877"/>
      <c r="M45" s="877"/>
      <c r="N45" s="877"/>
      <c r="O45" s="877"/>
      <c r="P45" s="877"/>
      <c r="Q45" s="877"/>
      <c r="R45" s="877"/>
      <c r="S45" s="877"/>
      <c r="T45" s="877"/>
      <c r="U45" s="878"/>
    </row>
    <row r="46" spans="2:21">
      <c r="B46" s="723"/>
      <c r="C46" s="724"/>
      <c r="D46" s="708"/>
      <c r="E46" s="708"/>
      <c r="F46" s="708"/>
      <c r="G46" s="708"/>
      <c r="H46" s="708"/>
      <c r="I46" s="708"/>
      <c r="J46" s="708"/>
      <c r="K46" s="708"/>
      <c r="L46" s="708"/>
      <c r="M46" s="708"/>
      <c r="N46" s="708"/>
      <c r="O46" s="708"/>
      <c r="P46" s="708"/>
      <c r="Q46" s="708"/>
      <c r="R46" s="708"/>
      <c r="S46" s="708"/>
      <c r="T46" s="708"/>
      <c r="U46" s="709"/>
    </row>
    <row r="47" spans="2:21" ht="35.25" customHeight="1">
      <c r="B47" s="723"/>
      <c r="C47" s="877" t="s">
        <v>658</v>
      </c>
      <c r="D47" s="877"/>
      <c r="E47" s="877"/>
      <c r="F47" s="877"/>
      <c r="G47" s="877"/>
      <c r="H47" s="877"/>
      <c r="I47" s="877"/>
      <c r="J47" s="877"/>
      <c r="K47" s="877"/>
      <c r="L47" s="877"/>
      <c r="M47" s="877"/>
      <c r="N47" s="877"/>
      <c r="O47" s="877"/>
      <c r="P47" s="877"/>
      <c r="Q47" s="877"/>
      <c r="R47" s="877"/>
      <c r="S47" s="877"/>
      <c r="T47" s="877"/>
      <c r="U47" s="878"/>
    </row>
    <row r="48" spans="2:21">
      <c r="B48" s="723"/>
      <c r="C48" s="724"/>
      <c r="D48" s="708"/>
      <c r="E48" s="708"/>
      <c r="F48" s="708"/>
      <c r="G48" s="708"/>
      <c r="H48" s="708"/>
      <c r="I48" s="708"/>
      <c r="J48" s="708"/>
      <c r="K48" s="708"/>
      <c r="L48" s="708"/>
      <c r="M48" s="708"/>
      <c r="N48" s="708"/>
      <c r="O48" s="708"/>
      <c r="P48" s="708"/>
      <c r="Q48" s="708"/>
      <c r="R48" s="708"/>
      <c r="S48" s="708"/>
      <c r="T48" s="708"/>
      <c r="U48" s="709"/>
    </row>
    <row r="49" spans="2:21" ht="40.5" customHeight="1">
      <c r="B49" s="723"/>
      <c r="C49" s="877" t="s">
        <v>659</v>
      </c>
      <c r="D49" s="877"/>
      <c r="E49" s="877"/>
      <c r="F49" s="877"/>
      <c r="G49" s="877"/>
      <c r="H49" s="877"/>
      <c r="I49" s="877"/>
      <c r="J49" s="877"/>
      <c r="K49" s="877"/>
      <c r="L49" s="877"/>
      <c r="M49" s="877"/>
      <c r="N49" s="877"/>
      <c r="O49" s="877"/>
      <c r="P49" s="877"/>
      <c r="Q49" s="877"/>
      <c r="R49" s="877"/>
      <c r="S49" s="877"/>
      <c r="T49" s="877"/>
      <c r="U49" s="878"/>
    </row>
    <row r="50" spans="2:21">
      <c r="B50" s="723"/>
      <c r="C50" s="724"/>
      <c r="D50" s="708"/>
      <c r="E50" s="708"/>
      <c r="F50" s="708"/>
      <c r="G50" s="708"/>
      <c r="H50" s="708"/>
      <c r="I50" s="708"/>
      <c r="J50" s="708"/>
      <c r="K50" s="708"/>
      <c r="L50" s="708"/>
      <c r="M50" s="708"/>
      <c r="N50" s="708"/>
      <c r="O50" s="708"/>
      <c r="P50" s="708"/>
      <c r="Q50" s="708"/>
      <c r="R50" s="708"/>
      <c r="S50" s="708"/>
      <c r="T50" s="708"/>
      <c r="U50" s="709"/>
    </row>
    <row r="51" spans="2:21" ht="30" customHeight="1">
      <c r="B51" s="723"/>
      <c r="C51" s="877" t="s">
        <v>660</v>
      </c>
      <c r="D51" s="877"/>
      <c r="E51" s="877"/>
      <c r="F51" s="877"/>
      <c r="G51" s="877"/>
      <c r="H51" s="877"/>
      <c r="I51" s="877"/>
      <c r="J51" s="877"/>
      <c r="K51" s="877"/>
      <c r="L51" s="877"/>
      <c r="M51" s="877"/>
      <c r="N51" s="877"/>
      <c r="O51" s="877"/>
      <c r="P51" s="877"/>
      <c r="Q51" s="877"/>
      <c r="R51" s="877"/>
      <c r="S51" s="877"/>
      <c r="T51" s="877"/>
      <c r="U51" s="878"/>
    </row>
    <row r="52" spans="2:21" ht="15.5">
      <c r="B52" s="723"/>
      <c r="C52" s="707"/>
      <c r="D52" s="708"/>
      <c r="E52" s="708"/>
      <c r="F52" s="708"/>
      <c r="G52" s="708"/>
      <c r="H52" s="708"/>
      <c r="I52" s="708"/>
      <c r="J52" s="708"/>
      <c r="K52" s="708"/>
      <c r="L52" s="708"/>
      <c r="M52" s="708"/>
      <c r="N52" s="708"/>
      <c r="O52" s="708"/>
      <c r="P52" s="708"/>
      <c r="Q52" s="708"/>
      <c r="R52" s="708"/>
      <c r="S52" s="708"/>
      <c r="T52" s="708"/>
      <c r="U52" s="709"/>
    </row>
    <row r="53" spans="2:21" ht="31.5" customHeight="1">
      <c r="B53" s="723"/>
      <c r="C53" s="879" t="s">
        <v>662</v>
      </c>
      <c r="D53" s="879"/>
      <c r="E53" s="879"/>
      <c r="F53" s="879"/>
      <c r="G53" s="879"/>
      <c r="H53" s="879"/>
      <c r="I53" s="879"/>
      <c r="J53" s="879"/>
      <c r="K53" s="879"/>
      <c r="L53" s="879"/>
      <c r="M53" s="879"/>
      <c r="N53" s="879"/>
      <c r="O53" s="879"/>
      <c r="P53" s="879"/>
      <c r="Q53" s="879"/>
      <c r="R53" s="879"/>
      <c r="S53" s="879"/>
      <c r="T53" s="879"/>
      <c r="U53" s="880"/>
    </row>
    <row r="54" spans="2:21">
      <c r="B54" s="720"/>
      <c r="C54" s="712"/>
      <c r="D54" s="712"/>
      <c r="E54" s="712"/>
      <c r="F54" s="712"/>
      <c r="G54" s="712"/>
      <c r="H54" s="712"/>
      <c r="I54" s="712"/>
      <c r="J54" s="712"/>
      <c r="K54" s="712"/>
      <c r="L54" s="712"/>
      <c r="M54" s="712"/>
      <c r="N54" s="712"/>
      <c r="O54" s="712"/>
      <c r="P54" s="712"/>
      <c r="Q54" s="712"/>
      <c r="R54" s="712"/>
      <c r="S54" s="712"/>
      <c r="T54" s="712"/>
      <c r="U54" s="713"/>
    </row>
    <row r="55" spans="2:21" ht="48" customHeight="1">
      <c r="B55" s="705" t="s">
        <v>663</v>
      </c>
      <c r="C55" s="881" t="s">
        <v>664</v>
      </c>
      <c r="D55" s="881"/>
      <c r="E55" s="881"/>
      <c r="F55" s="881"/>
      <c r="G55" s="881"/>
      <c r="H55" s="881"/>
      <c r="I55" s="881"/>
      <c r="J55" s="881"/>
      <c r="K55" s="881"/>
      <c r="L55" s="881"/>
      <c r="M55" s="881"/>
      <c r="N55" s="881"/>
      <c r="O55" s="881"/>
      <c r="P55" s="881"/>
      <c r="Q55" s="881"/>
      <c r="R55" s="881"/>
      <c r="S55" s="881"/>
      <c r="T55" s="881"/>
      <c r="U55" s="882"/>
    </row>
    <row r="56" spans="2:21">
      <c r="B56" s="720"/>
      <c r="C56" s="712"/>
      <c r="D56" s="712"/>
      <c r="E56" s="712"/>
      <c r="F56" s="712"/>
      <c r="G56" s="712"/>
      <c r="H56" s="712"/>
      <c r="I56" s="712"/>
      <c r="J56" s="712"/>
      <c r="K56" s="712"/>
      <c r="L56" s="712"/>
      <c r="M56" s="712"/>
      <c r="N56" s="712"/>
      <c r="O56" s="712"/>
      <c r="P56" s="712"/>
      <c r="Q56" s="712"/>
      <c r="R56" s="712"/>
      <c r="S56" s="712"/>
      <c r="T56" s="712"/>
      <c r="U56" s="713"/>
    </row>
    <row r="57" spans="2:21" ht="34.5" customHeight="1">
      <c r="B57" s="705" t="s">
        <v>665</v>
      </c>
      <c r="C57" s="881" t="s">
        <v>666</v>
      </c>
      <c r="D57" s="881"/>
      <c r="E57" s="881"/>
      <c r="F57" s="881"/>
      <c r="G57" s="881"/>
      <c r="H57" s="881"/>
      <c r="I57" s="881"/>
      <c r="J57" s="881"/>
      <c r="K57" s="881"/>
      <c r="L57" s="881"/>
      <c r="M57" s="881"/>
      <c r="N57" s="881"/>
      <c r="O57" s="881"/>
      <c r="P57" s="881"/>
      <c r="Q57" s="881"/>
      <c r="R57" s="881"/>
      <c r="S57" s="881"/>
      <c r="T57" s="881"/>
      <c r="U57" s="882"/>
    </row>
    <row r="58" spans="2:21">
      <c r="B58" s="725"/>
      <c r="C58" s="712"/>
      <c r="D58" s="712"/>
      <c r="E58" s="712"/>
      <c r="F58" s="712"/>
      <c r="G58" s="712"/>
      <c r="H58" s="712"/>
      <c r="I58" s="712"/>
      <c r="J58" s="712"/>
      <c r="K58" s="712"/>
      <c r="L58" s="712"/>
      <c r="M58" s="712"/>
      <c r="N58" s="712"/>
      <c r="O58" s="712"/>
      <c r="P58" s="712"/>
      <c r="Q58" s="712"/>
      <c r="R58" s="712"/>
      <c r="S58" s="712"/>
      <c r="T58" s="712"/>
      <c r="U58" s="713"/>
    </row>
    <row r="59" spans="2:21" ht="30.75" customHeight="1">
      <c r="B59" s="714" t="s">
        <v>667</v>
      </c>
      <c r="C59" s="726" t="s">
        <v>668</v>
      </c>
      <c r="D59" s="727"/>
      <c r="E59" s="727"/>
      <c r="F59" s="727"/>
      <c r="G59" s="727"/>
      <c r="H59" s="727"/>
      <c r="I59" s="727"/>
      <c r="J59" s="727"/>
      <c r="K59" s="727"/>
      <c r="L59" s="727"/>
      <c r="M59" s="727"/>
      <c r="N59" s="727"/>
      <c r="O59" s="727"/>
      <c r="P59" s="727"/>
      <c r="Q59" s="727"/>
      <c r="R59" s="727"/>
      <c r="S59" s="727"/>
      <c r="T59" s="727"/>
      <c r="U59" s="728"/>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28000000000000003" right="0.17" top="0.3" bottom="0.24" header="0.23" footer="0.17"/>
  <pageSetup scale="48" orientation="landscape" verticalDpi="597" r:id="rId1"/>
  <colBreaks count="1" manualBreakCount="1">
    <brk id="23" max="58"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view="pageBreakPreview" topLeftCell="A7" zoomScale="60" zoomScaleNormal="90" workbookViewId="0">
      <selection activeCell="D12" sqref="D12"/>
    </sheetView>
  </sheetViews>
  <sheetFormatPr defaultColWidth="9.1796875" defaultRowHeight="15.5"/>
  <cols>
    <col min="1" max="1" width="3.1796875" style="12" customWidth="1"/>
    <col min="2" max="2" width="61.81640625" style="10" customWidth="1"/>
    <col min="3" max="3" width="58.81640625" style="12" customWidth="1"/>
    <col min="4" max="4" width="62.54296875" style="12" customWidth="1"/>
    <col min="5" max="5" width="53.54296875" style="12" customWidth="1"/>
    <col min="6" max="6" width="50.81640625" style="12" customWidth="1"/>
    <col min="7" max="7" width="9.1796875" style="16"/>
    <col min="8" max="10" width="9.1796875" style="12"/>
    <col min="11" max="11" width="26.1796875" style="12" customWidth="1"/>
    <col min="12" max="12" width="59.81640625" style="17" customWidth="1"/>
    <col min="13" max="13" width="14.81640625" style="25" customWidth="1"/>
    <col min="14" max="14" width="29.81640625" style="17" customWidth="1"/>
    <col min="15" max="16384" width="9.1796875" style="12"/>
  </cols>
  <sheetData>
    <row r="1" spans="2:20" ht="146.25" customHeight="1"/>
    <row r="3" spans="2:20" ht="25.5" customHeight="1">
      <c r="B3" s="892" t="s">
        <v>563</v>
      </c>
      <c r="C3" s="893"/>
      <c r="D3" s="893"/>
      <c r="E3" s="893"/>
      <c r="F3" s="894"/>
      <c r="G3" s="124"/>
    </row>
    <row r="4" spans="2:20" ht="16.5" customHeight="1">
      <c r="B4" s="895"/>
      <c r="C4" s="896"/>
      <c r="D4" s="896"/>
      <c r="E4" s="896"/>
      <c r="F4" s="897"/>
      <c r="G4" s="124"/>
    </row>
    <row r="5" spans="2:20" ht="71.25" customHeight="1">
      <c r="B5" s="895"/>
      <c r="C5" s="896"/>
      <c r="D5" s="896"/>
      <c r="E5" s="896"/>
      <c r="F5" s="897"/>
      <c r="G5" s="124"/>
    </row>
    <row r="6" spans="2:20" ht="21.75" customHeight="1">
      <c r="B6" s="898"/>
      <c r="C6" s="899"/>
      <c r="D6" s="899"/>
      <c r="E6" s="899"/>
      <c r="F6" s="900"/>
      <c r="G6" s="124"/>
    </row>
    <row r="8" spans="2:20" ht="20">
      <c r="B8" s="891" t="s">
        <v>479</v>
      </c>
      <c r="C8" s="891"/>
      <c r="D8" s="891"/>
      <c r="E8" s="891"/>
      <c r="F8" s="891"/>
      <c r="G8" s="891"/>
    </row>
    <row r="9" spans="2:20" ht="24.75" customHeight="1" thickBot="1">
      <c r="B9" s="116"/>
      <c r="C9" s="116"/>
      <c r="D9" s="116"/>
      <c r="E9" s="116"/>
      <c r="F9" s="116"/>
      <c r="G9" s="121"/>
    </row>
    <row r="10" spans="2:20" ht="27.75" customHeight="1" thickBot="1">
      <c r="B10" s="119" t="s">
        <v>172</v>
      </c>
      <c r="C10" s="104" t="s">
        <v>405</v>
      </c>
      <c r="D10" s="116"/>
      <c r="E10" s="116"/>
      <c r="F10" s="116"/>
      <c r="G10" s="121"/>
    </row>
    <row r="11" spans="2:20">
      <c r="B11" s="116"/>
      <c r="C11" s="116"/>
      <c r="D11" s="116"/>
      <c r="E11" s="116"/>
      <c r="F11" s="116"/>
      <c r="G11" s="121"/>
    </row>
    <row r="12" spans="2:20" s="9" customFormat="1" ht="31.5" customHeight="1" thickBot="1">
      <c r="B12" s="85" t="s">
        <v>587</v>
      </c>
      <c r="G12" s="28"/>
      <c r="L12" s="33"/>
      <c r="M12" s="33"/>
      <c r="N12" s="33"/>
      <c r="O12" s="33"/>
      <c r="P12" s="33"/>
      <c r="Q12" s="70"/>
      <c r="S12" s="8"/>
      <c r="T12" s="8"/>
    </row>
    <row r="13" spans="2:20" s="9" customFormat="1" ht="26.25" customHeight="1" thickBot="1">
      <c r="B13" s="104"/>
      <c r="C13" s="126" t="s">
        <v>628</v>
      </c>
      <c r="G13" s="111"/>
      <c r="L13" s="33"/>
      <c r="M13" s="33"/>
      <c r="N13" s="33"/>
      <c r="O13" s="33"/>
      <c r="P13" s="33"/>
      <c r="Q13" s="70"/>
      <c r="S13" s="8"/>
      <c r="T13" s="8"/>
    </row>
    <row r="14" spans="2:20" s="9" customFormat="1" ht="26.25" customHeight="1" thickBot="1">
      <c r="B14" s="104"/>
      <c r="C14" s="174" t="s">
        <v>623</v>
      </c>
      <c r="G14" s="125"/>
      <c r="L14" s="33"/>
      <c r="M14" s="33"/>
      <c r="N14" s="33"/>
      <c r="O14" s="33"/>
      <c r="P14" s="33"/>
      <c r="Q14" s="70"/>
      <c r="S14" s="8"/>
      <c r="T14" s="8"/>
    </row>
    <row r="15" spans="2:20" s="9" customFormat="1" ht="26.25" customHeight="1" thickBot="1">
      <c r="B15" s="104"/>
      <c r="C15" s="174" t="s">
        <v>624</v>
      </c>
      <c r="G15" s="125"/>
      <c r="L15" s="33"/>
      <c r="M15" s="33"/>
      <c r="N15" s="33"/>
      <c r="O15" s="33"/>
      <c r="P15" s="33"/>
      <c r="Q15" s="70"/>
      <c r="S15" s="8"/>
      <c r="T15" s="8"/>
    </row>
    <row r="16" spans="2:20" s="9" customFormat="1" ht="26.25" customHeight="1" thickBot="1">
      <c r="B16" s="104"/>
      <c r="C16" s="174" t="s">
        <v>625</v>
      </c>
      <c r="G16" s="125"/>
      <c r="L16" s="33"/>
      <c r="M16" s="33"/>
      <c r="N16" s="33"/>
      <c r="O16" s="33"/>
      <c r="P16" s="33"/>
      <c r="Q16" s="70"/>
      <c r="S16" s="8"/>
      <c r="T16" s="8"/>
    </row>
    <row r="17" spans="2:20" s="9" customFormat="1" ht="26.25" customHeight="1" thickBot="1">
      <c r="B17" s="104"/>
      <c r="C17" s="126" t="s">
        <v>626</v>
      </c>
      <c r="G17" s="111"/>
      <c r="L17" s="33"/>
      <c r="M17" s="33"/>
      <c r="N17" s="33"/>
      <c r="O17" s="33"/>
      <c r="P17" s="33"/>
      <c r="Q17" s="70"/>
      <c r="S17" s="8"/>
      <c r="T17" s="8"/>
    </row>
    <row r="18" spans="2:20" s="9" customFormat="1" ht="26.25" customHeight="1" thickBot="1">
      <c r="B18" s="104"/>
      <c r="C18" s="126" t="s">
        <v>627</v>
      </c>
      <c r="G18" s="125"/>
      <c r="L18" s="33"/>
      <c r="M18" s="33"/>
      <c r="N18" s="33"/>
      <c r="O18" s="33"/>
      <c r="P18" s="33"/>
      <c r="Q18" s="70"/>
      <c r="S18" s="8"/>
      <c r="T18" s="8"/>
    </row>
    <row r="19" spans="2:20" s="9" customFormat="1" ht="26.25" customHeight="1" thickBot="1">
      <c r="B19" s="104"/>
      <c r="C19" s="126" t="s">
        <v>629</v>
      </c>
      <c r="G19" s="125"/>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45" t="s">
        <v>538</v>
      </c>
      <c r="C21" s="245" t="s">
        <v>469</v>
      </c>
      <c r="D21" s="245" t="s">
        <v>445</v>
      </c>
      <c r="E21" s="245" t="s">
        <v>437</v>
      </c>
      <c r="F21" s="245" t="s">
        <v>551</v>
      </c>
      <c r="G21" s="40"/>
      <c r="M21" s="25"/>
      <c r="T21" s="25"/>
    </row>
    <row r="22" spans="2:20" s="105" customFormat="1" ht="36" customHeight="1">
      <c r="B22" s="647" t="s">
        <v>541</v>
      </c>
      <c r="C22" s="653" t="s">
        <v>435</v>
      </c>
      <c r="D22" s="656" t="s">
        <v>441</v>
      </c>
      <c r="E22" s="660" t="s">
        <v>586</v>
      </c>
      <c r="F22" s="656" t="s">
        <v>446</v>
      </c>
      <c r="G22" s="176"/>
      <c r="M22" s="645"/>
      <c r="T22" s="645"/>
    </row>
    <row r="23" spans="2:20" s="105" customFormat="1" ht="35.25" customHeight="1">
      <c r="B23" s="648" t="s">
        <v>456</v>
      </c>
      <c r="C23" s="654" t="s">
        <v>436</v>
      </c>
      <c r="D23" s="657" t="s">
        <v>442</v>
      </c>
      <c r="E23" s="661" t="s">
        <v>586</v>
      </c>
      <c r="F23" s="657" t="s">
        <v>446</v>
      </c>
      <c r="G23" s="176"/>
      <c r="M23" s="645"/>
      <c r="T23" s="645"/>
    </row>
    <row r="24" spans="2:20" s="105" customFormat="1" ht="34.5" customHeight="1">
      <c r="B24" s="648" t="s">
        <v>453</v>
      </c>
      <c r="C24" s="654" t="s">
        <v>436</v>
      </c>
      <c r="D24" s="657" t="s">
        <v>443</v>
      </c>
      <c r="E24" s="661" t="s">
        <v>586</v>
      </c>
      <c r="F24" s="657" t="s">
        <v>446</v>
      </c>
      <c r="G24" s="176"/>
      <c r="M24" s="645"/>
      <c r="T24" s="645"/>
    </row>
    <row r="25" spans="2:20" s="105" customFormat="1" ht="32.25" customHeight="1">
      <c r="B25" s="649" t="s">
        <v>454</v>
      </c>
      <c r="C25" s="654" t="s">
        <v>435</v>
      </c>
      <c r="D25" s="657" t="s">
        <v>444</v>
      </c>
      <c r="E25" s="662" t="s">
        <v>605</v>
      </c>
      <c r="F25" s="665"/>
      <c r="G25" s="176"/>
      <c r="M25" s="645"/>
      <c r="T25" s="645"/>
    </row>
    <row r="26" spans="2:20" s="105" customFormat="1" ht="30.75" customHeight="1">
      <c r="B26" s="650" t="s">
        <v>539</v>
      </c>
      <c r="C26" s="654" t="s">
        <v>435</v>
      </c>
      <c r="D26" s="657"/>
      <c r="E26" s="662"/>
      <c r="F26" s="665"/>
      <c r="G26" s="176"/>
      <c r="M26" s="645"/>
      <c r="T26" s="645"/>
    </row>
    <row r="27" spans="2:20" s="105" customFormat="1" ht="32.25" customHeight="1">
      <c r="B27" s="651" t="s">
        <v>540</v>
      </c>
      <c r="C27" s="654" t="s">
        <v>435</v>
      </c>
      <c r="D27" s="658" t="s">
        <v>536</v>
      </c>
      <c r="E27" s="662"/>
      <c r="F27" s="665"/>
      <c r="G27" s="176"/>
      <c r="M27" s="645"/>
      <c r="T27" s="645"/>
    </row>
    <row r="28" spans="2:20" s="105" customFormat="1" ht="27" customHeight="1">
      <c r="B28" s="649" t="s">
        <v>455</v>
      </c>
      <c r="C28" s="654" t="s">
        <v>438</v>
      </c>
      <c r="D28" s="657" t="s">
        <v>480</v>
      </c>
      <c r="E28" s="662" t="s">
        <v>457</v>
      </c>
      <c r="F28" s="665"/>
      <c r="G28" s="176"/>
      <c r="M28" s="645"/>
      <c r="T28" s="645"/>
    </row>
    <row r="29" spans="2:20" s="105" customFormat="1" ht="27" customHeight="1">
      <c r="B29" s="651" t="s">
        <v>450</v>
      </c>
      <c r="C29" s="654" t="s">
        <v>435</v>
      </c>
      <c r="D29" s="657"/>
      <c r="E29" s="662"/>
      <c r="F29" s="657" t="s">
        <v>406</v>
      </c>
      <c r="G29" s="176"/>
      <c r="M29" s="645"/>
      <c r="T29" s="645"/>
    </row>
    <row r="30" spans="2:20" s="105" customFormat="1" ht="32.25" customHeight="1">
      <c r="B30" s="649" t="s">
        <v>205</v>
      </c>
      <c r="C30" s="654" t="s">
        <v>440</v>
      </c>
      <c r="D30" s="657" t="s">
        <v>553</v>
      </c>
      <c r="E30" s="663"/>
      <c r="F30" s="657" t="s">
        <v>552</v>
      </c>
      <c r="G30" s="646"/>
      <c r="M30" s="645"/>
    </row>
    <row r="31" spans="2:20" s="105" customFormat="1" ht="27.75" customHeight="1">
      <c r="B31" s="652" t="s">
        <v>537</v>
      </c>
      <c r="C31" s="655" t="s">
        <v>439</v>
      </c>
      <c r="D31" s="659"/>
      <c r="E31" s="664"/>
      <c r="F31" s="659"/>
      <c r="G31" s="646"/>
      <c r="M31" s="645"/>
    </row>
    <row r="32" spans="2:20" s="105" customFormat="1" ht="23.25" customHeight="1">
      <c r="C32" s="177"/>
      <c r="D32" s="177"/>
      <c r="E32" s="177"/>
      <c r="G32" s="646"/>
      <c r="M32" s="645"/>
    </row>
    <row r="33" spans="2:13" s="17" customFormat="1">
      <c r="B33" s="177"/>
      <c r="C33" s="175"/>
      <c r="D33" s="175"/>
      <c r="E33" s="175"/>
      <c r="G33" s="165"/>
      <c r="M33" s="25"/>
    </row>
    <row r="34" spans="2:13">
      <c r="C34" s="10"/>
      <c r="D34" s="10"/>
      <c r="E34" s="10"/>
    </row>
  </sheetData>
  <mergeCells count="2">
    <mergeCell ref="B8:G8"/>
    <mergeCell ref="B3:F6"/>
  </mergeCells>
  <pageMargins left="0.19" right="0.17" top="0.43" bottom="0.33" header="0.3" footer="0.3"/>
  <pageSetup scale="46" orientation="landscape" verticalDpi="597"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zoomScale="120" zoomScaleNormal="120" workbookViewId="0">
      <selection activeCell="E28" sqref="E28"/>
    </sheetView>
  </sheetViews>
  <sheetFormatPr defaultColWidth="9.1796875" defaultRowHeight="14.5"/>
  <cols>
    <col min="1" max="1" width="61.1796875" style="12" bestFit="1" customWidth="1"/>
    <col min="2" max="2" width="13.81640625" style="12" customWidth="1"/>
    <col min="3" max="3" width="9.1796875" style="10"/>
    <col min="4" max="4" width="15" style="12" customWidth="1"/>
    <col min="5" max="5" width="11.54296875" style="10" customWidth="1"/>
    <col min="6" max="6" width="24.1796875" style="12" customWidth="1"/>
    <col min="7" max="7" width="32" style="12" customWidth="1"/>
    <col min="8" max="8" width="14.81640625" style="12" customWidth="1"/>
    <col min="9" max="16384" width="9.1796875" style="12"/>
  </cols>
  <sheetData>
    <row r="1" spans="1:8">
      <c r="A1" s="8" t="s">
        <v>409</v>
      </c>
      <c r="B1" s="8" t="s">
        <v>41</v>
      </c>
      <c r="C1" s="122" t="s">
        <v>232</v>
      </c>
      <c r="D1" s="8" t="s">
        <v>413</v>
      </c>
      <c r="E1" s="122" t="s">
        <v>448</v>
      </c>
      <c r="F1" s="122" t="s">
        <v>547</v>
      </c>
      <c r="G1" s="122" t="s">
        <v>569</v>
      </c>
      <c r="H1" s="122" t="s">
        <v>580</v>
      </c>
    </row>
    <row r="2" spans="1:8">
      <c r="A2" s="12" t="s">
        <v>29</v>
      </c>
      <c r="B2" s="12" t="s">
        <v>27</v>
      </c>
      <c r="C2" s="10">
        <v>2006</v>
      </c>
      <c r="D2" s="12" t="s">
        <v>414</v>
      </c>
      <c r="E2" s="10">
        <f>'2. LRAMVA Threshold'!D9</f>
        <v>2012</v>
      </c>
      <c r="F2" s="26" t="s">
        <v>171</v>
      </c>
      <c r="G2" s="12" t="s">
        <v>570</v>
      </c>
      <c r="H2" s="12" t="s">
        <v>588</v>
      </c>
    </row>
    <row r="3" spans="1:8">
      <c r="A3" s="12" t="s">
        <v>370</v>
      </c>
      <c r="B3" s="12" t="s">
        <v>27</v>
      </c>
      <c r="C3" s="10">
        <v>2007</v>
      </c>
      <c r="D3" s="12" t="s">
        <v>415</v>
      </c>
      <c r="E3" s="10">
        <f>'2. LRAMVA Threshold'!D24</f>
        <v>2016</v>
      </c>
      <c r="F3" s="12" t="s">
        <v>548</v>
      </c>
      <c r="G3" s="12" t="s">
        <v>571</v>
      </c>
      <c r="H3" s="12" t="s">
        <v>581</v>
      </c>
    </row>
    <row r="4" spans="1:8">
      <c r="A4" s="12" t="s">
        <v>371</v>
      </c>
      <c r="B4" s="12" t="s">
        <v>28</v>
      </c>
      <c r="C4" s="10">
        <v>2008</v>
      </c>
      <c r="D4" s="12" t="s">
        <v>416</v>
      </c>
      <c r="F4" s="12" t="s">
        <v>170</v>
      </c>
      <c r="G4" s="12" t="s">
        <v>572</v>
      </c>
    </row>
    <row r="5" spans="1:8">
      <c r="A5" s="12" t="s">
        <v>372</v>
      </c>
      <c r="B5" s="12" t="s">
        <v>28</v>
      </c>
      <c r="C5" s="10">
        <v>2009</v>
      </c>
      <c r="F5" s="12" t="s">
        <v>367</v>
      </c>
      <c r="G5" s="12" t="s">
        <v>573</v>
      </c>
    </row>
    <row r="6" spans="1:8">
      <c r="A6" s="12" t="s">
        <v>373</v>
      </c>
      <c r="B6" s="12" t="s">
        <v>28</v>
      </c>
      <c r="C6" s="10">
        <v>2010</v>
      </c>
      <c r="F6" s="12" t="s">
        <v>368</v>
      </c>
      <c r="G6" s="12" t="s">
        <v>574</v>
      </c>
    </row>
    <row r="7" spans="1:8">
      <c r="A7" s="12" t="s">
        <v>374</v>
      </c>
      <c r="B7" s="12" t="s">
        <v>28</v>
      </c>
      <c r="C7" s="10">
        <v>2011</v>
      </c>
      <c r="F7" s="12" t="s">
        <v>369</v>
      </c>
      <c r="G7" s="12" t="s">
        <v>575</v>
      </c>
    </row>
    <row r="8" spans="1:8">
      <c r="A8" s="12" t="s">
        <v>375</v>
      </c>
      <c r="B8" s="12" t="s">
        <v>28</v>
      </c>
      <c r="C8" s="10">
        <v>2012</v>
      </c>
      <c r="F8" s="12" t="s">
        <v>556</v>
      </c>
      <c r="G8" s="12" t="s">
        <v>576</v>
      </c>
    </row>
    <row r="9" spans="1:8">
      <c r="A9" s="12" t="s">
        <v>376</v>
      </c>
      <c r="B9" s="12" t="s">
        <v>28</v>
      </c>
      <c r="C9" s="10">
        <v>2013</v>
      </c>
      <c r="G9" s="12" t="s">
        <v>577</v>
      </c>
    </row>
    <row r="10" spans="1:8">
      <c r="A10" s="12" t="s">
        <v>377</v>
      </c>
      <c r="B10" s="12" t="s">
        <v>28</v>
      </c>
      <c r="C10" s="10">
        <v>2014</v>
      </c>
      <c r="G10" s="12" t="s">
        <v>578</v>
      </c>
    </row>
    <row r="11" spans="1:8">
      <c r="A11" s="12" t="s">
        <v>378</v>
      </c>
      <c r="B11" s="12" t="s">
        <v>28</v>
      </c>
      <c r="C11" s="10">
        <v>2015</v>
      </c>
      <c r="G11" s="12" t="s">
        <v>579</v>
      </c>
    </row>
    <row r="12" spans="1:8">
      <c r="A12" s="12" t="s">
        <v>379</v>
      </c>
      <c r="B12" s="12" t="s">
        <v>28</v>
      </c>
      <c r="C12" s="10">
        <v>2016</v>
      </c>
    </row>
    <row r="13" spans="1:8">
      <c r="A13" s="12" t="s">
        <v>380</v>
      </c>
      <c r="B13" s="12" t="s">
        <v>28</v>
      </c>
      <c r="C13" s="10">
        <v>2017</v>
      </c>
    </row>
    <row r="14" spans="1:8">
      <c r="A14" s="12" t="s">
        <v>381</v>
      </c>
      <c r="B14" s="12" t="s">
        <v>28</v>
      </c>
      <c r="C14" s="10">
        <v>2018</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6"/>
  <sheetViews>
    <sheetView tabSelected="1" topLeftCell="E1" zoomScale="80" zoomScaleNormal="80" workbookViewId="0">
      <selection activeCell="N11" sqref="N11"/>
    </sheetView>
  </sheetViews>
  <sheetFormatPr defaultColWidth="9.1796875" defaultRowHeight="15.5"/>
  <cols>
    <col min="1" max="1" width="2.81640625" style="9" customWidth="1"/>
    <col min="2" max="2" width="45.6328125" style="9" customWidth="1"/>
    <col min="3" max="4" width="29.54296875" style="9" customWidth="1"/>
    <col min="5" max="5" width="24.453125" style="17" customWidth="1"/>
    <col min="6" max="6" width="34.453125" style="9" customWidth="1"/>
    <col min="7" max="7" width="27.54296875" style="9" customWidth="1"/>
    <col min="8" max="8" width="28.81640625" style="9" customWidth="1"/>
    <col min="9" max="9" width="23.1796875" style="9" customWidth="1"/>
    <col min="10" max="10" width="20.81640625" style="9" customWidth="1"/>
    <col min="11" max="11" width="12.6328125" style="9" bestFit="1" customWidth="1"/>
    <col min="12" max="12" width="13.6328125" style="9" bestFit="1" customWidth="1"/>
    <col min="13" max="13" width="10.6328125" style="9" customWidth="1"/>
    <col min="14" max="17" width="7.36328125" style="9" bestFit="1" customWidth="1"/>
    <col min="18" max="18" width="15.54296875" style="9" customWidth="1"/>
    <col min="19" max="19" width="17.1796875" style="9" customWidth="1"/>
    <col min="20" max="20" width="13.81640625" style="8" customWidth="1"/>
    <col min="21" max="21" width="6.1796875" style="8" customWidth="1"/>
    <col min="22" max="22" width="13.54296875" style="9" customWidth="1"/>
    <col min="23" max="23" width="15.1796875" style="9" customWidth="1"/>
    <col min="24" max="16384" width="9.179687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8" t="s">
        <v>176</v>
      </c>
      <c r="E4" s="9"/>
      <c r="T4" s="9"/>
      <c r="V4" s="8"/>
    </row>
    <row r="5" spans="2:22" ht="26.25" customHeight="1" thickBot="1">
      <c r="C5" s="131" t="s">
        <v>173</v>
      </c>
      <c r="E5" s="9"/>
      <c r="T5" s="9"/>
      <c r="V5" s="8"/>
    </row>
    <row r="6" spans="2:22" ht="27" customHeight="1" thickBot="1">
      <c r="B6" s="85"/>
      <c r="C6" s="569" t="s">
        <v>549</v>
      </c>
      <c r="D6" s="17"/>
      <c r="E6" s="9"/>
      <c r="T6" s="9"/>
      <c r="V6" s="8"/>
    </row>
    <row r="7" spans="2:22" ht="21" customHeight="1">
      <c r="B7" s="539"/>
      <c r="C7" s="17"/>
      <c r="D7" s="17"/>
      <c r="E7" s="9"/>
      <c r="T7" s="9"/>
      <c r="V7" s="8"/>
    </row>
    <row r="8" spans="2:22" ht="24.75" customHeight="1">
      <c r="B8" s="119" t="s">
        <v>237</v>
      </c>
      <c r="C8" s="191" t="s">
        <v>873</v>
      </c>
      <c r="D8" s="601"/>
      <c r="E8" s="9"/>
      <c r="T8" s="9"/>
      <c r="V8" s="8"/>
    </row>
    <row r="9" spans="2:22" ht="41.25" customHeight="1">
      <c r="B9" s="551" t="s">
        <v>518</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554</v>
      </c>
      <c r="C11" s="567"/>
      <c r="D11" s="567"/>
      <c r="E11" s="567"/>
      <c r="F11" s="567"/>
      <c r="G11" s="567"/>
      <c r="H11" s="567"/>
      <c r="T11" s="550"/>
      <c r="U11" s="550"/>
    </row>
    <row r="12" spans="2:22" s="32" customFormat="1" ht="18.75" customHeight="1">
      <c r="B12" s="544"/>
      <c r="T12" s="188"/>
      <c r="U12" s="188"/>
    </row>
    <row r="13" spans="2:22" s="32" customFormat="1" ht="22.5" customHeight="1" thickBot="1">
      <c r="B13" s="187" t="s">
        <v>506</v>
      </c>
      <c r="C13" s="17"/>
      <c r="F13" s="187" t="s">
        <v>507</v>
      </c>
      <c r="G13" s="36"/>
      <c r="H13" s="31"/>
      <c r="I13" s="9"/>
      <c r="J13" s="186" t="s">
        <v>504</v>
      </c>
      <c r="N13" s="105"/>
      <c r="P13" s="9"/>
      <c r="Q13" s="189"/>
      <c r="R13" s="42"/>
      <c r="T13" s="188"/>
      <c r="U13" s="188"/>
    </row>
    <row r="14" spans="2:22" ht="29.25" customHeight="1" thickBot="1">
      <c r="B14" s="126" t="s">
        <v>545</v>
      </c>
      <c r="D14" s="789" t="s">
        <v>675</v>
      </c>
      <c r="E14" s="132"/>
      <c r="F14" s="126" t="s">
        <v>546</v>
      </c>
      <c r="H14" s="789" t="s">
        <v>870</v>
      </c>
      <c r="J14" s="126" t="s">
        <v>513</v>
      </c>
      <c r="L14" s="134">
        <v>74088.847103527238</v>
      </c>
      <c r="M14" s="9" t="s">
        <v>881</v>
      </c>
      <c r="N14" s="105"/>
      <c r="Q14" s="101"/>
      <c r="R14" s="98"/>
    </row>
    <row r="15" spans="2:22" ht="26.25" customHeight="1" thickBot="1">
      <c r="B15" s="126" t="s">
        <v>422</v>
      </c>
      <c r="C15" s="108"/>
      <c r="D15" s="789" t="s">
        <v>676</v>
      </c>
      <c r="F15" s="126" t="s">
        <v>412</v>
      </c>
      <c r="G15" s="129"/>
      <c r="H15" s="789" t="s">
        <v>871</v>
      </c>
      <c r="I15" s="17"/>
      <c r="J15" s="126" t="s">
        <v>514</v>
      </c>
      <c r="L15" s="134">
        <f>H20</f>
        <v>65868.56670686022</v>
      </c>
      <c r="M15" s="105" t="s">
        <v>882</v>
      </c>
      <c r="Q15" s="110"/>
      <c r="R15" s="98"/>
    </row>
    <row r="16" spans="2:22" ht="28.5" customHeight="1" thickBot="1">
      <c r="B16" s="126" t="s">
        <v>452</v>
      </c>
      <c r="C16" s="108"/>
      <c r="D16" s="790" t="s">
        <v>181</v>
      </c>
      <c r="E16" s="105"/>
      <c r="F16" s="126" t="s">
        <v>432</v>
      </c>
      <c r="G16" s="127"/>
      <c r="H16" s="790" t="s">
        <v>872</v>
      </c>
      <c r="I16" s="105"/>
      <c r="K16" s="197"/>
      <c r="L16" s="197"/>
      <c r="M16" s="197"/>
      <c r="N16" s="197"/>
      <c r="Q16" s="117"/>
      <c r="R16" s="98"/>
    </row>
    <row r="17" spans="1:21" ht="29.25" customHeight="1" thickBot="1">
      <c r="B17" s="126" t="s">
        <v>419</v>
      </c>
      <c r="C17" s="108"/>
      <c r="D17" s="791">
        <v>11761.29</v>
      </c>
      <c r="E17" s="123"/>
      <c r="F17" s="126" t="s">
        <v>433</v>
      </c>
      <c r="G17" s="603" t="s">
        <v>361</v>
      </c>
      <c r="H17" s="244">
        <f>SUM(R52,R55,R58,R61,R64,R67,R70,R73,R76,R79)</f>
        <v>142005.02140136575</v>
      </c>
      <c r="I17" s="17"/>
      <c r="K17" s="197"/>
      <c r="L17" s="197"/>
      <c r="M17" s="197"/>
      <c r="N17" s="197"/>
      <c r="P17" s="101"/>
      <c r="Q17" s="101"/>
      <c r="R17" s="98"/>
    </row>
    <row r="18" spans="1:21" ht="27.75" customHeight="1" thickBot="1">
      <c r="E18" s="9"/>
      <c r="F18" s="126" t="s">
        <v>434</v>
      </c>
      <c r="G18" s="603" t="s">
        <v>362</v>
      </c>
      <c r="H18" s="133">
        <f>-SUM(R53,R56,R59,R62,R65,R68,R71,R74,R77,R80)</f>
        <v>77509.333599999998</v>
      </c>
      <c r="I18" s="17"/>
      <c r="J18" s="117"/>
      <c r="K18" s="117"/>
      <c r="L18" s="117"/>
      <c r="M18" s="117"/>
      <c r="N18" s="117"/>
      <c r="P18" s="117"/>
      <c r="Q18" s="117"/>
      <c r="R18" s="98"/>
    </row>
    <row r="19" spans="1:21" ht="27.75" customHeight="1" thickBot="1">
      <c r="E19" s="9"/>
      <c r="F19" s="126" t="s">
        <v>407</v>
      </c>
      <c r="G19" s="603" t="s">
        <v>363</v>
      </c>
      <c r="H19" s="190">
        <f>R82</f>
        <v>1372.8789054944627</v>
      </c>
      <c r="I19" s="17"/>
      <c r="J19" s="117"/>
      <c r="P19" s="117"/>
      <c r="Q19" s="117"/>
      <c r="R19" s="98"/>
    </row>
    <row r="20" spans="1:21" ht="27.75" customHeight="1">
      <c r="C20" s="32"/>
      <c r="D20" s="32"/>
      <c r="E20" s="32"/>
      <c r="F20" s="126" t="s">
        <v>508</v>
      </c>
      <c r="G20" s="603" t="s">
        <v>447</v>
      </c>
      <c r="H20" s="190">
        <f>H17-H18+H19</f>
        <v>65868.56670686022</v>
      </c>
      <c r="I20" s="105"/>
      <c r="P20" s="117"/>
      <c r="Q20" s="117"/>
      <c r="R20" s="98"/>
    </row>
    <row r="21" spans="1:21" ht="22.5" customHeight="1">
      <c r="A21" s="28"/>
      <c r="E21" s="9"/>
    </row>
    <row r="22" spans="1:21" ht="13.5" customHeight="1">
      <c r="A22" s="28"/>
      <c r="B22" s="120" t="s">
        <v>417</v>
      </c>
      <c r="C22" s="35"/>
      <c r="E22" s="9"/>
    </row>
    <row r="23" spans="1:21" ht="13.5" customHeight="1">
      <c r="A23" s="28"/>
      <c r="B23" s="120"/>
      <c r="C23" s="35"/>
      <c r="E23" s="9"/>
    </row>
    <row r="24" spans="1:21" ht="138" customHeight="1">
      <c r="A24" s="28"/>
      <c r="B24" s="903" t="s">
        <v>632</v>
      </c>
      <c r="C24" s="903"/>
      <c r="D24" s="903"/>
      <c r="E24" s="903"/>
      <c r="F24" s="903"/>
      <c r="G24" s="903"/>
    </row>
    <row r="25" spans="1:21" ht="14.25" customHeight="1">
      <c r="A25" s="28"/>
      <c r="B25" s="548"/>
      <c r="C25" s="548"/>
      <c r="D25" s="540"/>
      <c r="E25" s="540"/>
      <c r="F25" s="540"/>
      <c r="G25" s="548"/>
    </row>
    <row r="26" spans="1:21" s="17" customFormat="1" ht="27" customHeight="1">
      <c r="B26" s="906" t="s">
        <v>505</v>
      </c>
      <c r="C26" s="907"/>
      <c r="D26" s="135" t="s">
        <v>41</v>
      </c>
      <c r="E26" s="136" t="s">
        <v>565</v>
      </c>
      <c r="F26" s="136" t="s">
        <v>407</v>
      </c>
      <c r="G26" s="137" t="s">
        <v>408</v>
      </c>
      <c r="T26" s="138"/>
      <c r="U26" s="138"/>
    </row>
    <row r="27" spans="1:21" ht="20.25" customHeight="1">
      <c r="B27" s="901" t="s">
        <v>29</v>
      </c>
      <c r="C27" s="902"/>
      <c r="D27" s="638" t="s">
        <v>27</v>
      </c>
      <c r="E27" s="140">
        <f>SUM(D52:D80)</f>
        <v>13277.380265498981</v>
      </c>
      <c r="F27" s="141">
        <f>D82</f>
        <v>688.48296067486876</v>
      </c>
      <c r="G27" s="869">
        <f t="shared" ref="G27:G33" si="0">E27+F27</f>
        <v>13965.863226173849</v>
      </c>
    </row>
    <row r="28" spans="1:21" ht="20.25" customHeight="1">
      <c r="B28" s="901" t="s">
        <v>370</v>
      </c>
      <c r="C28" s="902"/>
      <c r="D28" s="638" t="s">
        <v>27</v>
      </c>
      <c r="E28" s="142">
        <f>SUM(E52:E80)</f>
        <v>14196.995244559403</v>
      </c>
      <c r="F28" s="143">
        <f>E82</f>
        <v>383.3753249301771</v>
      </c>
      <c r="G28" s="870">
        <f t="shared" si="0"/>
        <v>14580.37056948958</v>
      </c>
    </row>
    <row r="29" spans="1:21" ht="20.25" customHeight="1">
      <c r="B29" s="901" t="s">
        <v>678</v>
      </c>
      <c r="C29" s="902"/>
      <c r="D29" s="638" t="s">
        <v>28</v>
      </c>
      <c r="E29" s="142">
        <f>SUM(F52:F80)</f>
        <v>-3466.0756732962182</v>
      </c>
      <c r="F29" s="143">
        <f>F82</f>
        <v>-219.03087301724005</v>
      </c>
      <c r="G29" s="870">
        <f t="shared" si="0"/>
        <v>-3685.1065463134582</v>
      </c>
    </row>
    <row r="30" spans="1:21" ht="20.25" customHeight="1">
      <c r="B30" s="901" t="s">
        <v>677</v>
      </c>
      <c r="C30" s="902"/>
      <c r="D30" s="638" t="s">
        <v>28</v>
      </c>
      <c r="E30" s="142">
        <f>SUM(G52:G80)</f>
        <v>13927.012064603605</v>
      </c>
      <c r="F30" s="143">
        <f>G82</f>
        <v>369.23527938853186</v>
      </c>
      <c r="G30" s="870">
        <f t="shared" si="0"/>
        <v>14296.247343992136</v>
      </c>
    </row>
    <row r="31" spans="1:21" ht="20.25" customHeight="1">
      <c r="B31" s="901" t="s">
        <v>32</v>
      </c>
      <c r="C31" s="902"/>
      <c r="D31" s="638" t="s">
        <v>27</v>
      </c>
      <c r="E31" s="142">
        <f>SUM(H52:H80)</f>
        <v>-0.52200000000000002</v>
      </c>
      <c r="F31" s="143">
        <f>H82</f>
        <v>-4.4301487499999959E-2</v>
      </c>
      <c r="G31" s="870">
        <f t="shared" si="0"/>
        <v>-0.56630148749999998</v>
      </c>
    </row>
    <row r="32" spans="1:21" ht="20.25" customHeight="1">
      <c r="B32" s="901" t="s">
        <v>679</v>
      </c>
      <c r="C32" s="902"/>
      <c r="D32" s="638" t="s">
        <v>28</v>
      </c>
      <c r="E32" s="142">
        <f>SUM(I52:I80)</f>
        <v>-19.304200000000002</v>
      </c>
      <c r="F32" s="143">
        <f>I82</f>
        <v>-1.6383233237499994</v>
      </c>
      <c r="G32" s="870">
        <f t="shared" si="0"/>
        <v>-20.942523323750002</v>
      </c>
    </row>
    <row r="33" spans="2:22" ht="20.25" customHeight="1">
      <c r="B33" s="901" t="s">
        <v>31</v>
      </c>
      <c r="C33" s="902"/>
      <c r="D33" s="638" t="s">
        <v>28</v>
      </c>
      <c r="E33" s="142">
        <f>SUM(J52:J80)</f>
        <v>26580.202099999999</v>
      </c>
      <c r="F33" s="143">
        <f>J82</f>
        <v>152.49883832937496</v>
      </c>
      <c r="G33" s="870">
        <f t="shared" si="0"/>
        <v>26732.700938329373</v>
      </c>
    </row>
    <row r="34" spans="2:22" ht="20.25" customHeight="1">
      <c r="B34" s="901"/>
      <c r="C34" s="902"/>
      <c r="D34" s="638"/>
      <c r="E34" s="142"/>
      <c r="F34" s="143"/>
      <c r="G34" s="142"/>
    </row>
    <row r="35" spans="2:22" ht="20.25" customHeight="1">
      <c r="B35" s="901"/>
      <c r="C35" s="902"/>
      <c r="D35" s="638"/>
      <c r="E35" s="142"/>
      <c r="F35" s="143"/>
      <c r="G35" s="142"/>
    </row>
    <row r="36" spans="2:22" ht="20.25" customHeight="1">
      <c r="B36" s="901"/>
      <c r="C36" s="902"/>
      <c r="D36" s="638"/>
      <c r="E36" s="142"/>
      <c r="F36" s="143"/>
      <c r="G36" s="142"/>
    </row>
    <row r="37" spans="2:22" ht="20.25" customHeight="1">
      <c r="B37" s="901"/>
      <c r="C37" s="902"/>
      <c r="D37" s="638"/>
      <c r="E37" s="142"/>
      <c r="F37" s="143"/>
      <c r="G37" s="142"/>
    </row>
    <row r="38" spans="2:22" ht="20.25" customHeight="1">
      <c r="B38" s="901"/>
      <c r="C38" s="902"/>
      <c r="D38" s="638"/>
      <c r="E38" s="142"/>
      <c r="F38" s="143"/>
      <c r="G38" s="142"/>
    </row>
    <row r="39" spans="2:22" ht="20.25" customHeight="1">
      <c r="B39" s="901"/>
      <c r="C39" s="902"/>
      <c r="D39" s="638"/>
      <c r="E39" s="142"/>
      <c r="F39" s="143"/>
      <c r="G39" s="142"/>
    </row>
    <row r="40" spans="2:22" ht="20.25" customHeight="1">
      <c r="B40" s="901"/>
      <c r="C40" s="902"/>
      <c r="D40" s="639"/>
      <c r="E40" s="144"/>
      <c r="F40" s="145"/>
      <c r="G40" s="144"/>
    </row>
    <row r="41" spans="2:22" s="8" customFormat="1" ht="21" customHeight="1">
      <c r="B41" s="904" t="s">
        <v>26</v>
      </c>
      <c r="C41" s="905"/>
      <c r="D41" s="139"/>
      <c r="E41" s="146">
        <f>SUM(E27:E40)</f>
        <v>64495.68780136577</v>
      </c>
      <c r="F41" s="146">
        <f>SUM(F27:F40)</f>
        <v>1372.8789054944627</v>
      </c>
      <c r="G41" s="146">
        <f>SUM(G27:G40)</f>
        <v>65868.566706860234</v>
      </c>
      <c r="H41" s="202"/>
    </row>
    <row r="42" spans="2:22" ht="18" customHeight="1">
      <c r="D42" s="96"/>
      <c r="E42" s="9"/>
      <c r="F42" s="17"/>
    </row>
    <row r="43" spans="2:22" s="28" customFormat="1" ht="21">
      <c r="C43" s="35"/>
      <c r="D43" s="36"/>
      <c r="E43" s="36"/>
      <c r="F43" s="36"/>
      <c r="G43" s="36"/>
      <c r="H43" s="36"/>
      <c r="I43" s="36"/>
      <c r="J43" s="36"/>
      <c r="K43" s="36"/>
      <c r="L43" s="36"/>
      <c r="M43" s="109"/>
      <c r="N43" s="36"/>
      <c r="O43" s="36"/>
      <c r="P43" s="36"/>
      <c r="Q43" s="36"/>
      <c r="R43" s="36"/>
      <c r="T43" s="37"/>
      <c r="U43" s="19"/>
      <c r="V43" s="38"/>
    </row>
    <row r="44" spans="2:22" ht="12" customHeight="1">
      <c r="B44" s="120" t="s">
        <v>458</v>
      </c>
      <c r="C44" s="31"/>
      <c r="D44" s="31"/>
      <c r="E44" s="597"/>
      <c r="F44" s="31"/>
      <c r="G44" s="31"/>
      <c r="H44" s="31"/>
      <c r="I44" s="31"/>
      <c r="J44" s="31"/>
      <c r="K44" s="31"/>
      <c r="L44" s="31"/>
      <c r="M44" s="31"/>
      <c r="N44" s="31"/>
      <c r="O44" s="31"/>
      <c r="P44" s="31"/>
      <c r="Q44" s="31"/>
      <c r="R44" s="31"/>
      <c r="U44" s="19"/>
      <c r="V44" s="13"/>
    </row>
    <row r="45" spans="2:22" ht="12" customHeight="1">
      <c r="B45" s="120"/>
      <c r="C45" s="31"/>
      <c r="D45" s="31"/>
      <c r="E45" s="31"/>
      <c r="F45" s="31"/>
      <c r="G45" s="31"/>
      <c r="H45" s="31"/>
      <c r="I45" s="31"/>
      <c r="J45" s="31"/>
      <c r="K45" s="31"/>
      <c r="L45" s="31"/>
      <c r="M45" s="31"/>
      <c r="N45" s="31"/>
      <c r="O45" s="31"/>
      <c r="P45" s="31"/>
      <c r="Q45" s="31"/>
      <c r="R45" s="31"/>
      <c r="U45" s="19"/>
      <c r="V45" s="13"/>
    </row>
    <row r="46" spans="2:22" s="28" customFormat="1" ht="41.25" customHeight="1">
      <c r="B46" s="903" t="s">
        <v>608</v>
      </c>
      <c r="C46" s="903"/>
      <c r="D46" s="903"/>
      <c r="E46" s="903"/>
      <c r="F46" s="903"/>
      <c r="G46" s="903"/>
      <c r="H46" s="903"/>
      <c r="I46" s="903"/>
      <c r="J46" s="903"/>
      <c r="K46" s="903"/>
      <c r="L46" s="903"/>
      <c r="M46" s="617"/>
      <c r="N46" s="107"/>
      <c r="O46" s="107"/>
      <c r="P46" s="107"/>
      <c r="Q46" s="107"/>
      <c r="R46" s="107"/>
      <c r="T46" s="37"/>
      <c r="U46" s="19"/>
      <c r="V46" s="38"/>
    </row>
    <row r="47" spans="2:22" s="28" customFormat="1" ht="48" customHeight="1">
      <c r="B47" s="903" t="s">
        <v>564</v>
      </c>
      <c r="C47" s="903"/>
      <c r="D47" s="903"/>
      <c r="E47" s="903"/>
      <c r="F47" s="903"/>
      <c r="G47" s="903"/>
      <c r="H47" s="903"/>
      <c r="I47" s="903"/>
      <c r="J47" s="903"/>
      <c r="K47" s="903"/>
      <c r="L47" s="903"/>
      <c r="M47" s="617"/>
      <c r="N47" s="107"/>
      <c r="O47" s="107"/>
      <c r="P47" s="107"/>
      <c r="Q47" s="107"/>
      <c r="R47" s="107"/>
      <c r="T47" s="37"/>
      <c r="U47" s="19"/>
      <c r="V47" s="38"/>
    </row>
    <row r="48" spans="2:22" s="28" customFormat="1" ht="26.25" customHeight="1">
      <c r="B48" s="903" t="s">
        <v>617</v>
      </c>
      <c r="C48" s="903"/>
      <c r="D48" s="903"/>
      <c r="E48" s="903"/>
      <c r="F48" s="903"/>
      <c r="G48" s="903"/>
      <c r="H48" s="903"/>
      <c r="I48" s="903"/>
      <c r="J48" s="903"/>
      <c r="K48" s="903"/>
      <c r="L48" s="903"/>
      <c r="M48" s="617"/>
      <c r="N48" s="107"/>
      <c r="O48" s="107"/>
      <c r="P48" s="107"/>
      <c r="Q48" s="107"/>
      <c r="R48" s="107"/>
      <c r="T48" s="37"/>
      <c r="U48" s="19"/>
      <c r="V48" s="38"/>
    </row>
    <row r="49" spans="2:22" ht="15" customHeight="1">
      <c r="B49" s="613"/>
      <c r="C49" s="31"/>
      <c r="D49" s="31"/>
      <c r="E49" s="31"/>
      <c r="F49" s="31"/>
      <c r="G49" s="31"/>
      <c r="H49" s="31"/>
      <c r="I49" s="31"/>
      <c r="J49" s="31"/>
      <c r="K49" s="31"/>
      <c r="L49" s="31"/>
      <c r="M49" s="31"/>
      <c r="N49" s="31"/>
      <c r="O49" s="31"/>
      <c r="P49" s="31"/>
      <c r="Q49" s="31"/>
      <c r="R49" s="31"/>
      <c r="U49" s="19"/>
      <c r="V49" s="13"/>
    </row>
    <row r="50" spans="2:22" s="17" customFormat="1" ht="63" customHeight="1">
      <c r="B50" s="245" t="s">
        <v>34</v>
      </c>
      <c r="C50" s="245" t="s">
        <v>515</v>
      </c>
      <c r="D50" s="137" t="str">
        <f>IF($B27&lt;&gt;"",$B27,"")</f>
        <v>Residential</v>
      </c>
      <c r="E50" s="137" t="str">
        <f>IF($B28&lt;&gt;"",$B28,"")</f>
        <v>GS&lt;50 kW</v>
      </c>
      <c r="F50" s="137" t="str">
        <f>IF($B29&lt;&gt;"",$B29,"")</f>
        <v>GS 50-999 kW</v>
      </c>
      <c r="G50" s="137" t="str">
        <f>IF($B30&lt;&gt;"",$B30,"")</f>
        <v>GS 1000-4999kW</v>
      </c>
      <c r="H50" s="137" t="str">
        <f>IF($B31&lt;&gt;"",$B31,"")</f>
        <v>Unmetered Scattered Load</v>
      </c>
      <c r="I50" s="137" t="str">
        <f>IF($B32&lt;&gt;"",$B32,"")</f>
        <v>Sentinel Lights</v>
      </c>
      <c r="J50" s="137" t="str">
        <f>IF($B33&lt;&gt;"",$B33,"")</f>
        <v>Street Lighting</v>
      </c>
      <c r="K50" s="137" t="str">
        <f>IF($B34&lt;&gt;"",$B34,"")</f>
        <v/>
      </c>
      <c r="L50" s="137" t="str">
        <f>IF($B35&lt;&gt;"",$B35,"")</f>
        <v/>
      </c>
      <c r="M50" s="137" t="str">
        <f>IF($B36&lt;&gt;"",$B36,"")</f>
        <v/>
      </c>
      <c r="N50" s="137" t="str">
        <f>IF($B37&lt;&gt;"",$B37,"")</f>
        <v/>
      </c>
      <c r="O50" s="137" t="str">
        <f>IF($B38&lt;&gt;"",$B38,"")</f>
        <v/>
      </c>
      <c r="P50" s="137" t="str">
        <f>IF($B39&lt;&gt;"",$B39,"")</f>
        <v/>
      </c>
      <c r="Q50" s="137" t="str">
        <f>IF($B40&lt;&gt;"",$B40,"")</f>
        <v/>
      </c>
      <c r="R50" s="245" t="s">
        <v>26</v>
      </c>
      <c r="T50" s="138"/>
      <c r="U50" s="147"/>
    </row>
    <row r="51" spans="2:22" s="148" customFormat="1" ht="15.75" customHeight="1">
      <c r="B51" s="575"/>
      <c r="C51" s="576"/>
      <c r="D51" s="576" t="str">
        <f>D27</f>
        <v>kWh</v>
      </c>
      <c r="E51" s="576" t="str">
        <f>D28</f>
        <v>kWh</v>
      </c>
      <c r="F51" s="576" t="str">
        <f>D29</f>
        <v>kW</v>
      </c>
      <c r="G51" s="576" t="str">
        <f>D30</f>
        <v>kW</v>
      </c>
      <c r="H51" s="576" t="str">
        <f>D31</f>
        <v>kWh</v>
      </c>
      <c r="I51" s="576" t="str">
        <f>D32</f>
        <v>kW</v>
      </c>
      <c r="J51" s="576" t="str">
        <f>D33</f>
        <v>kW</v>
      </c>
      <c r="K51" s="576">
        <f>D34</f>
        <v>0</v>
      </c>
      <c r="L51" s="576">
        <f>D35</f>
        <v>0</v>
      </c>
      <c r="M51" s="576">
        <f>D36</f>
        <v>0</v>
      </c>
      <c r="N51" s="576">
        <f>D37</f>
        <v>0</v>
      </c>
      <c r="O51" s="576">
        <f>D38</f>
        <v>0</v>
      </c>
      <c r="P51" s="576">
        <f>D39</f>
        <v>0</v>
      </c>
      <c r="Q51" s="576">
        <f>D40</f>
        <v>0</v>
      </c>
      <c r="R51" s="577"/>
      <c r="U51" s="149"/>
    </row>
    <row r="52" spans="2:22" s="17" customFormat="1">
      <c r="B52" s="150" t="s">
        <v>143</v>
      </c>
      <c r="C52" s="151"/>
      <c r="D52" s="152"/>
      <c r="E52" s="152"/>
      <c r="F52" s="152"/>
      <c r="G52" s="152"/>
      <c r="H52" s="152"/>
      <c r="I52" s="152"/>
      <c r="J52" s="152"/>
      <c r="K52" s="152"/>
      <c r="L52" s="152"/>
      <c r="M52" s="152"/>
      <c r="N52" s="152"/>
      <c r="O52" s="152"/>
      <c r="P52" s="152"/>
      <c r="Q52" s="152"/>
      <c r="R52" s="153">
        <f>SUM(D52:Q52)</f>
        <v>0</v>
      </c>
      <c r="U52" s="154"/>
      <c r="V52" s="155"/>
    </row>
    <row r="53" spans="2:22" s="17" customFormat="1">
      <c r="B53" s="156" t="s">
        <v>35</v>
      </c>
      <c r="C53" s="157"/>
      <c r="D53" s="158"/>
      <c r="E53" s="158"/>
      <c r="F53" s="158"/>
      <c r="G53" s="158"/>
      <c r="H53" s="158"/>
      <c r="I53" s="158"/>
      <c r="J53" s="158"/>
      <c r="K53" s="158"/>
      <c r="L53" s="158"/>
      <c r="M53" s="158"/>
      <c r="N53" s="158"/>
      <c r="O53" s="158"/>
      <c r="P53" s="158"/>
      <c r="Q53" s="158"/>
      <c r="R53" s="159">
        <f>SUM(D53:Q53)</f>
        <v>0</v>
      </c>
      <c r="S53" s="160"/>
      <c r="T53" s="138"/>
      <c r="U53" s="161"/>
      <c r="V53" s="155"/>
    </row>
    <row r="54" spans="2:22" s="138" customFormat="1">
      <c r="B54" s="625" t="s">
        <v>67</v>
      </c>
      <c r="C54" s="621"/>
      <c r="D54" s="162"/>
      <c r="E54" s="162"/>
      <c r="F54" s="162"/>
      <c r="G54" s="162"/>
      <c r="H54" s="162"/>
      <c r="I54" s="162"/>
      <c r="J54" s="162"/>
      <c r="K54" s="163"/>
      <c r="L54" s="163"/>
      <c r="M54" s="163"/>
      <c r="N54" s="163"/>
      <c r="O54" s="163"/>
      <c r="P54" s="163"/>
      <c r="Q54" s="163"/>
      <c r="R54" s="164"/>
      <c r="U54" s="161"/>
      <c r="V54" s="155"/>
    </row>
    <row r="55" spans="2:22" s="17" customFormat="1">
      <c r="B55" s="156" t="s">
        <v>144</v>
      </c>
      <c r="C55" s="157"/>
      <c r="D55" s="158"/>
      <c r="E55" s="158"/>
      <c r="F55" s="158"/>
      <c r="G55" s="158"/>
      <c r="H55" s="158"/>
      <c r="I55" s="158"/>
      <c r="J55" s="158"/>
      <c r="K55" s="158"/>
      <c r="L55" s="158"/>
      <c r="M55" s="158"/>
      <c r="N55" s="158"/>
      <c r="O55" s="158"/>
      <c r="P55" s="158"/>
      <c r="Q55" s="158"/>
      <c r="R55" s="159">
        <f>SUM(D55:Q55)</f>
        <v>0</v>
      </c>
      <c r="U55" s="154"/>
      <c r="V55" s="155"/>
    </row>
    <row r="56" spans="2:22" s="17" customFormat="1">
      <c r="B56" s="156" t="s">
        <v>36</v>
      </c>
      <c r="C56" s="157"/>
      <c r="D56" s="158"/>
      <c r="E56" s="158"/>
      <c r="F56" s="158"/>
      <c r="G56" s="158"/>
      <c r="H56" s="158"/>
      <c r="I56" s="158"/>
      <c r="J56" s="158"/>
      <c r="K56" s="158"/>
      <c r="L56" s="158"/>
      <c r="M56" s="158"/>
      <c r="N56" s="158"/>
      <c r="O56" s="158"/>
      <c r="P56" s="158"/>
      <c r="Q56" s="158"/>
      <c r="R56" s="159">
        <f>SUM(D56:Q56)</f>
        <v>0</v>
      </c>
      <c r="S56" s="160"/>
      <c r="U56" s="154"/>
      <c r="V56" s="155"/>
    </row>
    <row r="57" spans="2:22" s="138" customFormat="1">
      <c r="B57" s="625" t="s">
        <v>67</v>
      </c>
      <c r="C57" s="621"/>
      <c r="D57" s="162"/>
      <c r="E57" s="162"/>
      <c r="F57" s="162"/>
      <c r="G57" s="162"/>
      <c r="H57" s="162"/>
      <c r="I57" s="162"/>
      <c r="J57" s="162"/>
      <c r="K57" s="163"/>
      <c r="L57" s="163"/>
      <c r="M57" s="163"/>
      <c r="N57" s="163"/>
      <c r="O57" s="163"/>
      <c r="P57" s="163"/>
      <c r="Q57" s="163"/>
      <c r="R57" s="164"/>
      <c r="U57" s="161"/>
      <c r="V57" s="155"/>
    </row>
    <row r="58" spans="2:22" s="165" customFormat="1">
      <c r="B58" s="156" t="s">
        <v>38</v>
      </c>
      <c r="C58" s="157"/>
      <c r="D58" s="158"/>
      <c r="E58" s="158"/>
      <c r="F58" s="158"/>
      <c r="G58" s="158"/>
      <c r="H58" s="158"/>
      <c r="I58" s="158"/>
      <c r="J58" s="158"/>
      <c r="K58" s="158"/>
      <c r="L58" s="158"/>
      <c r="M58" s="158"/>
      <c r="N58" s="158"/>
      <c r="O58" s="158"/>
      <c r="P58" s="158"/>
      <c r="Q58" s="158"/>
      <c r="R58" s="159">
        <f>SUM(D58:Q58)</f>
        <v>0</v>
      </c>
      <c r="U58" s="154"/>
      <c r="V58" s="155"/>
    </row>
    <row r="59" spans="2:22" s="165" customFormat="1">
      <c r="B59" s="156" t="s">
        <v>37</v>
      </c>
      <c r="C59" s="157"/>
      <c r="D59" s="158"/>
      <c r="E59" s="158"/>
      <c r="F59" s="158"/>
      <c r="G59" s="158"/>
      <c r="H59" s="158"/>
      <c r="I59" s="158"/>
      <c r="J59" s="158"/>
      <c r="K59" s="158"/>
      <c r="L59" s="158"/>
      <c r="M59" s="158"/>
      <c r="N59" s="158"/>
      <c r="O59" s="158"/>
      <c r="P59" s="158"/>
      <c r="Q59" s="158"/>
      <c r="R59" s="159">
        <f>SUM(D59:Q59)</f>
        <v>0</v>
      </c>
      <c r="S59" s="160"/>
      <c r="U59" s="154"/>
      <c r="V59" s="155"/>
    </row>
    <row r="60" spans="2:22" s="138" customFormat="1">
      <c r="B60" s="625" t="s">
        <v>67</v>
      </c>
      <c r="C60" s="621"/>
      <c r="D60" s="162"/>
      <c r="E60" s="162"/>
      <c r="F60" s="162"/>
      <c r="G60" s="162"/>
      <c r="H60" s="162"/>
      <c r="I60" s="162"/>
      <c r="J60" s="162"/>
      <c r="K60" s="163"/>
      <c r="L60" s="163"/>
      <c r="M60" s="163"/>
      <c r="N60" s="163"/>
      <c r="O60" s="163"/>
      <c r="P60" s="163"/>
      <c r="Q60" s="163"/>
      <c r="R60" s="164"/>
      <c r="U60" s="161"/>
      <c r="V60" s="155"/>
    </row>
    <row r="61" spans="2:22" s="165" customFormat="1">
      <c r="B61" s="156" t="s">
        <v>40</v>
      </c>
      <c r="C61" s="157"/>
      <c r="D61" s="158"/>
      <c r="E61" s="158"/>
      <c r="F61" s="158"/>
      <c r="G61" s="158"/>
      <c r="H61" s="158"/>
      <c r="I61" s="158"/>
      <c r="J61" s="158"/>
      <c r="K61" s="158"/>
      <c r="L61" s="158"/>
      <c r="M61" s="158"/>
      <c r="N61" s="158"/>
      <c r="O61" s="158"/>
      <c r="P61" s="158"/>
      <c r="Q61" s="158"/>
      <c r="R61" s="159">
        <f>SUM(D61:Q61)</f>
        <v>0</v>
      </c>
      <c r="U61" s="154"/>
      <c r="V61" s="155"/>
    </row>
    <row r="62" spans="2:22" s="165" customFormat="1">
      <c r="B62" s="156" t="s">
        <v>39</v>
      </c>
      <c r="C62" s="157"/>
      <c r="D62" s="158"/>
      <c r="E62" s="158"/>
      <c r="F62" s="158"/>
      <c r="G62" s="158"/>
      <c r="H62" s="158"/>
      <c r="I62" s="158"/>
      <c r="J62" s="158"/>
      <c r="K62" s="158"/>
      <c r="L62" s="158"/>
      <c r="M62" s="158"/>
      <c r="N62" s="158"/>
      <c r="O62" s="158"/>
      <c r="P62" s="158"/>
      <c r="Q62" s="158"/>
      <c r="R62" s="159">
        <f>SUM(D62:Q62)</f>
        <v>0</v>
      </c>
      <c r="S62" s="160"/>
      <c r="U62" s="154"/>
      <c r="V62" s="155"/>
    </row>
    <row r="63" spans="2:22" s="138" customFormat="1">
      <c r="B63" s="625" t="s">
        <v>67</v>
      </c>
      <c r="C63" s="621"/>
      <c r="D63" s="162"/>
      <c r="E63" s="162"/>
      <c r="F63" s="162"/>
      <c r="G63" s="162"/>
      <c r="H63" s="162"/>
      <c r="I63" s="162"/>
      <c r="J63" s="162"/>
      <c r="K63" s="163"/>
      <c r="L63" s="163"/>
      <c r="M63" s="163"/>
      <c r="N63" s="163"/>
      <c r="O63" s="163"/>
      <c r="P63" s="163"/>
      <c r="Q63" s="163"/>
      <c r="R63" s="164"/>
      <c r="U63" s="161"/>
      <c r="V63" s="155"/>
    </row>
    <row r="64" spans="2:22" s="165" customFormat="1">
      <c r="B64" s="156" t="s">
        <v>94</v>
      </c>
      <c r="C64" s="537"/>
      <c r="D64" s="166">
        <f>'5.  2015-2020 LRAM'!Y204</f>
        <v>2622.8524769816577</v>
      </c>
      <c r="E64" s="166">
        <f>'5.  2015-2020 LRAM'!Z204</f>
        <v>1347.3180306874037</v>
      </c>
      <c r="F64" s="166">
        <f>'5.  2015-2020 LRAM'!AA204</f>
        <v>894.28277663999995</v>
      </c>
      <c r="G64" s="166">
        <f>'5.  2015-2020 LRAM'!AB204</f>
        <v>1959.04141056</v>
      </c>
      <c r="H64" s="166">
        <f>'5.  2015-2020 LRAM'!AC204</f>
        <v>0</v>
      </c>
      <c r="I64" s="166">
        <f>'5.  2015-2020 LRAM'!AD204</f>
        <v>0</v>
      </c>
      <c r="J64" s="166">
        <f>'5.  2015-2020 LRAM'!AE204</f>
        <v>0</v>
      </c>
      <c r="K64" s="166">
        <f>'5.  2015-2020 LRAM'!AF204</f>
        <v>0</v>
      </c>
      <c r="L64" s="166">
        <f>'5.  2015-2020 LRAM'!AG204</f>
        <v>0</v>
      </c>
      <c r="M64" s="166">
        <f>'5.  2015-2020 LRAM'!AH204</f>
        <v>0</v>
      </c>
      <c r="N64" s="166">
        <f>'5.  2015-2020 LRAM'!AI204</f>
        <v>0</v>
      </c>
      <c r="O64" s="166">
        <f>'5.  2015-2020 LRAM'!AJ204</f>
        <v>0</v>
      </c>
      <c r="P64" s="166">
        <f>'5.  2015-2020 LRAM'!AK204</f>
        <v>0</v>
      </c>
      <c r="Q64" s="166">
        <f>'5.  2015-2020 LRAM'!AL204</f>
        <v>0</v>
      </c>
      <c r="R64" s="159">
        <f>SUM(D64:Q64)</f>
        <v>6823.4946948690613</v>
      </c>
      <c r="U64" s="154"/>
      <c r="V64" s="155"/>
    </row>
    <row r="65" spans="2:22" s="165" customFormat="1">
      <c r="B65" s="156" t="s">
        <v>93</v>
      </c>
      <c r="C65" s="157"/>
      <c r="D65" s="166">
        <f>-'5.  2015-2020 LRAM'!Y205</f>
        <v>-4183.4056</v>
      </c>
      <c r="E65" s="166">
        <f>-'5.  2015-2020 LRAM'!Z205</f>
        <v>-1633.7275999999999</v>
      </c>
      <c r="F65" s="166">
        <f>-'5.  2015-2020 LRAM'!AA205</f>
        <v>-1674.1494</v>
      </c>
      <c r="G65" s="166">
        <f>-'5.  2015-2020 LRAM'!AB205</f>
        <v>-1671.9063000000001</v>
      </c>
      <c r="H65" s="166">
        <f>-'5.  2015-2020 LRAM'!AC205</f>
        <v>-0.52200000000000002</v>
      </c>
      <c r="I65" s="166">
        <f>-'5.  2015-2020 LRAM'!AD205</f>
        <v>-19.304200000000002</v>
      </c>
      <c r="J65" s="166">
        <f>-'5.  2015-2020 LRAM'!AE205</f>
        <v>-134.27109999999999</v>
      </c>
      <c r="K65" s="166">
        <f>-'5.  2015-2020 LRAM'!AF205</f>
        <v>0</v>
      </c>
      <c r="L65" s="166">
        <f>-'5.  2015-2020 LRAM'!AG205</f>
        <v>0</v>
      </c>
      <c r="M65" s="166">
        <f>-'5.  2015-2020 LRAM'!AH205</f>
        <v>0</v>
      </c>
      <c r="N65" s="166">
        <f>-'5.  2015-2020 LRAM'!AI205</f>
        <v>0</v>
      </c>
      <c r="O65" s="166">
        <f>-'5.  2015-2020 LRAM'!AJ205</f>
        <v>0</v>
      </c>
      <c r="P65" s="166">
        <f>-'5.  2015-2020 LRAM'!AK205</f>
        <v>0</v>
      </c>
      <c r="Q65" s="166">
        <f>-'5.  2015-2020 LRAM'!AL205</f>
        <v>0</v>
      </c>
      <c r="R65" s="159">
        <f>SUM(D65:Q65)</f>
        <v>-9317.2862000000023</v>
      </c>
      <c r="S65" s="160"/>
      <c r="U65" s="154"/>
      <c r="V65" s="155"/>
    </row>
    <row r="66" spans="2:22" s="138" customFormat="1">
      <c r="B66" s="625" t="s">
        <v>67</v>
      </c>
      <c r="C66" s="621"/>
      <c r="D66" s="162"/>
      <c r="E66" s="162"/>
      <c r="F66" s="162"/>
      <c r="G66" s="162"/>
      <c r="H66" s="162"/>
      <c r="I66" s="162"/>
      <c r="J66" s="162"/>
      <c r="K66" s="163"/>
      <c r="L66" s="163"/>
      <c r="M66" s="163"/>
      <c r="N66" s="163"/>
      <c r="O66" s="163"/>
      <c r="P66" s="163"/>
      <c r="Q66" s="163"/>
      <c r="R66" s="164"/>
      <c r="U66" s="161"/>
      <c r="V66" s="155"/>
    </row>
    <row r="67" spans="2:22" s="165" customFormat="1">
      <c r="B67" s="156" t="s">
        <v>223</v>
      </c>
      <c r="C67" s="537"/>
      <c r="D67" s="158">
        <f>'5.  2015-2020 LRAM'!Y389</f>
        <v>7629.1488000000008</v>
      </c>
      <c r="E67" s="158">
        <f>'5.  2015-2020 LRAM'!Z389</f>
        <v>2979.3329607265896</v>
      </c>
      <c r="F67" s="158">
        <f>'5.  2015-2020 LRAM'!AA389</f>
        <v>878.83611367532876</v>
      </c>
      <c r="G67" s="158">
        <f>'5.  2015-2020 LRAM'!AB389</f>
        <v>3731.5743055689218</v>
      </c>
      <c r="H67" s="158">
        <f>'5.  2015-2020 LRAM'!AC389</f>
        <v>0</v>
      </c>
      <c r="I67" s="158">
        <f>'5.  2015-2020 LRAM'!AD389</f>
        <v>0</v>
      </c>
      <c r="J67" s="158">
        <f>'5.  2015-2020 LRAM'!AE389</f>
        <v>0</v>
      </c>
      <c r="K67" s="158">
        <f>'5.  2015-2020 LRAM'!AF389</f>
        <v>0</v>
      </c>
      <c r="L67" s="158">
        <f>'5.  2015-2020 LRAM'!AG389</f>
        <v>0</v>
      </c>
      <c r="M67" s="158">
        <f>'5.  2015-2020 LRAM'!AH389</f>
        <v>0</v>
      </c>
      <c r="N67" s="158">
        <f>'5.  2015-2020 LRAM'!AI389</f>
        <v>0</v>
      </c>
      <c r="O67" s="158">
        <f>'5.  2015-2020 LRAM'!AJ389</f>
        <v>0</v>
      </c>
      <c r="P67" s="158">
        <f>'5.  2015-2020 LRAM'!AK389</f>
        <v>0</v>
      </c>
      <c r="Q67" s="158">
        <f>'5.  2015-2020 LRAM'!AL389</f>
        <v>0</v>
      </c>
      <c r="R67" s="159">
        <f>SUM(D67:Q67)</f>
        <v>15218.892179970841</v>
      </c>
      <c r="U67" s="154"/>
      <c r="V67" s="155"/>
    </row>
    <row r="68" spans="2:22" s="165" customFormat="1">
      <c r="B68" s="156" t="s">
        <v>222</v>
      </c>
      <c r="C68" s="157"/>
      <c r="D68" s="158">
        <f>-'5.  2015-2020 LRAM'!Y390</f>
        <v>-6784.188000000001</v>
      </c>
      <c r="E68" s="158">
        <f>-'5.  2015-2020 LRAM'!Z390</f>
        <v>-3300.1675000000005</v>
      </c>
      <c r="F68" s="158">
        <f>-'5.  2015-2020 LRAM'!AA390</f>
        <v>-1967.0336000000002</v>
      </c>
      <c r="G68" s="158">
        <f>-'5.  2015-2020 LRAM'!AB390</f>
        <v>-4668.0288</v>
      </c>
      <c r="H68" s="158">
        <f>-'5.  2015-2020 LRAM'!AC390</f>
        <v>0</v>
      </c>
      <c r="I68" s="158">
        <f>-'5.  2015-2020 LRAM'!AD390</f>
        <v>0</v>
      </c>
      <c r="J68" s="158">
        <f>-'5.  2015-2020 LRAM'!AE390</f>
        <v>0</v>
      </c>
      <c r="K68" s="158">
        <f>-'5.  2015-2020 LRAM'!AF390</f>
        <v>0</v>
      </c>
      <c r="L68" s="158">
        <f>-'5.  2015-2020 LRAM'!AG390</f>
        <v>0</v>
      </c>
      <c r="M68" s="158">
        <f>-'5.  2015-2020 LRAM'!AH390</f>
        <v>0</v>
      </c>
      <c r="N68" s="158">
        <f>-'5.  2015-2020 LRAM'!AI390</f>
        <v>0</v>
      </c>
      <c r="O68" s="158">
        <f>-'5.  2015-2020 LRAM'!AJ390</f>
        <v>0</v>
      </c>
      <c r="P68" s="158">
        <f>-'5.  2015-2020 LRAM'!AK390</f>
        <v>0</v>
      </c>
      <c r="Q68" s="158">
        <f>-'5.  2015-2020 LRAM'!AL390</f>
        <v>0</v>
      </c>
      <c r="R68" s="159">
        <f>SUM(D68:Q68)</f>
        <v>-16719.4179</v>
      </c>
      <c r="S68" s="160"/>
      <c r="U68" s="154"/>
      <c r="V68" s="155"/>
    </row>
    <row r="69" spans="2:22" s="138" customFormat="1">
      <c r="B69" s="625" t="s">
        <v>67</v>
      </c>
      <c r="C69" s="621"/>
      <c r="D69" s="162"/>
      <c r="E69" s="162"/>
      <c r="F69" s="162"/>
      <c r="G69" s="162"/>
      <c r="H69" s="162"/>
      <c r="I69" s="162"/>
      <c r="J69" s="162"/>
      <c r="K69" s="163"/>
      <c r="L69" s="163"/>
      <c r="M69" s="163"/>
      <c r="N69" s="163"/>
      <c r="O69" s="163"/>
      <c r="P69" s="163"/>
      <c r="Q69" s="163"/>
      <c r="R69" s="164"/>
      <c r="U69" s="161"/>
      <c r="V69" s="155"/>
    </row>
    <row r="70" spans="2:22" s="165" customFormat="1">
      <c r="B70" s="156" t="s">
        <v>225</v>
      </c>
      <c r="C70" s="537"/>
      <c r="D70" s="158">
        <f>'5.  2015-2020 LRAM'!Y573</f>
        <v>12952.113162755897</v>
      </c>
      <c r="E70" s="158">
        <f>'5.  2015-2020 LRAM'!Z573</f>
        <v>5087.251308093515</v>
      </c>
      <c r="F70" s="158">
        <f>'5.  2015-2020 LRAM'!AA573</f>
        <v>928.25569133997533</v>
      </c>
      <c r="G70" s="158">
        <f>'5.  2015-2020 LRAM'!AB573</f>
        <v>6562.9372411568202</v>
      </c>
      <c r="H70" s="158">
        <f>'5.  2015-2020 LRAM'!AC573</f>
        <v>0</v>
      </c>
      <c r="I70" s="158">
        <f>'5.  2015-2020 LRAM'!AD573</f>
        <v>0</v>
      </c>
      <c r="J70" s="158">
        <f>'5.  2015-2020 LRAM'!AE573</f>
        <v>0</v>
      </c>
      <c r="K70" s="158">
        <f>'5.  2015-2020 LRAM'!AF573</f>
        <v>0</v>
      </c>
      <c r="L70" s="158">
        <f>'5.  2015-2020 LRAM'!AG573</f>
        <v>0</v>
      </c>
      <c r="M70" s="158">
        <f>'5.  2015-2020 LRAM'!AH573</f>
        <v>0</v>
      </c>
      <c r="N70" s="158">
        <f>'5.  2015-2020 LRAM'!AI573</f>
        <v>0</v>
      </c>
      <c r="O70" s="158">
        <f>'5.  2015-2020 LRAM'!AJ573</f>
        <v>0</v>
      </c>
      <c r="P70" s="158">
        <f>'5.  2015-2020 LRAM'!AK573</f>
        <v>0</v>
      </c>
      <c r="Q70" s="158">
        <f>'5.  2015-2020 LRAM'!AL573</f>
        <v>0</v>
      </c>
      <c r="R70" s="159">
        <f>SUM(D70:Q70)</f>
        <v>25530.557403346204</v>
      </c>
      <c r="U70" s="154"/>
      <c r="V70" s="155"/>
    </row>
    <row r="71" spans="2:22" s="165" customFormat="1">
      <c r="B71" s="156" t="s">
        <v>224</v>
      </c>
      <c r="C71" s="157"/>
      <c r="D71" s="158">
        <f>-'5.  2015-2020 LRAM'!Y574</f>
        <v>-4964.04</v>
      </c>
      <c r="E71" s="158">
        <f>-'5.  2015-2020 LRAM'!Z574</f>
        <v>-3413.3161000000005</v>
      </c>
      <c r="F71" s="158">
        <f>-'5.  2015-2020 LRAM'!AA574</f>
        <v>-1764.248</v>
      </c>
      <c r="G71" s="158">
        <f>-'5.  2015-2020 LRAM'!AB574</f>
        <v>-5396.16</v>
      </c>
      <c r="H71" s="158">
        <f>-'5.  2015-2020 LRAM'!AC574</f>
        <v>0</v>
      </c>
      <c r="I71" s="158">
        <f>-'5.  2015-2020 LRAM'!AD574</f>
        <v>0</v>
      </c>
      <c r="J71" s="158">
        <f>-'5.  2015-2020 LRAM'!AE574</f>
        <v>0</v>
      </c>
      <c r="K71" s="158">
        <f>-'5.  2015-2020 LRAM'!AF574</f>
        <v>0</v>
      </c>
      <c r="L71" s="158">
        <f>-'5.  2015-2020 LRAM'!AG574</f>
        <v>0</v>
      </c>
      <c r="M71" s="158">
        <f>-'5.  2015-2020 LRAM'!AH574</f>
        <v>0</v>
      </c>
      <c r="N71" s="158">
        <f>-'5.  2015-2020 LRAM'!AI574</f>
        <v>0</v>
      </c>
      <c r="O71" s="158">
        <f>-'5.  2015-2020 LRAM'!AJ574</f>
        <v>0</v>
      </c>
      <c r="P71" s="158">
        <f>-'5.  2015-2020 LRAM'!AK574</f>
        <v>0</v>
      </c>
      <c r="Q71" s="158">
        <f>-'5.  2015-2020 LRAM'!AL574</f>
        <v>0</v>
      </c>
      <c r="R71" s="159">
        <f>SUM(D71:Q71)</f>
        <v>-15537.7641</v>
      </c>
      <c r="S71" s="160"/>
      <c r="U71" s="154"/>
      <c r="V71" s="155"/>
    </row>
    <row r="72" spans="2:22" s="138" customFormat="1">
      <c r="B72" s="625" t="s">
        <v>67</v>
      </c>
      <c r="C72" s="621"/>
      <c r="D72" s="162"/>
      <c r="E72" s="162"/>
      <c r="F72" s="162"/>
      <c r="G72" s="162"/>
      <c r="H72" s="162"/>
      <c r="I72" s="162"/>
      <c r="J72" s="162"/>
      <c r="K72" s="163"/>
      <c r="L72" s="163"/>
      <c r="M72" s="163"/>
      <c r="N72" s="163"/>
      <c r="O72" s="163"/>
      <c r="P72" s="163"/>
      <c r="Q72" s="163"/>
      <c r="R72" s="164"/>
      <c r="U72" s="161"/>
      <c r="V72" s="155"/>
    </row>
    <row r="73" spans="2:22" s="165" customFormat="1">
      <c r="B73" s="156" t="s">
        <v>227</v>
      </c>
      <c r="C73" s="537"/>
      <c r="D73" s="158">
        <f>'5.  2015-2020 LRAM'!Y757</f>
        <v>7671.3481322969583</v>
      </c>
      <c r="E73" s="158">
        <f>'5.  2015-2020 LRAM'!Z757</f>
        <v>7383.1260519000898</v>
      </c>
      <c r="F73" s="158">
        <f>'5.  2015-2020 LRAM'!AA757</f>
        <v>1510.8105582027838</v>
      </c>
      <c r="G73" s="158">
        <f>'5.  2015-2020 LRAM'!AB757</f>
        <v>9766.0670527015718</v>
      </c>
      <c r="H73" s="158">
        <f>'5.  2015-2020 LRAM'!AC757</f>
        <v>0</v>
      </c>
      <c r="I73" s="158">
        <f>'5.  2015-2020 LRAM'!AD757</f>
        <v>0</v>
      </c>
      <c r="J73" s="158">
        <f>'5.  2015-2020 LRAM'!AE757</f>
        <v>0</v>
      </c>
      <c r="K73" s="158">
        <f>'5.  2015-2020 LRAM'!AF757</f>
        <v>0</v>
      </c>
      <c r="L73" s="158">
        <f>'5.  2015-2020 LRAM'!AG757</f>
        <v>0</v>
      </c>
      <c r="M73" s="158">
        <f>'5.  2015-2020 LRAM'!AH757</f>
        <v>0</v>
      </c>
      <c r="N73" s="158">
        <f>'5.  2015-2020 LRAM'!AI757</f>
        <v>0</v>
      </c>
      <c r="O73" s="158">
        <f>'5.  2015-2020 LRAM'!AJ757</f>
        <v>0</v>
      </c>
      <c r="P73" s="158">
        <f>'5.  2015-2020 LRAM'!AK757</f>
        <v>0</v>
      </c>
      <c r="Q73" s="158">
        <f>'5.  2015-2020 LRAM'!AL757</f>
        <v>0</v>
      </c>
      <c r="R73" s="159">
        <f>SUM(D73:Q73)</f>
        <v>26331.351795101404</v>
      </c>
      <c r="U73" s="154"/>
      <c r="V73" s="155"/>
    </row>
    <row r="74" spans="2:22" s="165" customFormat="1">
      <c r="B74" s="156" t="s">
        <v>226</v>
      </c>
      <c r="C74" s="157"/>
      <c r="D74" s="158">
        <f>-'5.  2015-2020 LRAM'!Y758</f>
        <v>-2854.3229999999999</v>
      </c>
      <c r="E74" s="158">
        <f>-'5.  2015-2020 LRAM'!Z758</f>
        <v>-3451.0322999999999</v>
      </c>
      <c r="F74" s="158">
        <f>-'5.  2015-2020 LRAM'!AA758</f>
        <v>-1781.5119999999999</v>
      </c>
      <c r="G74" s="158">
        <f>-'5.  2015-2020 LRAM'!AB758</f>
        <v>-5449.0703999999996</v>
      </c>
      <c r="H74" s="158">
        <f>-'5.  2015-2020 LRAM'!AC758</f>
        <v>0</v>
      </c>
      <c r="I74" s="158">
        <f>-'5.  2015-2020 LRAM'!AD758</f>
        <v>0</v>
      </c>
      <c r="J74" s="158">
        <f>-'5.  2015-2020 LRAM'!AE758</f>
        <v>0</v>
      </c>
      <c r="K74" s="158">
        <f>-'5.  2015-2020 LRAM'!AF758</f>
        <v>0</v>
      </c>
      <c r="L74" s="158">
        <f>-'5.  2015-2020 LRAM'!AG758</f>
        <v>0</v>
      </c>
      <c r="M74" s="158">
        <f>-'5.  2015-2020 LRAM'!AH758</f>
        <v>0</v>
      </c>
      <c r="N74" s="158">
        <f>-'5.  2015-2020 LRAM'!AI758</f>
        <v>0</v>
      </c>
      <c r="O74" s="158">
        <f>-'5.  2015-2020 LRAM'!AJ758</f>
        <v>0</v>
      </c>
      <c r="P74" s="158">
        <f>-'5.  2015-2020 LRAM'!AK758</f>
        <v>0</v>
      </c>
      <c r="Q74" s="158">
        <f>-'5.  2015-2020 LRAM'!AL758</f>
        <v>0</v>
      </c>
      <c r="R74" s="159">
        <f>SUM(D74:Q74)</f>
        <v>-13535.937699999999</v>
      </c>
      <c r="S74" s="160"/>
      <c r="U74" s="154"/>
      <c r="V74" s="155"/>
    </row>
    <row r="75" spans="2:22" s="138" customFormat="1">
      <c r="B75" s="625" t="s">
        <v>67</v>
      </c>
      <c r="C75" s="621"/>
      <c r="D75" s="162"/>
      <c r="E75" s="162"/>
      <c r="F75" s="162"/>
      <c r="G75" s="162"/>
      <c r="H75" s="162"/>
      <c r="I75" s="162"/>
      <c r="J75" s="162"/>
      <c r="K75" s="163"/>
      <c r="L75" s="163"/>
      <c r="M75" s="163"/>
      <c r="N75" s="163"/>
      <c r="O75" s="163"/>
      <c r="P75" s="163"/>
      <c r="Q75" s="163"/>
      <c r="R75" s="164"/>
      <c r="U75" s="161"/>
      <c r="V75" s="155"/>
    </row>
    <row r="76" spans="2:22" s="165" customFormat="1">
      <c r="B76" s="156" t="s">
        <v>229</v>
      </c>
      <c r="C76" s="537"/>
      <c r="D76" s="158">
        <f>'5.  2015-2020 LRAM'!Y941</f>
        <v>1891.1132934644677</v>
      </c>
      <c r="E76" s="158">
        <f>'5.  2015-2020 LRAM'!Z941</f>
        <v>8143.2600475739418</v>
      </c>
      <c r="F76" s="158">
        <f>'5.  2015-2020 LRAM'!AA941</f>
        <v>1554.4740124798907</v>
      </c>
      <c r="G76" s="158">
        <f>'5.  2015-2020 LRAM'!AB941</f>
        <v>10015.827303496673</v>
      </c>
      <c r="H76" s="158">
        <f>'5.  2015-2020 LRAM'!AC941</f>
        <v>0</v>
      </c>
      <c r="I76" s="158">
        <f>'5.  2015-2020 LRAM'!AD941</f>
        <v>0</v>
      </c>
      <c r="J76" s="158">
        <f>'5.  2015-2020 LRAM'!AE941</f>
        <v>2028.9996000000001</v>
      </c>
      <c r="K76" s="158">
        <f>'5.  2015-2020 LRAM'!AF941</f>
        <v>0</v>
      </c>
      <c r="L76" s="158">
        <f>'5.  2015-2020 LRAM'!AG941</f>
        <v>0</v>
      </c>
      <c r="M76" s="158">
        <f>'5.  2015-2020 LRAM'!AH941</f>
        <v>0</v>
      </c>
      <c r="N76" s="158">
        <f>'5.  2015-2020 LRAM'!AI941</f>
        <v>0</v>
      </c>
      <c r="O76" s="158">
        <f>'5.  2015-2020 LRAM'!AJ941</f>
        <v>0</v>
      </c>
      <c r="P76" s="158">
        <f>'5.  2015-2020 LRAM'!AK941</f>
        <v>0</v>
      </c>
      <c r="Q76" s="158">
        <f>'5.  2015-2020 LRAM'!AL941</f>
        <v>0</v>
      </c>
      <c r="R76" s="159">
        <f>SUM(D76:Q76)</f>
        <v>23633.674257014973</v>
      </c>
      <c r="U76" s="154"/>
      <c r="V76" s="155"/>
    </row>
    <row r="77" spans="2:22" s="165" customFormat="1">
      <c r="B77" s="156" t="s">
        <v>228</v>
      </c>
      <c r="C77" s="157"/>
      <c r="D77" s="158">
        <f>-'5.  2015-2020 LRAM'!Y942</f>
        <v>-703.23899999999992</v>
      </c>
      <c r="E77" s="158">
        <f>-'5.  2015-2020 LRAM'!Z942</f>
        <v>-3469.8903999999998</v>
      </c>
      <c r="F77" s="158">
        <f>-'5.  2015-2020 LRAM'!AA942</f>
        <v>-1798.444</v>
      </c>
      <c r="G77" s="158">
        <f>-'5.  2015-2020 LRAM'!AB942</f>
        <v>-5500.7543999999998</v>
      </c>
      <c r="H77" s="158">
        <f>-'5.  2015-2020 LRAM'!AC942</f>
        <v>0</v>
      </c>
      <c r="I77" s="158">
        <f>-'5.  2015-2020 LRAM'!AD942</f>
        <v>0</v>
      </c>
      <c r="J77" s="158">
        <f>-'5.  2015-2020 LRAM'!AE942</f>
        <v>0</v>
      </c>
      <c r="K77" s="158">
        <f>-'5.  2015-2020 LRAM'!AF942</f>
        <v>0</v>
      </c>
      <c r="L77" s="158">
        <f>-'5.  2015-2020 LRAM'!AG942</f>
        <v>0</v>
      </c>
      <c r="M77" s="158">
        <f>-'5.  2015-2020 LRAM'!AH942</f>
        <v>0</v>
      </c>
      <c r="N77" s="158">
        <f>-'5.  2015-2020 LRAM'!AI942</f>
        <v>0</v>
      </c>
      <c r="O77" s="158">
        <f>-'5.  2015-2020 LRAM'!AJ942</f>
        <v>0</v>
      </c>
      <c r="P77" s="158">
        <f>-'5.  2015-2020 LRAM'!AK942</f>
        <v>0</v>
      </c>
      <c r="Q77" s="158">
        <f>-'5.  2015-2020 LRAM'!AL942</f>
        <v>0</v>
      </c>
      <c r="R77" s="159">
        <f>SUM(D77:Q77)</f>
        <v>-11472.327799999999</v>
      </c>
      <c r="S77" s="160"/>
      <c r="U77" s="154"/>
      <c r="V77" s="155"/>
    </row>
    <row r="78" spans="2:22" s="138" customFormat="1">
      <c r="B78" s="625" t="s">
        <v>67</v>
      </c>
      <c r="C78" s="621"/>
      <c r="D78" s="162"/>
      <c r="E78" s="162"/>
      <c r="F78" s="162"/>
      <c r="G78" s="162"/>
      <c r="H78" s="162"/>
      <c r="I78" s="162"/>
      <c r="J78" s="162"/>
      <c r="K78" s="163"/>
      <c r="L78" s="163"/>
      <c r="M78" s="163"/>
      <c r="N78" s="163"/>
      <c r="O78" s="163"/>
      <c r="P78" s="163"/>
      <c r="Q78" s="163"/>
      <c r="R78" s="164"/>
      <c r="U78" s="161"/>
      <c r="V78" s="155"/>
    </row>
    <row r="79" spans="2:22" s="165" customFormat="1">
      <c r="B79" s="156" t="s">
        <v>231</v>
      </c>
      <c r="C79" s="537"/>
      <c r="D79" s="158">
        <f>'5.  2015-2020 LRAM'!Y1125</f>
        <v>0</v>
      </c>
      <c r="E79" s="158">
        <f>'5.  2015-2020 LRAM'!Z1125</f>
        <v>8051.3054455778647</v>
      </c>
      <c r="F79" s="158">
        <f>'5.  2015-2020 LRAM'!AA1125</f>
        <v>1575.9961743658041</v>
      </c>
      <c r="G79" s="158">
        <f>'5.  2015-2020 LRAM'!AB1125</f>
        <v>10154.275851119617</v>
      </c>
      <c r="H79" s="158">
        <f>'5.  2015-2020 LRAM'!AC1125</f>
        <v>0</v>
      </c>
      <c r="I79" s="158">
        <f>'5.  2015-2020 LRAM'!AD1125</f>
        <v>0</v>
      </c>
      <c r="J79" s="158">
        <f>'5.  2015-2020 LRAM'!AE1125</f>
        <v>24685.473599999998</v>
      </c>
      <c r="K79" s="158">
        <f>'5.  2015-2020 LRAM'!AF1125</f>
        <v>0</v>
      </c>
      <c r="L79" s="158">
        <f>'5.  2015-2020 LRAM'!AG1125</f>
        <v>0</v>
      </c>
      <c r="M79" s="158">
        <f>'5.  2015-2020 LRAM'!AH1125</f>
        <v>0</v>
      </c>
      <c r="N79" s="158">
        <f>'5.  2015-2020 LRAM'!AI1125</f>
        <v>0</v>
      </c>
      <c r="O79" s="158">
        <f>'5.  2015-2020 LRAM'!AJ1125</f>
        <v>0</v>
      </c>
      <c r="P79" s="158">
        <f>'5.  2015-2020 LRAM'!AK1125</f>
        <v>0</v>
      </c>
      <c r="Q79" s="158">
        <f>'5.  2015-2020 LRAM'!AL1125</f>
        <v>0</v>
      </c>
      <c r="R79" s="159">
        <f>SUM(D79:Q79)</f>
        <v>44467.051071063281</v>
      </c>
      <c r="U79" s="154"/>
      <c r="V79" s="155"/>
    </row>
    <row r="80" spans="2:22" s="165" customFormat="1">
      <c r="B80" s="156" t="s">
        <v>230</v>
      </c>
      <c r="C80" s="157"/>
      <c r="D80" s="158">
        <f>-'5.  2015-2020 LRAM'!Y1126</f>
        <v>0</v>
      </c>
      <c r="E80" s="158">
        <f>-'5.  2015-2020 LRAM'!Z1126</f>
        <v>-3526.4647000000004</v>
      </c>
      <c r="F80" s="158">
        <f>-'5.  2015-2020 LRAM'!AA1126</f>
        <v>-1823.3440000000001</v>
      </c>
      <c r="G80" s="158">
        <f>-'5.  2015-2020 LRAM'!AB1126</f>
        <v>-5576.7911999999997</v>
      </c>
      <c r="H80" s="158">
        <f>-'5.  2015-2020 LRAM'!AC1126</f>
        <v>0</v>
      </c>
      <c r="I80" s="158">
        <f>-'5.  2015-2020 LRAM'!AD1126</f>
        <v>0</v>
      </c>
      <c r="J80" s="158">
        <f>-'5.  2015-2020 LRAM'!AE1126</f>
        <v>0</v>
      </c>
      <c r="K80" s="158">
        <f>-'5.  2015-2020 LRAM'!AF1126</f>
        <v>0</v>
      </c>
      <c r="L80" s="158">
        <f>-'5.  2015-2020 LRAM'!AG1126</f>
        <v>0</v>
      </c>
      <c r="M80" s="158">
        <f>-'5.  2015-2020 LRAM'!AH1126</f>
        <v>0</v>
      </c>
      <c r="N80" s="158">
        <f>-'5.  2015-2020 LRAM'!AI1126</f>
        <v>0</v>
      </c>
      <c r="O80" s="158">
        <f>-'5.  2015-2020 LRAM'!AJ1126</f>
        <v>0</v>
      </c>
      <c r="P80" s="158">
        <f>-'5.  2015-2020 LRAM'!AK1126</f>
        <v>0</v>
      </c>
      <c r="Q80" s="158">
        <f>-'5.  2015-2020 LRAM'!AL1126</f>
        <v>0</v>
      </c>
      <c r="R80" s="159">
        <f>SUM(D80:Q80)</f>
        <v>-10926.599900000001</v>
      </c>
      <c r="S80" s="160"/>
      <c r="U80" s="154"/>
      <c r="V80" s="155"/>
    </row>
    <row r="81" spans="2:22" s="138" customFormat="1">
      <c r="B81" s="625" t="s">
        <v>67</v>
      </c>
      <c r="C81" s="621"/>
      <c r="D81" s="162"/>
      <c r="E81" s="162"/>
      <c r="F81" s="162"/>
      <c r="G81" s="162"/>
      <c r="H81" s="162"/>
      <c r="I81" s="162"/>
      <c r="J81" s="162"/>
      <c r="K81" s="163"/>
      <c r="L81" s="163"/>
      <c r="M81" s="163"/>
      <c r="N81" s="163"/>
      <c r="O81" s="163"/>
      <c r="P81" s="163"/>
      <c r="Q81" s="163"/>
      <c r="R81" s="164"/>
      <c r="U81" s="161"/>
      <c r="V81" s="155"/>
    </row>
    <row r="82" spans="2:22" s="17" customFormat="1">
      <c r="B82" s="622" t="s">
        <v>43</v>
      </c>
      <c r="C82" s="621"/>
      <c r="D82" s="679">
        <f>'6.  Carrying Charges'!I169</f>
        <v>688.48296067486876</v>
      </c>
      <c r="E82" s="679">
        <f>'6.  Carrying Charges'!J169</f>
        <v>383.3753249301771</v>
      </c>
      <c r="F82" s="679">
        <f>'6.  Carrying Charges'!K169</f>
        <v>-219.03087301724005</v>
      </c>
      <c r="G82" s="679">
        <f>'6.  Carrying Charges'!L169</f>
        <v>369.23527938853186</v>
      </c>
      <c r="H82" s="679">
        <f>'6.  Carrying Charges'!M169</f>
        <v>-4.4301487499999959E-2</v>
      </c>
      <c r="I82" s="679">
        <f>'6.  Carrying Charges'!N169</f>
        <v>-1.6383233237499994</v>
      </c>
      <c r="J82" s="679">
        <f>'6.  Carrying Charges'!O169</f>
        <v>152.49883832937496</v>
      </c>
      <c r="K82" s="679">
        <f>'6.  Carrying Charges'!P169</f>
        <v>0</v>
      </c>
      <c r="L82" s="679">
        <f>'6.  Carrying Charges'!Q169</f>
        <v>0</v>
      </c>
      <c r="M82" s="679">
        <f>'6.  Carrying Charges'!R169</f>
        <v>0</v>
      </c>
      <c r="N82" s="679">
        <f>'6.  Carrying Charges'!S169</f>
        <v>0</v>
      </c>
      <c r="O82" s="679">
        <f>'6.  Carrying Charges'!T169</f>
        <v>0</v>
      </c>
      <c r="P82" s="679">
        <f>'6.  Carrying Charges'!U169</f>
        <v>0</v>
      </c>
      <c r="Q82" s="679">
        <f>'6.  Carrying Charges'!V169</f>
        <v>0</v>
      </c>
      <c r="R82" s="680">
        <f>SUM(D82:Q82)</f>
        <v>1372.8789054944627</v>
      </c>
      <c r="U82" s="154"/>
      <c r="V82" s="155"/>
    </row>
    <row r="83" spans="2:22" s="165" customFormat="1" ht="21.75" customHeight="1">
      <c r="B83" s="623" t="s">
        <v>238</v>
      </c>
      <c r="C83" s="624"/>
      <c r="D83" s="803">
        <f>SUM(D52:D80)+D82</f>
        <v>13965.863226173849</v>
      </c>
      <c r="E83" s="803">
        <f t="shared" ref="E83:Q83" si="1">SUM(E52:E80)+E82</f>
        <v>14580.37056948958</v>
      </c>
      <c r="F83" s="803">
        <f t="shared" si="1"/>
        <v>-3685.1065463134582</v>
      </c>
      <c r="G83" s="803">
        <f t="shared" si="1"/>
        <v>14296.247343992136</v>
      </c>
      <c r="H83" s="803">
        <f t="shared" si="1"/>
        <v>-0.56630148749999998</v>
      </c>
      <c r="I83" s="803">
        <f t="shared" si="1"/>
        <v>-20.942523323750002</v>
      </c>
      <c r="J83" s="803">
        <f t="shared" si="1"/>
        <v>26732.700938329373</v>
      </c>
      <c r="K83" s="803">
        <f t="shared" si="1"/>
        <v>0</v>
      </c>
      <c r="L83" s="803">
        <f t="shared" si="1"/>
        <v>0</v>
      </c>
      <c r="M83" s="803">
        <f t="shared" si="1"/>
        <v>0</v>
      </c>
      <c r="N83" s="803">
        <f t="shared" si="1"/>
        <v>0</v>
      </c>
      <c r="O83" s="803">
        <f t="shared" si="1"/>
        <v>0</v>
      </c>
      <c r="P83" s="803">
        <f t="shared" si="1"/>
        <v>0</v>
      </c>
      <c r="Q83" s="803">
        <f t="shared" si="1"/>
        <v>0</v>
      </c>
      <c r="R83" s="803">
        <f>SUM(D83:Q83)</f>
        <v>65868.566706860234</v>
      </c>
      <c r="U83" s="154"/>
      <c r="V83" s="155"/>
    </row>
    <row r="84" spans="2:22" ht="20.25" customHeight="1">
      <c r="B84" s="455" t="s">
        <v>534</v>
      </c>
      <c r="C84" s="602"/>
      <c r="D84" s="601"/>
      <c r="E84" s="601"/>
      <c r="F84" s="601"/>
      <c r="G84" s="601"/>
      <c r="H84" s="601"/>
      <c r="I84" s="601"/>
      <c r="J84" s="601"/>
      <c r="K84" s="601"/>
      <c r="L84" s="601"/>
      <c r="M84" s="601"/>
      <c r="N84" s="601"/>
      <c r="O84" s="601"/>
      <c r="P84" s="601"/>
      <c r="Q84" s="601"/>
      <c r="R84" s="601"/>
      <c r="V84" s="13"/>
    </row>
    <row r="85" spans="2:22" ht="20.25" customHeight="1">
      <c r="B85" s="620"/>
      <c r="C85" s="68"/>
      <c r="E85" s="9"/>
      <c r="V85" s="13"/>
    </row>
    <row r="86" spans="2:22" ht="14.5">
      <c r="E86" s="9"/>
    </row>
    <row r="87" spans="2:22" ht="21" hidden="1" customHeight="1">
      <c r="B87" s="120" t="s">
        <v>535</v>
      </c>
      <c r="F87" s="589"/>
    </row>
    <row r="88" spans="2:22" s="549" customFormat="1" ht="27.75" hidden="1" customHeight="1">
      <c r="B88" s="570" t="s">
        <v>555</v>
      </c>
      <c r="C88" s="566"/>
      <c r="D88" s="566"/>
      <c r="E88" s="573"/>
      <c r="F88" s="566"/>
      <c r="G88" s="566"/>
      <c r="H88" s="566"/>
      <c r="I88" s="566"/>
      <c r="J88" s="566"/>
      <c r="T88" s="550"/>
      <c r="U88" s="550"/>
    </row>
    <row r="89" spans="2:22" ht="11.25" hidden="1" customHeight="1">
      <c r="B89" s="112"/>
    </row>
    <row r="90" spans="2:22" s="562" customFormat="1" ht="25.5" hidden="1" customHeight="1">
      <c r="B90" s="564"/>
      <c r="C90" s="560">
        <v>2011</v>
      </c>
      <c r="D90" s="560">
        <v>2012</v>
      </c>
      <c r="E90" s="560">
        <v>2013</v>
      </c>
      <c r="F90" s="560">
        <v>2014</v>
      </c>
      <c r="G90" s="560">
        <v>2015</v>
      </c>
      <c r="H90" s="560">
        <v>2016</v>
      </c>
      <c r="I90" s="560">
        <v>2017</v>
      </c>
      <c r="J90" s="560">
        <v>2018</v>
      </c>
      <c r="K90" s="560">
        <v>2019</v>
      </c>
      <c r="L90" s="560">
        <v>2020</v>
      </c>
      <c r="M90" s="561" t="s">
        <v>26</v>
      </c>
      <c r="T90" s="563"/>
      <c r="U90" s="563"/>
    </row>
    <row r="91" spans="2:22" s="92" customFormat="1" ht="23.25" hidden="1" customHeight="1">
      <c r="B91" s="200">
        <v>2011</v>
      </c>
      <c r="C91" s="555">
        <f>'4.  2011-2014 LRAM'!AM131</f>
        <v>1983.4173999999998</v>
      </c>
      <c r="D91" s="556">
        <f>SUM('4.  2011-2014 LRAM'!Y259:AL259)</f>
        <v>2144.3759</v>
      </c>
      <c r="E91" s="556">
        <f>SUM('4.  2011-2014 LRAM'!Y388:AL388)</f>
        <v>2642.4646000000002</v>
      </c>
      <c r="F91" s="557">
        <f>SUM('4.  2011-2014 LRAM'!Y517:AL517)</f>
        <v>2227.7584883399995</v>
      </c>
      <c r="G91" s="557">
        <f>SUM('5.  2015-2020 LRAM'!Y199:AL199)</f>
        <v>0</v>
      </c>
      <c r="H91" s="556">
        <f>SUM('5.  2015-2020 LRAM'!Y383:AL383)</f>
        <v>0</v>
      </c>
      <c r="I91" s="557">
        <f>SUM('5.  2015-2020 LRAM'!Y566:AL566)</f>
        <v>0</v>
      </c>
      <c r="J91" s="556">
        <f>SUM('5.  2015-2020 LRAM'!Y749:AL749)</f>
        <v>0</v>
      </c>
      <c r="K91" s="556">
        <f>SUM('5.  2015-2020 LRAM'!Y932:AL932)</f>
        <v>0</v>
      </c>
      <c r="L91" s="556">
        <f>SUM('5.  2015-2020 LRAM'!Y1115:AL1115)</f>
        <v>0</v>
      </c>
      <c r="M91" s="556">
        <f>SUM(C91:L91)</f>
        <v>8998.0163883399982</v>
      </c>
      <c r="T91" s="199"/>
      <c r="U91" s="199"/>
    </row>
    <row r="92" spans="2:22" s="92" customFormat="1" ht="23.25" hidden="1" customHeight="1">
      <c r="B92" s="200">
        <v>2012</v>
      </c>
      <c r="C92" s="558"/>
      <c r="D92" s="557">
        <f>SUM('4.  2011-2014 LRAM'!Y260:AL260)</f>
        <v>4834.7811874897252</v>
      </c>
      <c r="E92" s="556">
        <f>SUM('4.  2011-2014 LRAM'!Y389:AL389)</f>
        <v>5886.5389961966866</v>
      </c>
      <c r="F92" s="557">
        <f>SUM('4.  2011-2014 LRAM'!Y518:AL518)</f>
        <v>5929.6065040537378</v>
      </c>
      <c r="G92" s="557">
        <f>SUM('5.  2015-2020 LRAM'!Y200:AL200)</f>
        <v>0</v>
      </c>
      <c r="H92" s="556">
        <f>SUM('5.  2015-2020 LRAM'!Y384:AL384)</f>
        <v>0</v>
      </c>
      <c r="I92" s="557">
        <f>SUM('5.  2015-2020 LRAM'!Y567:AL567)</f>
        <v>0</v>
      </c>
      <c r="J92" s="556">
        <f>SUM('5.  2015-2020 LRAM'!Y750:AL750)</f>
        <v>0</v>
      </c>
      <c r="K92" s="556">
        <f>SUM('5.  2015-2020 LRAM'!Y933:AL933)</f>
        <v>0</v>
      </c>
      <c r="L92" s="556">
        <f>SUM('5.  2015-2020 LRAM'!Y1116:AL1116)</f>
        <v>0</v>
      </c>
      <c r="M92" s="556">
        <f>SUM(D92:L92)</f>
        <v>16650.92668774015</v>
      </c>
      <c r="T92" s="199"/>
      <c r="U92" s="199"/>
    </row>
    <row r="93" spans="2:22" s="92" customFormat="1" ht="23.25" hidden="1" customHeight="1">
      <c r="B93" s="200">
        <v>2013</v>
      </c>
      <c r="C93" s="559"/>
      <c r="D93" s="559"/>
      <c r="E93" s="557">
        <f>SUM('4.  2011-2014 LRAM'!Y390:AL390)</f>
        <v>3408.5889273060802</v>
      </c>
      <c r="F93" s="557">
        <f>SUM('4.  2011-2014 LRAM'!Y519:AL519)</f>
        <v>3394.3378060938303</v>
      </c>
      <c r="G93" s="557">
        <f>SUM('5.  2015-2020 LRAM'!Y201:AL201)</f>
        <v>0</v>
      </c>
      <c r="H93" s="556">
        <f>SUM('5.  2015-2020 LRAM'!Y385:AL385)</f>
        <v>0</v>
      </c>
      <c r="I93" s="557">
        <f>SUM('5.  2015-2020 LRAM'!Y568:AL568)</f>
        <v>0</v>
      </c>
      <c r="J93" s="556">
        <f>SUM('5.  2015-2020 LRAM'!Y751:AL751)</f>
        <v>0</v>
      </c>
      <c r="K93" s="556">
        <f>SUM('5.  2015-2020 LRAM'!Y934:AL934)</f>
        <v>0</v>
      </c>
      <c r="L93" s="556">
        <f>SUM('5.  2015-2020 LRAM'!Y1117:AL1117)</f>
        <v>0</v>
      </c>
      <c r="M93" s="556">
        <f>SUM(C93:L93)</f>
        <v>6802.9267333999105</v>
      </c>
      <c r="T93" s="199"/>
      <c r="U93" s="199"/>
    </row>
    <row r="94" spans="2:22" s="92" customFormat="1" ht="23.25" hidden="1" customHeight="1">
      <c r="B94" s="200">
        <v>2014</v>
      </c>
      <c r="C94" s="559"/>
      <c r="D94" s="559"/>
      <c r="E94" s="559"/>
      <c r="F94" s="557">
        <f>SUM('4.  2011-2014 LRAM'!Y520:AL520)</f>
        <v>5060.8229316007992</v>
      </c>
      <c r="G94" s="557">
        <f>SUM('5.  2015-2020 LRAM'!Y202:AL202)</f>
        <v>0</v>
      </c>
      <c r="H94" s="556">
        <f>SUM('5.  2015-2020 LRAM'!Y386:AL386)</f>
        <v>0</v>
      </c>
      <c r="I94" s="557">
        <f>SUM('5.  2015-2020 LRAM'!Y569:AL569)</f>
        <v>0</v>
      </c>
      <c r="J94" s="556">
        <f>SUM('5.  2015-2020 LRAM'!Y752:AL752)</f>
        <v>0</v>
      </c>
      <c r="K94" s="556">
        <f>SUM('5.  2015-2020 LRAM'!Y935:AL935)</f>
        <v>0</v>
      </c>
      <c r="L94" s="556">
        <f>SUM('5.  2015-2020 LRAM'!Y1118:AL1118)</f>
        <v>0</v>
      </c>
      <c r="M94" s="556">
        <f>SUM(F94:L94)</f>
        <v>5060.8229316007992</v>
      </c>
      <c r="T94" s="199"/>
      <c r="U94" s="199"/>
    </row>
    <row r="95" spans="2:22" s="92" customFormat="1" ht="23.25" hidden="1" customHeight="1">
      <c r="B95" s="200">
        <v>2015</v>
      </c>
      <c r="C95" s="559"/>
      <c r="D95" s="559"/>
      <c r="E95" s="559"/>
      <c r="F95" s="559"/>
      <c r="G95" s="557">
        <f>SUM('5.  2015-2020 LRAM'!Y203:AL203)</f>
        <v>6823.4946948690613</v>
      </c>
      <c r="H95" s="556">
        <f>SUM('5.  2015-2020 LRAM'!Y387:AL387)</f>
        <v>7182.4975433900008</v>
      </c>
      <c r="I95" s="557">
        <f>SUM('5.  2015-2020 LRAM'!Y570:AL570)</f>
        <v>6973.4084120099997</v>
      </c>
      <c r="J95" s="556">
        <f>SUM('5.  2015-2020 LRAM'!Y753:AL753)</f>
        <v>6353.1004457099989</v>
      </c>
      <c r="K95" s="556">
        <f>SUM('5.  2015-2020 LRAM'!Y936:AL936)</f>
        <v>5682.7273679200007</v>
      </c>
      <c r="L95" s="556">
        <f>SUM('5.  2015-2020 LRAM'!Y1119:AL1119)</f>
        <v>5527.8884523100005</v>
      </c>
      <c r="M95" s="556">
        <f>SUM(G95:L95)</f>
        <v>38543.116916209059</v>
      </c>
      <c r="T95" s="199"/>
      <c r="U95" s="199"/>
    </row>
    <row r="96" spans="2:22" s="92" customFormat="1" ht="23.25" hidden="1" customHeight="1">
      <c r="B96" s="200">
        <v>2016</v>
      </c>
      <c r="C96" s="559"/>
      <c r="D96" s="559"/>
      <c r="E96" s="559"/>
      <c r="F96" s="559"/>
      <c r="G96" s="559"/>
      <c r="H96" s="556">
        <f>SUM('5.  2015-2020 LRAM'!Y388:AL388)</f>
        <v>8036.3946365808406</v>
      </c>
      <c r="I96" s="557">
        <f>SUM('5.  2015-2020 LRAM'!Y571:AL571)</f>
        <v>6811.3878862068686</v>
      </c>
      <c r="J96" s="556">
        <f>SUM('5.  2015-2020 LRAM'!Y754:AL754)</f>
        <v>5175.2605973513164</v>
      </c>
      <c r="K96" s="556">
        <f>SUM('5.  2015-2020 LRAM'!Y937:AL937)</f>
        <v>3497.3314767831307</v>
      </c>
      <c r="L96" s="556">
        <f>SUM('5.  2015-2020 LRAM'!Y1120:AL1120)</f>
        <v>2986.5497924345614</v>
      </c>
      <c r="M96" s="556">
        <f>SUM(H96:L96)</f>
        <v>26506.924389356718</v>
      </c>
      <c r="T96" s="199"/>
      <c r="U96" s="199"/>
    </row>
    <row r="97" spans="2:21" s="92" customFormat="1" ht="23.25" hidden="1" customHeight="1">
      <c r="B97" s="200">
        <v>2017</v>
      </c>
      <c r="C97" s="559"/>
      <c r="D97" s="559"/>
      <c r="E97" s="559"/>
      <c r="F97" s="559"/>
      <c r="G97" s="559"/>
      <c r="H97" s="559"/>
      <c r="I97" s="556">
        <f>SUM('5.  2015-2020 LRAM'!Y572:AL572)</f>
        <v>11745.761105129339</v>
      </c>
      <c r="J97" s="556">
        <f>SUM('5.  2015-2020 LRAM'!Y755:AL755)</f>
        <v>7897.5762810190481</v>
      </c>
      <c r="K97" s="556">
        <f>SUM('5.  2015-2020 LRAM'!Y938:AL938)</f>
        <v>5371.862093133388</v>
      </c>
      <c r="L97" s="556">
        <f>SUM('5.  2015-2020 LRAM'!Y1121:AL1121)</f>
        <v>4602.62460336</v>
      </c>
      <c r="M97" s="556">
        <f>SUM(I97:L97)</f>
        <v>29617.824082641771</v>
      </c>
      <c r="T97" s="199"/>
      <c r="U97" s="199"/>
    </row>
    <row r="98" spans="2:21" s="92" customFormat="1" ht="23.25" hidden="1" customHeight="1">
      <c r="B98" s="200">
        <v>2018</v>
      </c>
      <c r="C98" s="559"/>
      <c r="D98" s="559"/>
      <c r="E98" s="559"/>
      <c r="F98" s="559"/>
      <c r="G98" s="559"/>
      <c r="H98" s="559"/>
      <c r="I98" s="559"/>
      <c r="J98" s="556">
        <f>SUM('5.  2015-2020 LRAM'!Y756:AL756)</f>
        <v>6905.4144710210403</v>
      </c>
      <c r="K98" s="556">
        <f>SUM('5.  2015-2020 LRAM'!Y939:AL939)</f>
        <v>6331.8936746078816</v>
      </c>
      <c r="L98" s="556">
        <f>SUM('5.  2015-2020 LRAM'!Y1122:AL1122)</f>
        <v>6157.7150336940658</v>
      </c>
      <c r="M98" s="556">
        <f>SUM(J98:L98)</f>
        <v>19395.023179322987</v>
      </c>
      <c r="T98" s="199"/>
      <c r="U98" s="199"/>
    </row>
    <row r="99" spans="2:21" s="92" customFormat="1" ht="23.25" hidden="1" customHeight="1">
      <c r="B99" s="200">
        <v>2019</v>
      </c>
      <c r="C99" s="559"/>
      <c r="D99" s="559"/>
      <c r="E99" s="559"/>
      <c r="F99" s="559"/>
      <c r="G99" s="559"/>
      <c r="H99" s="559"/>
      <c r="I99" s="559"/>
      <c r="J99" s="559"/>
      <c r="K99" s="556">
        <f>SUM('5.  2015-2020 LRAM'!Y940:AL940)</f>
        <v>2749.859644570573</v>
      </c>
      <c r="L99" s="556">
        <f>SUM('5.  2015-2020 LRAM'!Y1123:AL1123)</f>
        <v>25192.273189264655</v>
      </c>
      <c r="M99" s="556">
        <f>SUM(K99:L99)</f>
        <v>27942.132833835229</v>
      </c>
      <c r="T99" s="199"/>
      <c r="U99" s="199"/>
    </row>
    <row r="100" spans="2:21" s="92" customFormat="1" ht="23.25" hidden="1" customHeight="1">
      <c r="B100" s="200">
        <v>2020</v>
      </c>
      <c r="C100" s="559"/>
      <c r="D100" s="559"/>
      <c r="E100" s="559"/>
      <c r="F100" s="559"/>
      <c r="G100" s="559"/>
      <c r="H100" s="559"/>
      <c r="I100" s="559"/>
      <c r="J100" s="559"/>
      <c r="K100" s="559"/>
      <c r="L100" s="558">
        <f>SUM('5.  2015-2020 LRAM'!Y1124:AL1124)</f>
        <v>0</v>
      </c>
      <c r="M100" s="558">
        <f>L100</f>
        <v>0</v>
      </c>
      <c r="T100" s="199"/>
      <c r="U100" s="199"/>
    </row>
    <row r="101" spans="2:21" s="198" customFormat="1" ht="24" hidden="1" customHeight="1">
      <c r="B101" s="571" t="s">
        <v>517</v>
      </c>
      <c r="C101" s="555">
        <f>C91</f>
        <v>1983.4173999999998</v>
      </c>
      <c r="D101" s="556">
        <f>D91+D92</f>
        <v>6979.1570874897252</v>
      </c>
      <c r="E101" s="556">
        <f>E91+E92+E93</f>
        <v>11937.592523502766</v>
      </c>
      <c r="F101" s="556">
        <f>F91+F92+F93+F94</f>
        <v>16612.525730088368</v>
      </c>
      <c r="G101" s="556">
        <f>G91+G92+G93+G94+G95</f>
        <v>6823.4946948690613</v>
      </c>
      <c r="H101" s="556">
        <f>H91+H92+H93+H94+H95+H96</f>
        <v>15218.892179970841</v>
      </c>
      <c r="I101" s="556">
        <f>I91+I92+I93+I94+I95+I96+I97</f>
        <v>25530.557403346207</v>
      </c>
      <c r="J101" s="556">
        <f>J91+J92+J93+J94+J95+J96+J97+J98</f>
        <v>26331.3517951014</v>
      </c>
      <c r="K101" s="556">
        <f>K91+K92+K93+K94+K95+K96+K97+K98+K99</f>
        <v>23633.674257014976</v>
      </c>
      <c r="L101" s="556">
        <f>SUM(L91:L100)</f>
        <v>44467.051071063281</v>
      </c>
      <c r="M101" s="556">
        <f>SUM(M91:M100)</f>
        <v>179517.71414244661</v>
      </c>
      <c r="T101" s="201"/>
      <c r="U101" s="201"/>
    </row>
    <row r="102" spans="2:21" s="27" customFormat="1" ht="24.75" hidden="1" customHeight="1">
      <c r="B102" s="572" t="s">
        <v>516</v>
      </c>
      <c r="C102" s="554">
        <f>'4.  2011-2014 LRAM'!AM132</f>
        <v>0</v>
      </c>
      <c r="D102" s="554">
        <f>'4.  2011-2014 LRAM'!AM262</f>
        <v>7608.0459000000001</v>
      </c>
      <c r="E102" s="554">
        <f>'4.  2011-2014 LRAM'!AM392</f>
        <v>9159.1627000000026</v>
      </c>
      <c r="F102" s="554">
        <f>'4.  2011-2014 LRAM'!AM522</f>
        <v>9223.5391</v>
      </c>
      <c r="G102" s="554">
        <f>'5.  2015-2020 LRAM'!AM205</f>
        <v>9317.2862000000023</v>
      </c>
      <c r="H102" s="554">
        <f>'5.  2015-2020 LRAM'!AM390</f>
        <v>16719.4179</v>
      </c>
      <c r="I102" s="554">
        <f>'5.  2015-2020 LRAM'!AM574</f>
        <v>15537.7641</v>
      </c>
      <c r="J102" s="554">
        <f>'5.  2015-2020 LRAM'!AM758</f>
        <v>13535.937699999999</v>
      </c>
      <c r="K102" s="554">
        <f>'5.  2015-2020 LRAM'!AM942</f>
        <v>11472.327799999999</v>
      </c>
      <c r="L102" s="554">
        <f>'5.  2015-2020 LRAM'!AM1126</f>
        <v>10926.599900000001</v>
      </c>
      <c r="M102" s="556">
        <f>SUM(C102:L102)</f>
        <v>103500.08130000001</v>
      </c>
      <c r="T102" s="91"/>
      <c r="U102" s="91"/>
    </row>
    <row r="103" spans="2:21" ht="24.75" hidden="1" customHeight="1">
      <c r="B103" s="572" t="s">
        <v>43</v>
      </c>
      <c r="C103" s="554">
        <f>'6.  Carrying Charges'!W27</f>
        <v>0</v>
      </c>
      <c r="D103" s="554">
        <f>'6.  Carrying Charges'!W42</f>
        <v>0</v>
      </c>
      <c r="E103" s="554">
        <f>'6.  Carrying Charges'!W57</f>
        <v>0</v>
      </c>
      <c r="F103" s="554">
        <f>'6.  Carrying Charges'!W72</f>
        <v>0</v>
      </c>
      <c r="G103" s="554">
        <f>'6.  Carrying Charges'!W87</f>
        <v>-12.765095266888991</v>
      </c>
      <c r="H103" s="554">
        <f>'6.  Carrying Charges'!W102</f>
        <v>-47.761952328476326</v>
      </c>
      <c r="I103" s="554">
        <f>'6.  Carrying Charges'!W117</f>
        <v>-36.986098373238562</v>
      </c>
      <c r="J103" s="554">
        <f>'6.  Carrying Charges'!W132</f>
        <v>192.0001573420424</v>
      </c>
      <c r="K103" s="554">
        <f>'6.  Carrying Charges'!W147</f>
        <v>736.58903474122758</v>
      </c>
      <c r="L103" s="554">
        <f>'6.  Carrying Charges'!W162</f>
        <v>1306.0980987437601</v>
      </c>
      <c r="M103" s="556">
        <f>SUM(C103:L103)</f>
        <v>2137.1741448584262</v>
      </c>
    </row>
    <row r="104" spans="2:21" ht="23.25" hidden="1" customHeight="1">
      <c r="B104" s="571" t="s">
        <v>26</v>
      </c>
      <c r="C104" s="554">
        <f>C101-C102+C103</f>
        <v>1983.4173999999998</v>
      </c>
      <c r="D104" s="554">
        <f t="shared" ref="D104:J104" si="2">D101-D102+D103</f>
        <v>-628.88881251027487</v>
      </c>
      <c r="E104" s="554">
        <f t="shared" si="2"/>
        <v>2778.4298235027636</v>
      </c>
      <c r="F104" s="554">
        <f t="shared" si="2"/>
        <v>7388.9866300883677</v>
      </c>
      <c r="G104" s="554">
        <f t="shared" si="2"/>
        <v>-2506.5566003978302</v>
      </c>
      <c r="H104" s="554">
        <f t="shared" si="2"/>
        <v>-1548.2876723576362</v>
      </c>
      <c r="I104" s="554">
        <f t="shared" si="2"/>
        <v>9955.807204972969</v>
      </c>
      <c r="J104" s="554">
        <f t="shared" si="2"/>
        <v>12987.414252443445</v>
      </c>
      <c r="K104" s="554">
        <f>K101-K102+K103</f>
        <v>12897.935491756205</v>
      </c>
      <c r="L104" s="554">
        <f>L101-L102+L103</f>
        <v>34846.549269807037</v>
      </c>
      <c r="M104" s="554">
        <f>M101-M102+M103</f>
        <v>78154.806987305026</v>
      </c>
    </row>
    <row r="105" spans="2:21" hidden="1"/>
    <row r="106" spans="2:21">
      <c r="B106" s="589" t="s">
        <v>524</v>
      </c>
    </row>
  </sheetData>
  <mergeCells count="20">
    <mergeCell ref="B35:C35"/>
    <mergeCell ref="B36:C36"/>
    <mergeCell ref="B30:C30"/>
    <mergeCell ref="B31:C31"/>
    <mergeCell ref="B32:C32"/>
    <mergeCell ref="B33:C33"/>
    <mergeCell ref="B34:C34"/>
    <mergeCell ref="B24:G24"/>
    <mergeCell ref="B26:C26"/>
    <mergeCell ref="B27:C27"/>
    <mergeCell ref="B28:C28"/>
    <mergeCell ref="B29:C29"/>
    <mergeCell ref="B37:C37"/>
    <mergeCell ref="B38:C38"/>
    <mergeCell ref="B46:L46"/>
    <mergeCell ref="B47:L47"/>
    <mergeCell ref="B48:L48"/>
    <mergeCell ref="B39:C39"/>
    <mergeCell ref="B40:C40"/>
    <mergeCell ref="B41:C41"/>
  </mergeCells>
  <hyperlinks>
    <hyperlink ref="B82" location="'6.  Carrying Charges'!A1" display="Carrying Charges"/>
    <hyperlink ref="B106" location="'1.  LRAMVA Summary'!A1" display="Return to top"/>
  </hyperlinks>
  <pageMargins left="0.34" right="0.18" top="0.8" bottom="0.74803149606299202" header="0.31496062992126" footer="0.31496062992126"/>
  <pageSetup scale="39" fitToHeight="0" orientation="landscape" r:id="rId1"/>
  <headerFooter>
    <oddFooter>&amp;L&amp;Z&amp;F&amp;R&amp;P of &amp;N</oddFooter>
  </headerFooter>
  <rowBreaks count="1" manualBreakCount="1">
    <brk id="43" min="1"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51</xdr:row>
                    <xdr:rowOff>25400</xdr:rowOff>
                  </from>
                  <to>
                    <xdr:col>2</xdr:col>
                    <xdr:colOff>1384300</xdr:colOff>
                    <xdr:row>52</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54</xdr:row>
                    <xdr:rowOff>25400</xdr:rowOff>
                  </from>
                  <to>
                    <xdr:col>2</xdr:col>
                    <xdr:colOff>1384300</xdr:colOff>
                    <xdr:row>55</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57</xdr:row>
                    <xdr:rowOff>25400</xdr:rowOff>
                  </from>
                  <to>
                    <xdr:col>2</xdr:col>
                    <xdr:colOff>1384300</xdr:colOff>
                    <xdr:row>58</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60</xdr:row>
                    <xdr:rowOff>25400</xdr:rowOff>
                  </from>
                  <to>
                    <xdr:col>2</xdr:col>
                    <xdr:colOff>1384300</xdr:colOff>
                    <xdr:row>61</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63</xdr:row>
                    <xdr:rowOff>25400</xdr:rowOff>
                  </from>
                  <to>
                    <xdr:col>2</xdr:col>
                    <xdr:colOff>1384300</xdr:colOff>
                    <xdr:row>64</xdr:row>
                    <xdr:rowOff>165100</xdr:rowOff>
                  </to>
                </anchor>
              </controlPr>
            </control>
          </mc:Choice>
        </mc:AlternateContent>
        <mc:AlternateContent xmlns:mc="http://schemas.openxmlformats.org/markup-compatibility/2006">
          <mc:Choice Requires="x14">
            <control shapeId="3106" r:id="rId9" name="Check Box 34">
              <controlPr defaultSize="0" autoFill="0" autoLine="0" autoPict="0">
                <anchor moveWithCells="1">
                  <from>
                    <xdr:col>2</xdr:col>
                    <xdr:colOff>965200</xdr:colOff>
                    <xdr:row>66</xdr:row>
                    <xdr:rowOff>25400</xdr:rowOff>
                  </from>
                  <to>
                    <xdr:col>2</xdr:col>
                    <xdr:colOff>1384300</xdr:colOff>
                    <xdr:row>67</xdr:row>
                    <xdr:rowOff>165100</xdr:rowOff>
                  </to>
                </anchor>
              </controlPr>
            </control>
          </mc:Choice>
        </mc:AlternateContent>
        <mc:AlternateContent xmlns:mc="http://schemas.openxmlformats.org/markup-compatibility/2006">
          <mc:Choice Requires="x14">
            <control shapeId="3107" r:id="rId10" name="Check Box 35">
              <controlPr defaultSize="0" autoFill="0" autoLine="0" autoPict="0">
                <anchor moveWithCells="1">
                  <from>
                    <xdr:col>2</xdr:col>
                    <xdr:colOff>965200</xdr:colOff>
                    <xdr:row>69</xdr:row>
                    <xdr:rowOff>25400</xdr:rowOff>
                  </from>
                  <to>
                    <xdr:col>2</xdr:col>
                    <xdr:colOff>1384300</xdr:colOff>
                    <xdr:row>70</xdr:row>
                    <xdr:rowOff>165100</xdr:rowOff>
                  </to>
                </anchor>
              </controlPr>
            </control>
          </mc:Choice>
        </mc:AlternateContent>
        <mc:AlternateContent xmlns:mc="http://schemas.openxmlformats.org/markup-compatibility/2006">
          <mc:Choice Requires="x14">
            <control shapeId="3109" r:id="rId11" name="Check Box 37">
              <controlPr defaultSize="0" autoFill="0" autoLine="0" autoPict="0">
                <anchor moveWithCells="1">
                  <from>
                    <xdr:col>2</xdr:col>
                    <xdr:colOff>965200</xdr:colOff>
                    <xdr:row>72</xdr:row>
                    <xdr:rowOff>25400</xdr:rowOff>
                  </from>
                  <to>
                    <xdr:col>2</xdr:col>
                    <xdr:colOff>1384300</xdr:colOff>
                    <xdr:row>73</xdr:row>
                    <xdr:rowOff>165100</xdr:rowOff>
                  </to>
                </anchor>
              </controlPr>
            </control>
          </mc:Choice>
        </mc:AlternateContent>
        <mc:AlternateContent xmlns:mc="http://schemas.openxmlformats.org/markup-compatibility/2006">
          <mc:Choice Requires="x14">
            <control shapeId="3110" r:id="rId12" name="Check Box 38">
              <controlPr defaultSize="0" autoFill="0" autoLine="0" autoPict="0">
                <anchor moveWithCells="1">
                  <from>
                    <xdr:col>2</xdr:col>
                    <xdr:colOff>965200</xdr:colOff>
                    <xdr:row>75</xdr:row>
                    <xdr:rowOff>25400</xdr:rowOff>
                  </from>
                  <to>
                    <xdr:col>2</xdr:col>
                    <xdr:colOff>1397000</xdr:colOff>
                    <xdr:row>76</xdr:row>
                    <xdr:rowOff>165100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4"/>
  <sheetViews>
    <sheetView topLeftCell="A34" zoomScale="85" zoomScaleNormal="85" workbookViewId="0">
      <selection activeCell="C58" sqref="C58"/>
    </sheetView>
  </sheetViews>
  <sheetFormatPr defaultColWidth="9.1796875" defaultRowHeight="14.5"/>
  <cols>
    <col min="1" max="1" width="5.453125" style="12" customWidth="1"/>
    <col min="2" max="2" width="27" style="12" customWidth="1"/>
    <col min="3" max="3" width="24.1796875" style="12" customWidth="1"/>
    <col min="4" max="4" width="23.453125" style="12" customWidth="1"/>
    <col min="5" max="5" width="28.81640625" style="12" customWidth="1"/>
    <col min="6" max="6" width="43.81640625" style="12" customWidth="1"/>
    <col min="7" max="7" width="72.81640625" style="12" customWidth="1"/>
    <col min="8" max="16384" width="9.1796875" style="12"/>
  </cols>
  <sheetData>
    <row r="13" spans="2:3" ht="15" thickBot="1"/>
    <row r="14" spans="2:3" ht="26.25" customHeight="1" thickBot="1">
      <c r="B14" s="539" t="s">
        <v>172</v>
      </c>
      <c r="C14" s="128" t="s">
        <v>176</v>
      </c>
    </row>
    <row r="15" spans="2:3" ht="26.25" customHeight="1" thickBot="1">
      <c r="C15" s="130" t="s">
        <v>405</v>
      </c>
    </row>
    <row r="16" spans="2:3" ht="27" customHeight="1" thickBot="1">
      <c r="C16" s="569" t="s">
        <v>549</v>
      </c>
    </row>
    <row r="19" spans="2:8" ht="15.5">
      <c r="B19" s="539" t="s">
        <v>614</v>
      </c>
    </row>
    <row r="20" spans="2:8" ht="13.5" customHeight="1"/>
    <row r="21" spans="2:8" ht="57.75" customHeight="1">
      <c r="B21" s="903" t="s">
        <v>631</v>
      </c>
      <c r="C21" s="903"/>
      <c r="D21" s="903"/>
      <c r="E21" s="903"/>
      <c r="F21" s="903"/>
      <c r="G21" s="903"/>
      <c r="H21" s="903"/>
    </row>
    <row r="23" spans="2:8" s="609" customFormat="1" ht="15.5">
      <c r="B23" s="619" t="s">
        <v>544</v>
      </c>
      <c r="C23" s="619" t="s">
        <v>559</v>
      </c>
      <c r="D23" s="619" t="s">
        <v>543</v>
      </c>
      <c r="E23" s="918" t="s">
        <v>34</v>
      </c>
      <c r="F23" s="919"/>
      <c r="G23" s="918" t="s">
        <v>542</v>
      </c>
      <c r="H23" s="919"/>
    </row>
    <row r="24" spans="2:8" ht="56.25" customHeight="1">
      <c r="B24" s="732">
        <v>1</v>
      </c>
      <c r="C24" s="798" t="s">
        <v>367</v>
      </c>
      <c r="D24" s="799" t="s">
        <v>713</v>
      </c>
      <c r="E24" s="908" t="s">
        <v>714</v>
      </c>
      <c r="F24" s="909"/>
      <c r="G24" s="920" t="s">
        <v>715</v>
      </c>
      <c r="H24" s="921"/>
    </row>
    <row r="25" spans="2:8" ht="30.75" customHeight="1">
      <c r="B25" s="732">
        <v>2</v>
      </c>
      <c r="C25" s="798" t="s">
        <v>369</v>
      </c>
      <c r="D25" s="799" t="s">
        <v>724</v>
      </c>
      <c r="E25" s="908" t="s">
        <v>725</v>
      </c>
      <c r="F25" s="909"/>
      <c r="G25" s="920" t="s">
        <v>726</v>
      </c>
      <c r="H25" s="921"/>
    </row>
    <row r="26" spans="2:8" ht="29" customHeight="1">
      <c r="B26" s="732">
        <v>3</v>
      </c>
      <c r="C26" s="798" t="s">
        <v>368</v>
      </c>
      <c r="D26" s="799" t="s">
        <v>743</v>
      </c>
      <c r="E26" s="908" t="s">
        <v>744</v>
      </c>
      <c r="F26" s="909"/>
      <c r="G26" s="908" t="s">
        <v>745</v>
      </c>
      <c r="H26" s="909"/>
    </row>
    <row r="27" spans="2:8" ht="30" customHeight="1">
      <c r="B27" s="732">
        <v>4</v>
      </c>
      <c r="C27" s="798" t="s">
        <v>368</v>
      </c>
      <c r="D27" s="799" t="s">
        <v>746</v>
      </c>
      <c r="E27" s="908" t="s">
        <v>763</v>
      </c>
      <c r="F27" s="909"/>
      <c r="G27" s="908" t="s">
        <v>747</v>
      </c>
      <c r="H27" s="909"/>
    </row>
    <row r="28" spans="2:8" ht="89.5" customHeight="1">
      <c r="B28" s="732">
        <v>5</v>
      </c>
      <c r="C28" s="798" t="s">
        <v>368</v>
      </c>
      <c r="D28" s="799" t="s">
        <v>756</v>
      </c>
      <c r="E28" s="908" t="s">
        <v>758</v>
      </c>
      <c r="F28" s="909"/>
      <c r="G28" s="908" t="s">
        <v>757</v>
      </c>
      <c r="H28" s="909"/>
    </row>
    <row r="29" spans="2:8" ht="30.5" customHeight="1">
      <c r="B29" s="732">
        <v>6</v>
      </c>
      <c r="C29" s="798" t="s">
        <v>368</v>
      </c>
      <c r="D29" s="799" t="s">
        <v>760</v>
      </c>
      <c r="E29" s="908" t="s">
        <v>759</v>
      </c>
      <c r="F29" s="909"/>
      <c r="G29" s="908" t="s">
        <v>761</v>
      </c>
      <c r="H29" s="909"/>
    </row>
    <row r="30" spans="2:8" ht="61" customHeight="1">
      <c r="B30" s="732">
        <v>7</v>
      </c>
      <c r="C30" s="798" t="s">
        <v>368</v>
      </c>
      <c r="D30" s="800" t="s">
        <v>765</v>
      </c>
      <c r="E30" s="908" t="s">
        <v>795</v>
      </c>
      <c r="F30" s="909"/>
      <c r="G30" s="910" t="s">
        <v>764</v>
      </c>
      <c r="H30" s="911"/>
    </row>
    <row r="31" spans="2:8" s="756" customFormat="1" ht="58">
      <c r="B31" s="732">
        <v>8</v>
      </c>
      <c r="C31" s="798" t="s">
        <v>368</v>
      </c>
      <c r="D31" s="800" t="s">
        <v>766</v>
      </c>
      <c r="E31" s="908" t="s">
        <v>767</v>
      </c>
      <c r="F31" s="909"/>
      <c r="G31" s="910" t="s">
        <v>764</v>
      </c>
      <c r="H31" s="911"/>
    </row>
    <row r="32" spans="2:8" s="756" customFormat="1" ht="28" customHeight="1">
      <c r="B32" s="732">
        <v>9</v>
      </c>
      <c r="C32" s="798" t="s">
        <v>368</v>
      </c>
      <c r="D32" s="799" t="s">
        <v>782</v>
      </c>
      <c r="E32" s="908" t="s">
        <v>778</v>
      </c>
      <c r="F32" s="909"/>
      <c r="G32" s="908" t="s">
        <v>821</v>
      </c>
      <c r="H32" s="909"/>
    </row>
    <row r="33" spans="2:8" s="756" customFormat="1">
      <c r="B33" s="732">
        <v>10</v>
      </c>
      <c r="C33" s="798" t="s">
        <v>368</v>
      </c>
      <c r="D33" s="799" t="s">
        <v>783</v>
      </c>
      <c r="E33" s="908" t="s">
        <v>779</v>
      </c>
      <c r="F33" s="909"/>
      <c r="G33" s="910" t="s">
        <v>780</v>
      </c>
      <c r="H33" s="911"/>
    </row>
    <row r="34" spans="2:8" s="756" customFormat="1" ht="29">
      <c r="B34" s="732">
        <v>11</v>
      </c>
      <c r="C34" s="798" t="s">
        <v>368</v>
      </c>
      <c r="D34" s="799" t="s">
        <v>784</v>
      </c>
      <c r="E34" s="811" t="s">
        <v>791</v>
      </c>
      <c r="F34" s="812"/>
      <c r="G34" s="910" t="s">
        <v>785</v>
      </c>
      <c r="H34" s="911"/>
    </row>
    <row r="35" spans="2:8" s="756" customFormat="1" ht="27" customHeight="1">
      <c r="B35" s="732">
        <v>12</v>
      </c>
      <c r="C35" s="798" t="s">
        <v>368</v>
      </c>
      <c r="D35" s="799" t="s">
        <v>792</v>
      </c>
      <c r="E35" s="908" t="s">
        <v>794</v>
      </c>
      <c r="F35" s="909"/>
      <c r="G35" s="910" t="s">
        <v>793</v>
      </c>
      <c r="H35" s="911"/>
    </row>
    <row r="36" spans="2:8">
      <c r="B36" s="732">
        <v>13</v>
      </c>
      <c r="C36" s="798" t="s">
        <v>369</v>
      </c>
      <c r="D36" s="800" t="s">
        <v>819</v>
      </c>
      <c r="E36" s="908" t="s">
        <v>822</v>
      </c>
      <c r="F36" s="909"/>
      <c r="G36" s="910" t="s">
        <v>820</v>
      </c>
      <c r="H36" s="911"/>
    </row>
    <row r="37" spans="2:8" s="756" customFormat="1">
      <c r="B37" s="732">
        <v>14</v>
      </c>
      <c r="C37" s="798" t="s">
        <v>368</v>
      </c>
      <c r="D37" s="799" t="s">
        <v>853</v>
      </c>
      <c r="E37" s="908" t="s">
        <v>854</v>
      </c>
      <c r="F37" s="909"/>
      <c r="G37" s="908" t="s">
        <v>855</v>
      </c>
      <c r="H37" s="909"/>
    </row>
    <row r="38" spans="2:8" ht="43.5" customHeight="1">
      <c r="B38" s="732">
        <v>15</v>
      </c>
      <c r="C38" s="798" t="s">
        <v>369</v>
      </c>
      <c r="D38" s="799" t="s">
        <v>877</v>
      </c>
      <c r="E38" s="908" t="s">
        <v>874</v>
      </c>
      <c r="F38" s="909"/>
      <c r="G38" s="908" t="s">
        <v>875</v>
      </c>
      <c r="H38" s="909"/>
    </row>
    <row r="40" spans="2:8" ht="30.75" customHeight="1">
      <c r="B40" s="539" t="s">
        <v>609</v>
      </c>
    </row>
    <row r="41" spans="2:8" ht="23.25" customHeight="1">
      <c r="B41" s="568" t="s">
        <v>615</v>
      </c>
      <c r="C41" s="605"/>
      <c r="D41" s="605"/>
      <c r="E41" s="605"/>
      <c r="F41" s="605"/>
      <c r="G41" s="605"/>
      <c r="H41" s="605"/>
    </row>
    <row r="43" spans="2:8" s="92" customFormat="1" ht="15.5">
      <c r="B43" s="619" t="s">
        <v>544</v>
      </c>
      <c r="C43" s="619" t="s">
        <v>559</v>
      </c>
      <c r="D43" s="619" t="s">
        <v>543</v>
      </c>
      <c r="E43" s="918" t="s">
        <v>34</v>
      </c>
      <c r="F43" s="919"/>
      <c r="G43" s="918" t="s">
        <v>542</v>
      </c>
      <c r="H43" s="919"/>
    </row>
    <row r="44" spans="2:8">
      <c r="B44" s="608">
        <v>1</v>
      </c>
      <c r="C44" s="644" t="s">
        <v>368</v>
      </c>
      <c r="D44" s="607" t="s">
        <v>884</v>
      </c>
      <c r="E44" s="916" t="s">
        <v>887</v>
      </c>
      <c r="F44" s="917"/>
      <c r="G44" s="914" t="s">
        <v>885</v>
      </c>
      <c r="H44" s="915"/>
    </row>
    <row r="45" spans="2:8">
      <c r="B45" s="608">
        <v>2</v>
      </c>
      <c r="C45" s="644" t="s">
        <v>368</v>
      </c>
      <c r="D45" s="607" t="s">
        <v>883</v>
      </c>
      <c r="E45" s="912" t="s">
        <v>888</v>
      </c>
      <c r="F45" s="913"/>
      <c r="G45" s="914" t="s">
        <v>892</v>
      </c>
      <c r="H45" s="915"/>
    </row>
    <row r="46" spans="2:8" ht="14.5" customHeight="1">
      <c r="B46" s="608">
        <v>3</v>
      </c>
      <c r="C46" s="644" t="s">
        <v>368</v>
      </c>
      <c r="D46" s="607" t="s">
        <v>889</v>
      </c>
      <c r="E46" s="912" t="s">
        <v>888</v>
      </c>
      <c r="F46" s="913"/>
      <c r="G46" s="914" t="s">
        <v>892</v>
      </c>
      <c r="H46" s="915"/>
    </row>
    <row r="47" spans="2:8" ht="14.5" customHeight="1">
      <c r="B47" s="608">
        <v>4</v>
      </c>
      <c r="C47" s="644" t="s">
        <v>368</v>
      </c>
      <c r="D47" s="607" t="s">
        <v>890</v>
      </c>
      <c r="E47" s="912" t="s">
        <v>888</v>
      </c>
      <c r="F47" s="913"/>
      <c r="G47" s="914" t="s">
        <v>892</v>
      </c>
      <c r="H47" s="915"/>
    </row>
    <row r="48" spans="2:8" ht="14.5" customHeight="1">
      <c r="B48" s="608">
        <v>5</v>
      </c>
      <c r="C48" s="644" t="s">
        <v>368</v>
      </c>
      <c r="D48" s="607" t="s">
        <v>891</v>
      </c>
      <c r="E48" s="912" t="s">
        <v>888</v>
      </c>
      <c r="F48" s="913"/>
      <c r="G48" s="914" t="s">
        <v>892</v>
      </c>
      <c r="H48" s="915"/>
    </row>
    <row r="49" spans="2:8">
      <c r="B49" s="608">
        <v>6</v>
      </c>
      <c r="C49" s="644"/>
      <c r="D49" s="607"/>
      <c r="E49" s="912"/>
      <c r="F49" s="913"/>
      <c r="G49" s="914"/>
      <c r="H49" s="915"/>
    </row>
    <row r="50" spans="2:8">
      <c r="B50" s="608">
        <v>7</v>
      </c>
      <c r="C50" s="644"/>
      <c r="D50" s="607"/>
      <c r="E50" s="912"/>
      <c r="F50" s="913"/>
      <c r="G50" s="914"/>
      <c r="H50" s="915"/>
    </row>
    <row r="51" spans="2:8">
      <c r="B51" s="608">
        <v>8</v>
      </c>
      <c r="C51" s="644"/>
      <c r="D51" s="607"/>
      <c r="E51" s="916"/>
      <c r="F51" s="917"/>
      <c r="G51" s="914"/>
      <c r="H51" s="915"/>
    </row>
    <row r="52" spans="2:8">
      <c r="B52" s="608">
        <v>9</v>
      </c>
      <c r="C52" s="644"/>
      <c r="D52" s="607"/>
      <c r="E52" s="912"/>
      <c r="F52" s="913"/>
      <c r="G52" s="914"/>
      <c r="H52" s="915"/>
    </row>
    <row r="53" spans="2:8">
      <c r="B53" s="608">
        <v>10</v>
      </c>
      <c r="C53" s="644"/>
      <c r="D53" s="607"/>
      <c r="E53" s="912"/>
      <c r="F53" s="913"/>
      <c r="G53" s="914"/>
      <c r="H53" s="915"/>
    </row>
    <row r="54" spans="2:8">
      <c r="B54" s="608" t="s">
        <v>478</v>
      </c>
      <c r="C54" s="644"/>
      <c r="D54" s="607"/>
      <c r="E54" s="912"/>
      <c r="F54" s="913"/>
      <c r="G54" s="914"/>
      <c r="H54" s="915"/>
    </row>
  </sheetData>
  <mergeCells count="56">
    <mergeCell ref="E30:F30"/>
    <mergeCell ref="B21:H21"/>
    <mergeCell ref="G23:H23"/>
    <mergeCell ref="E23:F23"/>
    <mergeCell ref="E24:F24"/>
    <mergeCell ref="E25:F25"/>
    <mergeCell ref="G24:H24"/>
    <mergeCell ref="G25:H25"/>
    <mergeCell ref="G26:H26"/>
    <mergeCell ref="E26:F26"/>
    <mergeCell ref="E27:F27"/>
    <mergeCell ref="E28:F28"/>
    <mergeCell ref="E29:F29"/>
    <mergeCell ref="G38:H38"/>
    <mergeCell ref="E43:F43"/>
    <mergeCell ref="G43:H43"/>
    <mergeCell ref="G27:H27"/>
    <mergeCell ref="G28:H28"/>
    <mergeCell ref="G29:H29"/>
    <mergeCell ref="G30:H30"/>
    <mergeCell ref="G36:H36"/>
    <mergeCell ref="G34:H34"/>
    <mergeCell ref="E36:F36"/>
    <mergeCell ref="E38:F38"/>
    <mergeCell ref="E35:F35"/>
    <mergeCell ref="G35:H35"/>
    <mergeCell ref="E31:F31"/>
    <mergeCell ref="G31:H31"/>
    <mergeCell ref="E32:F32"/>
    <mergeCell ref="E44:F44"/>
    <mergeCell ref="G44:H44"/>
    <mergeCell ref="E45:F45"/>
    <mergeCell ref="G45:H45"/>
    <mergeCell ref="E46:F46"/>
    <mergeCell ref="G46:H46"/>
    <mergeCell ref="E47:F47"/>
    <mergeCell ref="G47:H47"/>
    <mergeCell ref="E48:F48"/>
    <mergeCell ref="G48:H48"/>
    <mergeCell ref="E49:F49"/>
    <mergeCell ref="G49:H49"/>
    <mergeCell ref="E53:F53"/>
    <mergeCell ref="G53:H53"/>
    <mergeCell ref="E54:F54"/>
    <mergeCell ref="G54:H54"/>
    <mergeCell ref="E50:F50"/>
    <mergeCell ref="G50:H50"/>
    <mergeCell ref="E51:F51"/>
    <mergeCell ref="G51:H51"/>
    <mergeCell ref="E52:F52"/>
    <mergeCell ref="G52:H52"/>
    <mergeCell ref="G32:H32"/>
    <mergeCell ref="E33:F33"/>
    <mergeCell ref="G33:H33"/>
    <mergeCell ref="E37:F37"/>
    <mergeCell ref="G37:H37"/>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C24:C38 C44:C54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zoomScale="90" zoomScaleNormal="90" workbookViewId="0">
      <selection activeCell="F8" sqref="F8"/>
    </sheetView>
  </sheetViews>
  <sheetFormatPr defaultColWidth="9.1796875" defaultRowHeight="14.5"/>
  <cols>
    <col min="1" max="1" width="5.1796875" style="12" customWidth="1"/>
    <col min="2" max="2" width="27.1796875" style="10" customWidth="1"/>
    <col min="3" max="3" width="23" style="10" customWidth="1"/>
    <col min="4" max="4" width="32.1796875" style="12" customWidth="1"/>
    <col min="5" max="5" width="26.1796875" style="12" customWidth="1"/>
    <col min="6" max="6" width="24" style="12" customWidth="1"/>
    <col min="7" max="7" width="21.453125" style="12" customWidth="1"/>
    <col min="8" max="8" width="24.1796875" style="12" customWidth="1"/>
    <col min="9" max="13" width="22.1796875" style="12" customWidth="1"/>
    <col min="14" max="14" width="26" style="12" customWidth="1"/>
    <col min="15" max="16" width="22.1796875" style="12" customWidth="1"/>
    <col min="17" max="17" width="16.1796875" style="12" customWidth="1"/>
    <col min="18" max="18" width="13.54296875" style="12" customWidth="1"/>
    <col min="19" max="19" width="13.81640625" style="12" customWidth="1"/>
    <col min="20" max="20" width="20" style="12" customWidth="1"/>
    <col min="21" max="21" width="10.1796875" style="12" customWidth="1"/>
    <col min="22" max="30" width="14" style="12" customWidth="1"/>
    <col min="31" max="16384" width="9.179687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67"/>
      <c r="F3" s="17"/>
      <c r="G3" s="17"/>
      <c r="H3" s="69"/>
      <c r="I3" s="167"/>
      <c r="J3" s="167"/>
      <c r="K3" s="167"/>
      <c r="L3" s="167"/>
      <c r="M3" s="167"/>
      <c r="N3" s="167"/>
      <c r="O3" s="167"/>
      <c r="P3" s="167"/>
      <c r="Q3" s="167"/>
    </row>
    <row r="4" spans="2:17" s="2" customFormat="1" ht="27" customHeight="1" thickBot="1">
      <c r="B4" s="275" t="s">
        <v>172</v>
      </c>
      <c r="C4" s="458"/>
      <c r="D4" s="259" t="s">
        <v>176</v>
      </c>
      <c r="E4" s="440"/>
      <c r="F4" s="440"/>
      <c r="G4" s="440"/>
      <c r="H4" s="440"/>
      <c r="I4" s="440"/>
      <c r="J4" s="440"/>
      <c r="K4" s="440"/>
      <c r="L4" s="440"/>
      <c r="M4" s="440"/>
      <c r="N4" s="440"/>
      <c r="O4" s="440"/>
      <c r="P4" s="440"/>
      <c r="Q4" s="459"/>
    </row>
    <row r="5" spans="2:17" s="2" customFormat="1" ht="24" customHeight="1" thickBot="1">
      <c r="B5" s="460"/>
      <c r="C5" s="458"/>
      <c r="D5" s="461" t="s">
        <v>405</v>
      </c>
      <c r="F5" s="440"/>
      <c r="G5" s="440"/>
      <c r="H5" s="440"/>
      <c r="I5" s="440"/>
      <c r="J5" s="440"/>
      <c r="K5" s="440"/>
      <c r="L5" s="440"/>
      <c r="M5" s="440"/>
      <c r="N5" s="440"/>
      <c r="O5" s="440"/>
      <c r="P5" s="440"/>
      <c r="Q5" s="459"/>
    </row>
    <row r="6" spans="2:17" s="2" customFormat="1" ht="28.5" customHeight="1" thickBot="1">
      <c r="B6" s="460"/>
      <c r="C6" s="458"/>
      <c r="D6" s="263" t="s">
        <v>173</v>
      </c>
      <c r="E6" s="440"/>
      <c r="F6" s="440"/>
      <c r="G6" s="440"/>
      <c r="H6" s="440"/>
      <c r="I6" s="440"/>
      <c r="J6" s="440"/>
      <c r="K6" s="440"/>
      <c r="L6" s="440"/>
      <c r="M6" s="440"/>
      <c r="N6" s="440"/>
      <c r="O6" s="440"/>
      <c r="P6" s="440"/>
      <c r="Q6" s="459"/>
    </row>
    <row r="7" spans="2:17" s="106" customFormat="1" ht="29.25" customHeight="1" thickBot="1">
      <c r="D7" s="569" t="s">
        <v>549</v>
      </c>
      <c r="P7" s="107"/>
      <c r="Q7" s="107"/>
    </row>
    <row r="8" spans="2:17" s="106" customFormat="1" ht="30" customHeight="1">
      <c r="D8" s="574"/>
      <c r="P8" s="107"/>
      <c r="Q8" s="107"/>
    </row>
    <row r="9" spans="2:17" s="2" customFormat="1" ht="24.75" customHeight="1">
      <c r="B9" s="120" t="s">
        <v>410</v>
      </c>
      <c r="C9" s="17"/>
      <c r="D9" s="457">
        <v>2012</v>
      </c>
    </row>
    <row r="10" spans="2:17" s="17" customFormat="1" ht="16.5" customHeight="1"/>
    <row r="11" spans="2:17" s="17" customFormat="1" ht="36.75" customHeight="1">
      <c r="B11" s="922" t="s">
        <v>561</v>
      </c>
      <c r="C11" s="922"/>
      <c r="D11" s="922"/>
      <c r="E11" s="922"/>
      <c r="F11" s="922"/>
      <c r="G11" s="922"/>
      <c r="H11" s="922"/>
      <c r="I11" s="922"/>
      <c r="J11" s="922"/>
      <c r="K11" s="922"/>
      <c r="L11" s="922"/>
      <c r="M11" s="922"/>
      <c r="N11" s="614"/>
      <c r="O11" s="614"/>
      <c r="P11" s="614"/>
      <c r="Q11" s="614"/>
    </row>
    <row r="12" spans="2:17" s="2" customFormat="1" ht="15.75" customHeight="1">
      <c r="D12" s="20"/>
    </row>
    <row r="13" spans="2:17" s="17" customFormat="1" ht="48" customHeight="1">
      <c r="C13" s="245" t="str">
        <f>'1.  LRAMVA Summary'!R50</f>
        <v>Total</v>
      </c>
      <c r="D13" s="245" t="str">
        <f>'1.  LRAMVA Summary'!D50</f>
        <v>Residential</v>
      </c>
      <c r="E13" s="245" t="str">
        <f>'1.  LRAMVA Summary'!E50</f>
        <v>GS&lt;50 kW</v>
      </c>
      <c r="F13" s="245" t="str">
        <f>'1.  LRAMVA Summary'!F50</f>
        <v>GS 50-999 kW</v>
      </c>
      <c r="G13" s="245" t="str">
        <f>'1.  LRAMVA Summary'!G50</f>
        <v>GS 1000-4999kW</v>
      </c>
      <c r="H13" s="245" t="str">
        <f>'1.  LRAMVA Summary'!H50</f>
        <v>Unmetered Scattered Load</v>
      </c>
      <c r="I13" s="245" t="str">
        <f>'1.  LRAMVA Summary'!I50</f>
        <v>Sentinel Lights</v>
      </c>
      <c r="J13" s="245" t="str">
        <f>'1.  LRAMVA Summary'!J50</f>
        <v>Street Lighting</v>
      </c>
      <c r="K13" s="245" t="str">
        <f>'1.  LRAMVA Summary'!K50</f>
        <v/>
      </c>
      <c r="L13" s="245" t="str">
        <f>'1.  LRAMVA Summary'!L50</f>
        <v/>
      </c>
      <c r="M13" s="245" t="str">
        <f>'1.  LRAMVA Summary'!M50</f>
        <v/>
      </c>
      <c r="N13" s="245" t="str">
        <f>'1.  LRAMVA Summary'!N50</f>
        <v/>
      </c>
      <c r="O13" s="245" t="str">
        <f>'1.  LRAMVA Summary'!O50</f>
        <v/>
      </c>
      <c r="P13" s="245" t="str">
        <f>'1.  LRAMVA Summary'!P50</f>
        <v/>
      </c>
      <c r="Q13" s="245" t="str">
        <f>'1.  LRAMVA Summary'!Q50</f>
        <v/>
      </c>
    </row>
    <row r="14" spans="2:17" s="2" customFormat="1" ht="15.75" customHeight="1">
      <c r="B14" s="84"/>
      <c r="C14" s="578"/>
      <c r="D14" s="579" t="str">
        <f>'1.  LRAMVA Summary'!D51</f>
        <v>kWh</v>
      </c>
      <c r="E14" s="579" t="str">
        <f>'1.  LRAMVA Summary'!E51</f>
        <v>kWh</v>
      </c>
      <c r="F14" s="579" t="str">
        <f>'1.  LRAMVA Summary'!F51</f>
        <v>kW</v>
      </c>
      <c r="G14" s="579" t="str">
        <f>'1.  LRAMVA Summary'!G51</f>
        <v>kW</v>
      </c>
      <c r="H14" s="579" t="str">
        <f>'1.  LRAMVA Summary'!H51</f>
        <v>kWh</v>
      </c>
      <c r="I14" s="579" t="str">
        <f>'1.  LRAMVA Summary'!I51</f>
        <v>kW</v>
      </c>
      <c r="J14" s="579" t="str">
        <f>'1.  LRAMVA Summary'!J51</f>
        <v>kW</v>
      </c>
      <c r="K14" s="579">
        <f>'1.  LRAMVA Summary'!K51</f>
        <v>0</v>
      </c>
      <c r="L14" s="579">
        <f>'1.  LRAMVA Summary'!L51</f>
        <v>0</v>
      </c>
      <c r="M14" s="579">
        <f>'1.  LRAMVA Summary'!M51</f>
        <v>0</v>
      </c>
      <c r="N14" s="579">
        <f>'1.  LRAMVA Summary'!N51</f>
        <v>0</v>
      </c>
      <c r="O14" s="579">
        <f>'1.  LRAMVA Summary'!O51</f>
        <v>0</v>
      </c>
      <c r="P14" s="579">
        <f>'1.  LRAMVA Summary'!P51</f>
        <v>0</v>
      </c>
      <c r="Q14" s="580">
        <f>'1.  LRAMVA Summary'!Q51</f>
        <v>0</v>
      </c>
    </row>
    <row r="15" spans="2:17" s="458" customFormat="1" ht="15.75" customHeight="1">
      <c r="B15" s="463" t="s">
        <v>27</v>
      </c>
      <c r="C15" s="626">
        <f>SUM(D15:Q15)</f>
        <v>904000</v>
      </c>
      <c r="D15" s="453">
        <v>227359</v>
      </c>
      <c r="E15" s="453">
        <v>97828</v>
      </c>
      <c r="F15" s="453">
        <v>181113</v>
      </c>
      <c r="G15" s="453">
        <v>390890</v>
      </c>
      <c r="H15" s="453">
        <v>36</v>
      </c>
      <c r="I15" s="453">
        <v>267</v>
      </c>
      <c r="J15" s="453">
        <v>6507</v>
      </c>
      <c r="K15" s="453"/>
      <c r="L15" s="453"/>
      <c r="M15" s="453"/>
      <c r="N15" s="453"/>
      <c r="O15" s="453"/>
      <c r="P15" s="454"/>
      <c r="Q15" s="454"/>
    </row>
    <row r="16" spans="2:17" s="458" customFormat="1" ht="15.75" customHeight="1">
      <c r="B16" s="463" t="s">
        <v>28</v>
      </c>
      <c r="C16" s="626">
        <f>SUM(D16:Q16)</f>
        <v>1367</v>
      </c>
      <c r="D16" s="452"/>
      <c r="E16" s="452"/>
      <c r="F16" s="452">
        <v>462</v>
      </c>
      <c r="G16" s="452">
        <v>887</v>
      </c>
      <c r="H16" s="452"/>
      <c r="I16" s="452">
        <v>1</v>
      </c>
      <c r="J16" s="452">
        <v>17</v>
      </c>
      <c r="K16" s="454"/>
      <c r="L16" s="454"/>
      <c r="M16" s="454"/>
      <c r="N16" s="454"/>
      <c r="O16" s="454"/>
      <c r="P16" s="454"/>
      <c r="Q16" s="454"/>
    </row>
    <row r="17" spans="2:17" s="17" customFormat="1" ht="15.75" customHeight="1"/>
    <row r="18" spans="2:17" s="25" customFormat="1" ht="15.75" customHeight="1">
      <c r="B18" s="193" t="s">
        <v>449</v>
      </c>
      <c r="C18" s="194"/>
      <c r="D18" s="772">
        <f>IF(D14="kw",HLOOKUP(D14,D14:D16,3,FALSE),HLOOKUP(D14,D14:D16,2,FALSE))</f>
        <v>227359</v>
      </c>
      <c r="E18" s="772">
        <f>IF(E14="kw",HLOOKUP(E14,E14:E16,3,FALSE),HLOOKUP(E14,E14:E16,2,FALSE))</f>
        <v>97828</v>
      </c>
      <c r="F18" s="772">
        <f>IF(F14="kw",HLOOKUP(F14,F14:F16,3,FALSE),HLOOKUP(F14,F14:F16,2,FALSE))</f>
        <v>462</v>
      </c>
      <c r="G18" s="772">
        <f t="shared" ref="G18:Q18" si="0">IF(G14="kw",HLOOKUP(G14,G14:G16,3,FALSE),HLOOKUP(G14,G14:G16,2,FALSE))</f>
        <v>887</v>
      </c>
      <c r="H18" s="772">
        <f t="shared" si="0"/>
        <v>36</v>
      </c>
      <c r="I18" s="772">
        <f t="shared" si="0"/>
        <v>1</v>
      </c>
      <c r="J18" s="772">
        <f t="shared" si="0"/>
        <v>17</v>
      </c>
      <c r="K18" s="194">
        <f t="shared" si="0"/>
        <v>0</v>
      </c>
      <c r="L18" s="194">
        <f t="shared" si="0"/>
        <v>0</v>
      </c>
      <c r="M18" s="194">
        <f t="shared" si="0"/>
        <v>0</v>
      </c>
      <c r="N18" s="194">
        <f t="shared" si="0"/>
        <v>0</v>
      </c>
      <c r="O18" s="194">
        <f t="shared" si="0"/>
        <v>0</v>
      </c>
      <c r="P18" s="194">
        <f t="shared" si="0"/>
        <v>0</v>
      </c>
      <c r="Q18" s="194">
        <f t="shared" si="0"/>
        <v>0</v>
      </c>
    </row>
    <row r="19" spans="2:17" s="2" customFormat="1" ht="15.75" customHeight="1">
      <c r="B19" s="97"/>
      <c r="C19" s="95"/>
      <c r="D19" s="95"/>
      <c r="E19" s="95"/>
      <c r="F19" s="95"/>
      <c r="G19" s="95"/>
      <c r="H19" s="95"/>
      <c r="I19" s="95"/>
      <c r="J19" s="95"/>
      <c r="K19" s="95"/>
      <c r="L19" s="95"/>
      <c r="M19" s="95"/>
      <c r="N19" s="95"/>
      <c r="O19" s="95"/>
      <c r="P19" s="95"/>
      <c r="Q19" s="95"/>
    </row>
    <row r="20" spans="2:17" s="440" customFormat="1" ht="21" customHeight="1">
      <c r="B20" s="462" t="s">
        <v>364</v>
      </c>
      <c r="C20" s="455" t="s">
        <v>690</v>
      </c>
      <c r="D20" s="456"/>
    </row>
    <row r="21" spans="2:17" s="440" customFormat="1" ht="21" customHeight="1">
      <c r="B21" s="462" t="s">
        <v>365</v>
      </c>
      <c r="C21" s="455" t="s">
        <v>689</v>
      </c>
      <c r="D21" s="456"/>
    </row>
    <row r="22" spans="2:17" s="17" customFormat="1" ht="15.75" customHeight="1">
      <c r="B22" s="168"/>
      <c r="C22" s="169"/>
      <c r="D22" s="165"/>
    </row>
    <row r="23" spans="2:17" s="17" customFormat="1" ht="23.25" customHeight="1">
      <c r="B23" s="170"/>
      <c r="C23" s="170"/>
      <c r="D23" s="165"/>
    </row>
    <row r="24" spans="2:17" s="17" customFormat="1" ht="22.5" customHeight="1">
      <c r="B24" s="120" t="s">
        <v>411</v>
      </c>
      <c r="C24" s="120"/>
      <c r="D24" s="457">
        <v>2016</v>
      </c>
    </row>
    <row r="25" spans="2:17" s="2" customFormat="1" ht="15.75" customHeight="1">
      <c r="D25" s="20"/>
    </row>
    <row r="26" spans="2:17" s="2" customFormat="1" ht="42" customHeight="1">
      <c r="B26" s="922" t="s">
        <v>560</v>
      </c>
      <c r="C26" s="922"/>
      <c r="D26" s="922"/>
      <c r="E26" s="922"/>
      <c r="F26" s="922"/>
      <c r="G26" s="922"/>
      <c r="H26" s="922"/>
      <c r="I26" s="922"/>
      <c r="J26" s="922"/>
      <c r="K26" s="922"/>
      <c r="L26" s="922"/>
      <c r="M26" s="922"/>
      <c r="N26" s="614"/>
      <c r="O26" s="614"/>
      <c r="P26" s="614"/>
      <c r="Q26" s="614"/>
    </row>
    <row r="27" spans="2:17" s="2" customFormat="1" ht="15.75" customHeight="1">
      <c r="D27" s="20"/>
    </row>
    <row r="28" spans="2:17" s="17" customFormat="1" ht="44.25" customHeight="1">
      <c r="C28" s="245" t="str">
        <f>'1.  LRAMVA Summary'!R50</f>
        <v>Total</v>
      </c>
      <c r="D28" s="245" t="str">
        <f>'1.  LRAMVA Summary'!D50</f>
        <v>Residential</v>
      </c>
      <c r="E28" s="245" t="str">
        <f>'1.  LRAMVA Summary'!E50</f>
        <v>GS&lt;50 kW</v>
      </c>
      <c r="F28" s="245" t="str">
        <f>'1.  LRAMVA Summary'!F50</f>
        <v>GS 50-999 kW</v>
      </c>
      <c r="G28" s="245" t="str">
        <f>'1.  LRAMVA Summary'!G50</f>
        <v>GS 1000-4999kW</v>
      </c>
      <c r="H28" s="245" t="str">
        <f>'1.  LRAMVA Summary'!H50</f>
        <v>Unmetered Scattered Load</v>
      </c>
      <c r="I28" s="245" t="str">
        <f>'1.  LRAMVA Summary'!I50</f>
        <v>Sentinel Lights</v>
      </c>
      <c r="J28" s="245" t="str">
        <f>'1.  LRAMVA Summary'!J50</f>
        <v>Street Lighting</v>
      </c>
      <c r="K28" s="245" t="str">
        <f>'1.  LRAMVA Summary'!K50</f>
        <v/>
      </c>
      <c r="L28" s="245" t="str">
        <f>'1.  LRAMVA Summary'!L50</f>
        <v/>
      </c>
      <c r="M28" s="245" t="str">
        <f>'1.  LRAMVA Summary'!M50</f>
        <v/>
      </c>
      <c r="N28" s="245" t="str">
        <f>'1.  LRAMVA Summary'!N50</f>
        <v/>
      </c>
      <c r="O28" s="245" t="str">
        <f>'1.  LRAMVA Summary'!O50</f>
        <v/>
      </c>
      <c r="P28" s="245" t="str">
        <f>'1.  LRAMVA Summary'!P50</f>
        <v/>
      </c>
      <c r="Q28" s="245" t="str">
        <f>'1.  LRAMVA Summary'!Q50</f>
        <v/>
      </c>
    </row>
    <row r="29" spans="2:17" s="2" customFormat="1" ht="15.75" customHeight="1">
      <c r="B29" s="84"/>
      <c r="C29" s="578"/>
      <c r="D29" s="579" t="str">
        <f>'1.  LRAMVA Summary'!D51</f>
        <v>kWh</v>
      </c>
      <c r="E29" s="579" t="str">
        <f>'1.  LRAMVA Summary'!E51</f>
        <v>kWh</v>
      </c>
      <c r="F29" s="579" t="str">
        <f>'1.  LRAMVA Summary'!F51</f>
        <v>kW</v>
      </c>
      <c r="G29" s="579" t="str">
        <f>'1.  LRAMVA Summary'!G51</f>
        <v>kW</v>
      </c>
      <c r="H29" s="579" t="str">
        <f>'1.  LRAMVA Summary'!H51</f>
        <v>kWh</v>
      </c>
      <c r="I29" s="579" t="str">
        <f>'1.  LRAMVA Summary'!I51</f>
        <v>kW</v>
      </c>
      <c r="J29" s="579" t="str">
        <f>'1.  LRAMVA Summary'!J51</f>
        <v>kW</v>
      </c>
      <c r="K29" s="579">
        <f>'1.  LRAMVA Summary'!K51</f>
        <v>0</v>
      </c>
      <c r="L29" s="579">
        <f>'1.  LRAMVA Summary'!L51</f>
        <v>0</v>
      </c>
      <c r="M29" s="579">
        <f>'1.  LRAMVA Summary'!M51</f>
        <v>0</v>
      </c>
      <c r="N29" s="579">
        <f>'1.  LRAMVA Summary'!N51</f>
        <v>0</v>
      </c>
      <c r="O29" s="579">
        <f>'1.  LRAMVA Summary'!O51</f>
        <v>0</v>
      </c>
      <c r="P29" s="579">
        <f>'1.  LRAMVA Summary'!P51</f>
        <v>0</v>
      </c>
      <c r="Q29" s="580">
        <f>'1.  LRAMVA Summary'!Q51</f>
        <v>0</v>
      </c>
    </row>
    <row r="30" spans="2:17" s="458" customFormat="1" ht="15.75" customHeight="1">
      <c r="B30" s="463" t="s">
        <v>27</v>
      </c>
      <c r="C30" s="626">
        <f>SUM(D30:Q30)</f>
        <v>1636598</v>
      </c>
      <c r="D30" s="464">
        <v>413670</v>
      </c>
      <c r="E30" s="464">
        <v>188581</v>
      </c>
      <c r="F30" s="464">
        <v>215359</v>
      </c>
      <c r="G30" s="464">
        <v>818988</v>
      </c>
      <c r="H30" s="464">
        <v>0</v>
      </c>
      <c r="I30" s="464">
        <v>0</v>
      </c>
      <c r="J30" s="464">
        <v>0</v>
      </c>
      <c r="K30" s="464"/>
      <c r="L30" s="464"/>
      <c r="M30" s="464"/>
      <c r="N30" s="464"/>
      <c r="O30" s="464"/>
      <c r="P30" s="464"/>
      <c r="Q30" s="454"/>
    </row>
    <row r="31" spans="2:17" s="465" customFormat="1" ht="15" customHeight="1">
      <c r="B31" s="463" t="s">
        <v>28</v>
      </c>
      <c r="C31" s="626">
        <f>SUM(D31:Q31)</f>
        <v>2416</v>
      </c>
      <c r="D31" s="452"/>
      <c r="E31" s="452"/>
      <c r="F31" s="452">
        <v>664</v>
      </c>
      <c r="G31" s="452">
        <v>1752</v>
      </c>
      <c r="H31" s="452"/>
      <c r="I31" s="452"/>
      <c r="J31" s="452"/>
      <c r="K31" s="454"/>
      <c r="L31" s="454"/>
      <c r="M31" s="454"/>
      <c r="N31" s="454"/>
      <c r="O31" s="454"/>
      <c r="P31" s="454"/>
      <c r="Q31" s="454"/>
    </row>
    <row r="32" spans="2:17" s="17" customFormat="1" ht="15.75" customHeight="1"/>
    <row r="33" spans="2:32" s="25" customFormat="1" ht="15.75" customHeight="1">
      <c r="B33" s="193" t="s">
        <v>449</v>
      </c>
      <c r="C33" s="194"/>
      <c r="D33" s="772">
        <f>IF(D29="kw",HLOOKUP(D29,D29:D31,3,FALSE),HLOOKUP(D29,D29:D31,2,FALSE))</f>
        <v>413670</v>
      </c>
      <c r="E33" s="772">
        <f>IF(E29="kw",HLOOKUP(E29,E29:E31,3,FALSE),HLOOKUP(E29,E29:E31,2,FALSE))</f>
        <v>188581</v>
      </c>
      <c r="F33" s="772">
        <f>IF(F29="kw",HLOOKUP(F29,F29:F31,3,FALSE),HLOOKUP(F29,F29:F31,2,FALSE))</f>
        <v>664</v>
      </c>
      <c r="G33" s="772">
        <f>IF(G29="kw",HLOOKUP(G29,G29:G31,3,FALSE),HLOOKUP(G29,G29:G31,2,FALSE))</f>
        <v>1752</v>
      </c>
      <c r="H33" s="772">
        <f t="shared" ref="H33:Q33" si="1">IF(H29="kw",HLOOKUP(H29,H29:H31,3,FALSE),HLOOKUP(H29,H29:H31,2,FALSE))</f>
        <v>0</v>
      </c>
      <c r="I33" s="772">
        <f t="shared" si="1"/>
        <v>0</v>
      </c>
      <c r="J33" s="772">
        <f t="shared" si="1"/>
        <v>0</v>
      </c>
      <c r="K33" s="194">
        <f t="shared" si="1"/>
        <v>0</v>
      </c>
      <c r="L33" s="194">
        <f t="shared" si="1"/>
        <v>0</v>
      </c>
      <c r="M33" s="194">
        <f t="shared" si="1"/>
        <v>0</v>
      </c>
      <c r="N33" s="194">
        <f t="shared" si="1"/>
        <v>0</v>
      </c>
      <c r="O33" s="194">
        <f t="shared" si="1"/>
        <v>0</v>
      </c>
      <c r="P33" s="194">
        <f t="shared" si="1"/>
        <v>0</v>
      </c>
      <c r="Q33" s="194">
        <f t="shared" si="1"/>
        <v>0</v>
      </c>
    </row>
    <row r="34" spans="2:32" s="20" customFormat="1" ht="15.75" customHeight="1">
      <c r="B34" s="95"/>
      <c r="C34" s="95"/>
      <c r="D34" s="95"/>
      <c r="E34" s="95"/>
      <c r="F34" s="95"/>
      <c r="G34" s="95"/>
      <c r="H34" s="95"/>
      <c r="I34" s="95"/>
      <c r="J34" s="95"/>
      <c r="K34" s="95"/>
      <c r="L34" s="95"/>
      <c r="M34" s="95"/>
      <c r="N34" s="95"/>
      <c r="O34" s="95"/>
      <c r="P34" s="95"/>
      <c r="Q34" s="95"/>
    </row>
    <row r="35" spans="2:32" s="20" customFormat="1" ht="15.75" customHeight="1">
      <c r="B35" s="462" t="s">
        <v>364</v>
      </c>
      <c r="C35" s="455" t="s">
        <v>692</v>
      </c>
      <c r="D35" s="456"/>
      <c r="E35" s="95"/>
      <c r="F35" s="95"/>
      <c r="G35" s="95"/>
      <c r="H35" s="95"/>
      <c r="I35" s="95"/>
      <c r="J35" s="95"/>
      <c r="K35" s="95"/>
      <c r="L35" s="95"/>
      <c r="M35" s="95"/>
      <c r="N35" s="95"/>
      <c r="O35" s="95"/>
      <c r="P35" s="95"/>
      <c r="Q35" s="95"/>
    </row>
    <row r="36" spans="2:32" s="440" customFormat="1" ht="21" customHeight="1">
      <c r="B36" s="462" t="s">
        <v>365</v>
      </c>
      <c r="C36" s="455" t="s">
        <v>691</v>
      </c>
      <c r="D36" s="456"/>
    </row>
    <row r="37" spans="2:32" s="17" customFormat="1" ht="15.75" customHeight="1">
      <c r="B37" s="168"/>
      <c r="C37" s="169"/>
      <c r="D37" s="165"/>
      <c r="R37" s="165"/>
    </row>
    <row r="38" spans="2:32" s="17" customFormat="1" ht="15.75" customHeight="1">
      <c r="B38" s="168"/>
      <c r="C38" s="168"/>
      <c r="D38" s="165"/>
      <c r="R38" s="165"/>
    </row>
    <row r="39" spans="2:32" s="20" customFormat="1" ht="15.5">
      <c r="B39" s="120" t="s">
        <v>451</v>
      </c>
      <c r="C39" s="35"/>
      <c r="D39" s="34"/>
      <c r="E39" s="39"/>
      <c r="F39" s="40"/>
    </row>
    <row r="40" spans="2:32" s="72" customFormat="1" ht="39" customHeight="1">
      <c r="B40" s="922" t="s">
        <v>607</v>
      </c>
      <c r="C40" s="922"/>
      <c r="D40" s="922"/>
      <c r="E40" s="922"/>
      <c r="F40" s="922"/>
      <c r="G40" s="922"/>
      <c r="H40" s="922"/>
      <c r="I40" s="922"/>
      <c r="J40" s="922"/>
      <c r="K40" s="922"/>
      <c r="L40" s="922"/>
      <c r="M40" s="922"/>
      <c r="N40" s="614"/>
      <c r="O40" s="614"/>
      <c r="P40" s="614"/>
      <c r="Q40" s="614"/>
    </row>
    <row r="41" spans="2:32" s="2" customFormat="1" ht="16.5" customHeight="1">
      <c r="B41" s="10"/>
      <c r="C41" s="10"/>
      <c r="D41" s="22"/>
      <c r="E41" s="20"/>
      <c r="F41" s="20"/>
      <c r="G41" s="20"/>
      <c r="R41" s="20"/>
    </row>
    <row r="42" spans="2:32" s="17" customFormat="1" ht="56.25" customHeight="1">
      <c r="B42" s="245" t="s">
        <v>232</v>
      </c>
      <c r="C42" s="245" t="s">
        <v>604</v>
      </c>
      <c r="D42" s="245" t="str">
        <f>'1.  LRAMVA Summary'!D50</f>
        <v>Residential</v>
      </c>
      <c r="E42" s="245" t="str">
        <f>'1.  LRAMVA Summary'!E50</f>
        <v>GS&lt;50 kW</v>
      </c>
      <c r="F42" s="245" t="str">
        <f>'1.  LRAMVA Summary'!F50</f>
        <v>GS 50-999 kW</v>
      </c>
      <c r="G42" s="245" t="str">
        <f>'1.  LRAMVA Summary'!G50</f>
        <v>GS 1000-4999kW</v>
      </c>
      <c r="H42" s="245" t="str">
        <f>'1.  LRAMVA Summary'!H50</f>
        <v>Unmetered Scattered Load</v>
      </c>
      <c r="I42" s="245" t="str">
        <f>'1.  LRAMVA Summary'!I50</f>
        <v>Sentinel Lights</v>
      </c>
      <c r="J42" s="245" t="str">
        <f>'1.  LRAMVA Summary'!J50</f>
        <v>Street Lighting</v>
      </c>
      <c r="K42" s="245" t="str">
        <f>'1.  LRAMVA Summary'!K50</f>
        <v/>
      </c>
      <c r="L42" s="245" t="str">
        <f>'1.  LRAMVA Summary'!L50</f>
        <v/>
      </c>
      <c r="M42" s="245" t="str">
        <f>'1.  LRAMVA Summary'!M50</f>
        <v/>
      </c>
      <c r="N42" s="245" t="str">
        <f>'1.  LRAMVA Summary'!N50</f>
        <v/>
      </c>
      <c r="O42" s="245" t="str">
        <f>'1.  LRAMVA Summary'!O50</f>
        <v/>
      </c>
      <c r="P42" s="245" t="str">
        <f>'1.  LRAMVA Summary'!P50</f>
        <v/>
      </c>
      <c r="Q42" s="245" t="str">
        <f>'1.  LRAMVA Summary'!Q50</f>
        <v/>
      </c>
      <c r="R42" s="195"/>
    </row>
    <row r="43" spans="2:32" s="148" customFormat="1" ht="18" customHeight="1">
      <c r="B43" s="581"/>
      <c r="C43" s="582"/>
      <c r="D43" s="583" t="str">
        <f>'1.  LRAMVA Summary'!D51</f>
        <v>kWh</v>
      </c>
      <c r="E43" s="583" t="str">
        <f>'1.  LRAMVA Summary'!E51</f>
        <v>kWh</v>
      </c>
      <c r="F43" s="583" t="str">
        <f>'1.  LRAMVA Summary'!F51</f>
        <v>kW</v>
      </c>
      <c r="G43" s="583" t="str">
        <f>'1.  LRAMVA Summary'!G51</f>
        <v>kW</v>
      </c>
      <c r="H43" s="583" t="str">
        <f>'1.  LRAMVA Summary'!H51</f>
        <v>kWh</v>
      </c>
      <c r="I43" s="583" t="str">
        <f>'1.  LRAMVA Summary'!I51</f>
        <v>kW</v>
      </c>
      <c r="J43" s="583" t="str">
        <f>'1.  LRAMVA Summary'!J51</f>
        <v>kW</v>
      </c>
      <c r="K43" s="583">
        <f>'1.  LRAMVA Summary'!K51</f>
        <v>0</v>
      </c>
      <c r="L43" s="583">
        <f>'1.  LRAMVA Summary'!L51</f>
        <v>0</v>
      </c>
      <c r="M43" s="583">
        <f>'1.  LRAMVA Summary'!M51</f>
        <v>0</v>
      </c>
      <c r="N43" s="583">
        <f>'1.  LRAMVA Summary'!N51</f>
        <v>0</v>
      </c>
      <c r="O43" s="583">
        <f>'1.  LRAMVA Summary'!O51</f>
        <v>0</v>
      </c>
      <c r="P43" s="583">
        <f>'1.  LRAMVA Summary'!P51</f>
        <v>0</v>
      </c>
      <c r="Q43" s="584">
        <f>'1.  LRAMVA Summary'!Q51</f>
        <v>0</v>
      </c>
      <c r="R43" s="171"/>
    </row>
    <row r="44" spans="2:32" s="17" customFormat="1" ht="15.5">
      <c r="B44" s="172">
        <v>2011</v>
      </c>
      <c r="C44" s="536"/>
      <c r="D44" s="192">
        <f t="shared" ref="D44:Q44" si="2">IF(ISBLANK($C$44),0,IF($C44=$D$9,HLOOKUP(D43,D14:D18,5,FALSE),HLOOKUP(D43,D29:D33,5,FALSE)))</f>
        <v>0</v>
      </c>
      <c r="E44" s="192">
        <f>IF(ISBLANK($C$44),0,IF($C44=$D$9,HLOOKUP(E43,E14:E18,5,FALSE),HLOOKUP(E43,E29:E33,5,FALSE)))</f>
        <v>0</v>
      </c>
      <c r="F44" s="192">
        <f t="shared" si="2"/>
        <v>0</v>
      </c>
      <c r="G44" s="192">
        <f t="shared" si="2"/>
        <v>0</v>
      </c>
      <c r="H44" s="192">
        <f t="shared" si="2"/>
        <v>0</v>
      </c>
      <c r="I44" s="192">
        <f t="shared" si="2"/>
        <v>0</v>
      </c>
      <c r="J44" s="192">
        <f t="shared" si="2"/>
        <v>0</v>
      </c>
      <c r="K44" s="192">
        <f t="shared" si="2"/>
        <v>0</v>
      </c>
      <c r="L44" s="192">
        <f t="shared" si="2"/>
        <v>0</v>
      </c>
      <c r="M44" s="192">
        <f t="shared" si="2"/>
        <v>0</v>
      </c>
      <c r="N44" s="192">
        <f t="shared" si="2"/>
        <v>0</v>
      </c>
      <c r="O44" s="192">
        <f t="shared" si="2"/>
        <v>0</v>
      </c>
      <c r="P44" s="192">
        <f t="shared" si="2"/>
        <v>0</v>
      </c>
      <c r="Q44" s="192">
        <f t="shared" si="2"/>
        <v>0</v>
      </c>
      <c r="R44" s="196"/>
    </row>
    <row r="45" spans="2:32" s="17" customFormat="1" ht="15.5">
      <c r="B45" s="172">
        <v>2012</v>
      </c>
      <c r="C45" s="536">
        <v>2012</v>
      </c>
      <c r="D45" s="192">
        <f t="shared" ref="D45:Q45" si="3">IF(ISBLANK($C$45),0,IF($C$45=$D$9,HLOOKUP(D43,D14:D18,5,FALSE),HLOOKUP(D43,D29:D33,5,FALSE)))</f>
        <v>227359</v>
      </c>
      <c r="E45" s="192">
        <f t="shared" si="3"/>
        <v>97828</v>
      </c>
      <c r="F45" s="192">
        <f t="shared" si="3"/>
        <v>462</v>
      </c>
      <c r="G45" s="192">
        <f t="shared" si="3"/>
        <v>887</v>
      </c>
      <c r="H45" s="192">
        <f t="shared" si="3"/>
        <v>36</v>
      </c>
      <c r="I45" s="192">
        <f t="shared" si="3"/>
        <v>1</v>
      </c>
      <c r="J45" s="192">
        <f t="shared" si="3"/>
        <v>17</v>
      </c>
      <c r="K45" s="192">
        <f t="shared" si="3"/>
        <v>0</v>
      </c>
      <c r="L45" s="192">
        <f t="shared" si="3"/>
        <v>0</v>
      </c>
      <c r="M45" s="192">
        <f t="shared" si="3"/>
        <v>0</v>
      </c>
      <c r="N45" s="192">
        <f t="shared" si="3"/>
        <v>0</v>
      </c>
      <c r="O45" s="192">
        <f t="shared" si="3"/>
        <v>0</v>
      </c>
      <c r="P45" s="192">
        <f t="shared" si="3"/>
        <v>0</v>
      </c>
      <c r="Q45" s="192">
        <f t="shared" si="3"/>
        <v>0</v>
      </c>
      <c r="R45" s="165"/>
    </row>
    <row r="46" spans="2:32" s="17" customFormat="1" ht="15.5">
      <c r="B46" s="173">
        <v>2013</v>
      </c>
      <c r="C46" s="536">
        <v>2012</v>
      </c>
      <c r="D46" s="192">
        <f t="shared" ref="D46:Q46" si="4">IF(ISBLANK($C$46),0,IF($C$46=$D$9,HLOOKUP(D43,D14:D18,5,FALSE),HLOOKUP(D43,D29:D33,5,FALSE)))</f>
        <v>227359</v>
      </c>
      <c r="E46" s="192">
        <f t="shared" si="4"/>
        <v>97828</v>
      </c>
      <c r="F46" s="192">
        <f t="shared" si="4"/>
        <v>462</v>
      </c>
      <c r="G46" s="192">
        <f t="shared" si="4"/>
        <v>887</v>
      </c>
      <c r="H46" s="192">
        <f t="shared" si="4"/>
        <v>36</v>
      </c>
      <c r="I46" s="192">
        <f t="shared" si="4"/>
        <v>1</v>
      </c>
      <c r="J46" s="192">
        <f t="shared" si="4"/>
        <v>17</v>
      </c>
      <c r="K46" s="192">
        <f t="shared" si="4"/>
        <v>0</v>
      </c>
      <c r="L46" s="192">
        <f t="shared" si="4"/>
        <v>0</v>
      </c>
      <c r="M46" s="192">
        <f t="shared" si="4"/>
        <v>0</v>
      </c>
      <c r="N46" s="192">
        <f t="shared" si="4"/>
        <v>0</v>
      </c>
      <c r="O46" s="192">
        <f t="shared" si="4"/>
        <v>0</v>
      </c>
      <c r="P46" s="192">
        <f t="shared" si="4"/>
        <v>0</v>
      </c>
      <c r="Q46" s="192">
        <f t="shared" si="4"/>
        <v>0</v>
      </c>
      <c r="R46" s="165"/>
    </row>
    <row r="47" spans="2:32" s="17" customFormat="1" ht="15.5">
      <c r="B47" s="173">
        <v>2014</v>
      </c>
      <c r="C47" s="536">
        <v>2012</v>
      </c>
      <c r="D47" s="192">
        <f t="shared" ref="D47:Q47" si="5">IF(ISBLANK($C$47),0,IF($C$47=$D$9,HLOOKUP(D43,D14:D18,5,FALSE),HLOOKUP(D43,D29:D33,5,FALSE)))</f>
        <v>227359</v>
      </c>
      <c r="E47" s="192">
        <f t="shared" si="5"/>
        <v>97828</v>
      </c>
      <c r="F47" s="192">
        <f t="shared" si="5"/>
        <v>462</v>
      </c>
      <c r="G47" s="192">
        <f t="shared" si="5"/>
        <v>887</v>
      </c>
      <c r="H47" s="192">
        <f t="shared" si="5"/>
        <v>36</v>
      </c>
      <c r="I47" s="192">
        <f t="shared" si="5"/>
        <v>1</v>
      </c>
      <c r="J47" s="192">
        <f t="shared" si="5"/>
        <v>17</v>
      </c>
      <c r="K47" s="192">
        <f t="shared" si="5"/>
        <v>0</v>
      </c>
      <c r="L47" s="192">
        <f t="shared" si="5"/>
        <v>0</v>
      </c>
      <c r="M47" s="192">
        <f t="shared" si="5"/>
        <v>0</v>
      </c>
      <c r="N47" s="192">
        <f t="shared" si="5"/>
        <v>0</v>
      </c>
      <c r="O47" s="192">
        <f t="shared" si="5"/>
        <v>0</v>
      </c>
      <c r="P47" s="192">
        <f t="shared" si="5"/>
        <v>0</v>
      </c>
      <c r="Q47" s="192">
        <f t="shared" si="5"/>
        <v>0</v>
      </c>
      <c r="R47" s="165"/>
    </row>
    <row r="48" spans="2:32" s="17" customFormat="1" ht="15.5">
      <c r="B48" s="173">
        <v>2015</v>
      </c>
      <c r="C48" s="536">
        <v>2012</v>
      </c>
      <c r="D48" s="192">
        <f t="shared" ref="D48:Q48" si="6">IF(ISBLANK($C$48),0,IF($C$48=$D$9,HLOOKUP(D43,D14:D18,5,FALSE),HLOOKUP(D43,D29:D33,5,FALSE)))</f>
        <v>227359</v>
      </c>
      <c r="E48" s="192">
        <f t="shared" si="6"/>
        <v>97828</v>
      </c>
      <c r="F48" s="192">
        <f t="shared" si="6"/>
        <v>462</v>
      </c>
      <c r="G48" s="192">
        <f t="shared" si="6"/>
        <v>887</v>
      </c>
      <c r="H48" s="192">
        <f t="shared" si="6"/>
        <v>36</v>
      </c>
      <c r="I48" s="192">
        <f t="shared" si="6"/>
        <v>1</v>
      </c>
      <c r="J48" s="192">
        <f t="shared" si="6"/>
        <v>17</v>
      </c>
      <c r="K48" s="192">
        <f t="shared" si="6"/>
        <v>0</v>
      </c>
      <c r="L48" s="192">
        <f t="shared" si="6"/>
        <v>0</v>
      </c>
      <c r="M48" s="192">
        <f t="shared" si="6"/>
        <v>0</v>
      </c>
      <c r="N48" s="192">
        <f t="shared" si="6"/>
        <v>0</v>
      </c>
      <c r="O48" s="192">
        <f t="shared" si="6"/>
        <v>0</v>
      </c>
      <c r="P48" s="192">
        <f t="shared" si="6"/>
        <v>0</v>
      </c>
      <c r="Q48" s="192">
        <f t="shared" si="6"/>
        <v>0</v>
      </c>
      <c r="R48" s="165"/>
      <c r="AF48" s="165"/>
    </row>
    <row r="49" spans="2:32" s="17" customFormat="1" ht="15.5">
      <c r="B49" s="173">
        <v>2016</v>
      </c>
      <c r="C49" s="536">
        <v>2016</v>
      </c>
      <c r="D49" s="192">
        <f t="shared" ref="D49:Q49" si="7">IF(ISBLANK($C$49),0,IF($C$49=$D$9,HLOOKUP(D43,D14:D18,5,FALSE),HLOOKUP(D43,D29:D33,5,FALSE)))</f>
        <v>413670</v>
      </c>
      <c r="E49" s="192">
        <f t="shared" si="7"/>
        <v>188581</v>
      </c>
      <c r="F49" s="192">
        <f t="shared" si="7"/>
        <v>664</v>
      </c>
      <c r="G49" s="192">
        <f t="shared" si="7"/>
        <v>1752</v>
      </c>
      <c r="H49" s="192">
        <f t="shared" si="7"/>
        <v>0</v>
      </c>
      <c r="I49" s="192">
        <f t="shared" si="7"/>
        <v>0</v>
      </c>
      <c r="J49" s="192">
        <f t="shared" si="7"/>
        <v>0</v>
      </c>
      <c r="K49" s="192">
        <f t="shared" si="7"/>
        <v>0</v>
      </c>
      <c r="L49" s="192">
        <f t="shared" si="7"/>
        <v>0</v>
      </c>
      <c r="M49" s="192">
        <f t="shared" si="7"/>
        <v>0</v>
      </c>
      <c r="N49" s="192">
        <f t="shared" si="7"/>
        <v>0</v>
      </c>
      <c r="O49" s="192">
        <f t="shared" si="7"/>
        <v>0</v>
      </c>
      <c r="P49" s="192">
        <f t="shared" si="7"/>
        <v>0</v>
      </c>
      <c r="Q49" s="192">
        <f t="shared" si="7"/>
        <v>0</v>
      </c>
      <c r="R49" s="165"/>
      <c r="AF49" s="165"/>
    </row>
    <row r="50" spans="2:32" s="17" customFormat="1" ht="15.5">
      <c r="B50" s="173">
        <v>2017</v>
      </c>
      <c r="C50" s="536">
        <v>2016</v>
      </c>
      <c r="D50" s="192">
        <f t="shared" ref="D50:Q50" si="8">IF(ISBLANK($C$50),0,IF($C$50=$D$9,HLOOKUP(D43,D14:D18,5,FALSE),HLOOKUP(D43,D29:D33,5,FALSE)))</f>
        <v>413670</v>
      </c>
      <c r="E50" s="192">
        <f t="shared" si="8"/>
        <v>188581</v>
      </c>
      <c r="F50" s="192">
        <f t="shared" si="8"/>
        <v>664</v>
      </c>
      <c r="G50" s="192">
        <f t="shared" si="8"/>
        <v>1752</v>
      </c>
      <c r="H50" s="192">
        <f t="shared" si="8"/>
        <v>0</v>
      </c>
      <c r="I50" s="192">
        <f t="shared" si="8"/>
        <v>0</v>
      </c>
      <c r="J50" s="192">
        <f t="shared" si="8"/>
        <v>0</v>
      </c>
      <c r="K50" s="192">
        <f t="shared" si="8"/>
        <v>0</v>
      </c>
      <c r="L50" s="192">
        <f t="shared" si="8"/>
        <v>0</v>
      </c>
      <c r="M50" s="192">
        <f t="shared" si="8"/>
        <v>0</v>
      </c>
      <c r="N50" s="192">
        <f t="shared" si="8"/>
        <v>0</v>
      </c>
      <c r="O50" s="192">
        <f t="shared" si="8"/>
        <v>0</v>
      </c>
      <c r="P50" s="192">
        <f t="shared" si="8"/>
        <v>0</v>
      </c>
      <c r="Q50" s="192">
        <f t="shared" si="8"/>
        <v>0</v>
      </c>
      <c r="R50" s="165"/>
      <c r="AF50" s="165"/>
    </row>
    <row r="51" spans="2:32" s="17" customFormat="1" ht="15.5">
      <c r="B51" s="173">
        <v>2018</v>
      </c>
      <c r="C51" s="536">
        <v>2016</v>
      </c>
      <c r="D51" s="192">
        <f t="shared" ref="D51:Q51" si="9">IF(ISBLANK($C$51),0,IF($C$51=$D$9,HLOOKUP(D43,D14:D18,5,FALSE),HLOOKUP(D43,D29:D33,5,FALSE)))</f>
        <v>413670</v>
      </c>
      <c r="E51" s="192">
        <f t="shared" si="9"/>
        <v>188581</v>
      </c>
      <c r="F51" s="192">
        <f t="shared" si="9"/>
        <v>664</v>
      </c>
      <c r="G51" s="192">
        <f t="shared" si="9"/>
        <v>1752</v>
      </c>
      <c r="H51" s="192">
        <f t="shared" si="9"/>
        <v>0</v>
      </c>
      <c r="I51" s="192">
        <f t="shared" si="9"/>
        <v>0</v>
      </c>
      <c r="J51" s="192">
        <f t="shared" si="9"/>
        <v>0</v>
      </c>
      <c r="K51" s="192">
        <f t="shared" si="9"/>
        <v>0</v>
      </c>
      <c r="L51" s="192">
        <f t="shared" si="9"/>
        <v>0</v>
      </c>
      <c r="M51" s="192">
        <f t="shared" si="9"/>
        <v>0</v>
      </c>
      <c r="N51" s="192">
        <f t="shared" si="9"/>
        <v>0</v>
      </c>
      <c r="O51" s="192">
        <f t="shared" si="9"/>
        <v>0</v>
      </c>
      <c r="P51" s="192">
        <f t="shared" si="9"/>
        <v>0</v>
      </c>
      <c r="Q51" s="192">
        <f t="shared" si="9"/>
        <v>0</v>
      </c>
      <c r="R51" s="165"/>
      <c r="AF51" s="165"/>
    </row>
    <row r="52" spans="2:32" s="17" customFormat="1" ht="15.5">
      <c r="B52" s="173">
        <v>2019</v>
      </c>
      <c r="C52" s="536">
        <v>2016</v>
      </c>
      <c r="D52" s="192">
        <f t="shared" ref="D52:Q52" si="10">IF(ISBLANK($C$52),0,IF($C$52=$D$9,HLOOKUP(D43,D14:D18,5,FALSE),HLOOKUP(D43,D29:D33,5,FALSE)))</f>
        <v>413670</v>
      </c>
      <c r="E52" s="192">
        <f t="shared" si="10"/>
        <v>188581</v>
      </c>
      <c r="F52" s="192">
        <f t="shared" si="10"/>
        <v>664</v>
      </c>
      <c r="G52" s="192">
        <f t="shared" si="10"/>
        <v>1752</v>
      </c>
      <c r="H52" s="192">
        <f t="shared" si="10"/>
        <v>0</v>
      </c>
      <c r="I52" s="192">
        <f t="shared" si="10"/>
        <v>0</v>
      </c>
      <c r="J52" s="192">
        <f t="shared" si="10"/>
        <v>0</v>
      </c>
      <c r="K52" s="192">
        <f t="shared" si="10"/>
        <v>0</v>
      </c>
      <c r="L52" s="192">
        <f t="shared" si="10"/>
        <v>0</v>
      </c>
      <c r="M52" s="192">
        <f t="shared" si="10"/>
        <v>0</v>
      </c>
      <c r="N52" s="192">
        <f t="shared" si="10"/>
        <v>0</v>
      </c>
      <c r="O52" s="192">
        <f t="shared" si="10"/>
        <v>0</v>
      </c>
      <c r="P52" s="192">
        <f t="shared" si="10"/>
        <v>0</v>
      </c>
      <c r="Q52" s="192">
        <f t="shared" si="10"/>
        <v>0</v>
      </c>
      <c r="R52" s="165"/>
      <c r="AF52" s="165"/>
    </row>
    <row r="53" spans="2:32" s="17" customFormat="1" ht="15.5">
      <c r="B53" s="173">
        <v>2020</v>
      </c>
      <c r="C53" s="536">
        <v>2016</v>
      </c>
      <c r="D53" s="192">
        <f t="shared" ref="D53:Q53" si="11">IF(ISBLANK($C$53),0,IF($C$53=$D$9,HLOOKUP(D43,D14:D18,5,FALSE),HLOOKUP(D43,D29:D33,5,FALSE)))</f>
        <v>413670</v>
      </c>
      <c r="E53" s="192">
        <f t="shared" si="11"/>
        <v>188581</v>
      </c>
      <c r="F53" s="192">
        <f t="shared" si="11"/>
        <v>664</v>
      </c>
      <c r="G53" s="192">
        <f t="shared" si="11"/>
        <v>1752</v>
      </c>
      <c r="H53" s="192">
        <f t="shared" si="11"/>
        <v>0</v>
      </c>
      <c r="I53" s="192">
        <f t="shared" si="11"/>
        <v>0</v>
      </c>
      <c r="J53" s="192">
        <f t="shared" si="11"/>
        <v>0</v>
      </c>
      <c r="K53" s="192">
        <f t="shared" si="11"/>
        <v>0</v>
      </c>
      <c r="L53" s="192">
        <f t="shared" si="11"/>
        <v>0</v>
      </c>
      <c r="M53" s="192">
        <f t="shared" si="11"/>
        <v>0</v>
      </c>
      <c r="N53" s="192">
        <f t="shared" si="11"/>
        <v>0</v>
      </c>
      <c r="O53" s="192">
        <f t="shared" si="11"/>
        <v>0</v>
      </c>
      <c r="P53" s="192">
        <f t="shared" si="11"/>
        <v>0</v>
      </c>
      <c r="Q53" s="192">
        <f t="shared" si="11"/>
        <v>0</v>
      </c>
      <c r="R53" s="165"/>
      <c r="AF53" s="165"/>
    </row>
    <row r="54" spans="2:32" s="440" customFormat="1" ht="15.5">
      <c r="B54" s="455" t="s">
        <v>534</v>
      </c>
      <c r="C54" s="466"/>
      <c r="D54" s="467"/>
      <c r="E54" s="468"/>
      <c r="F54" s="468"/>
      <c r="G54" s="468"/>
      <c r="H54" s="468"/>
      <c r="I54" s="468"/>
      <c r="J54" s="468"/>
      <c r="K54" s="468"/>
      <c r="L54" s="468"/>
      <c r="M54" s="468"/>
      <c r="N54" s="468"/>
      <c r="O54" s="468"/>
      <c r="P54" s="468"/>
      <c r="Q54" s="467"/>
      <c r="R54" s="459"/>
    </row>
    <row r="55" spans="2:32" s="17" customFormat="1" ht="15.75" customHeight="1">
      <c r="B55" s="170"/>
      <c r="C55" s="170"/>
      <c r="D55" s="165"/>
    </row>
    <row r="56" spans="2:32" s="17" customFormat="1" ht="15.75" customHeight="1">
      <c r="B56" s="170"/>
      <c r="C56" s="170"/>
      <c r="D56" s="165"/>
    </row>
    <row r="57" spans="2:32" s="2" customFormat="1" ht="15.75" customHeight="1">
      <c r="B57" s="84"/>
      <c r="C57" s="84"/>
      <c r="D57" s="20"/>
    </row>
    <row r="58" spans="2:32" s="2" customFormat="1" ht="15.75" customHeight="1">
      <c r="B58" s="84"/>
      <c r="C58" s="84"/>
      <c r="D58" s="20"/>
    </row>
    <row r="59" spans="2:32" s="2" customFormat="1" ht="15.75" customHeight="1">
      <c r="B59" s="84"/>
      <c r="C59" s="84"/>
      <c r="D59" s="20"/>
    </row>
    <row r="60" spans="2:32" s="2" customFormat="1" ht="15.75" customHeight="1">
      <c r="B60" s="84"/>
      <c r="C60" s="84"/>
      <c r="D60" s="20"/>
    </row>
    <row r="61" spans="2:32" s="2" customFormat="1" ht="15.75" customHeight="1">
      <c r="B61" s="84"/>
      <c r="C61" s="84"/>
      <c r="D61" s="20"/>
    </row>
    <row r="62" spans="2:32" s="2" customFormat="1" ht="15.75" customHeight="1">
      <c r="B62" s="84"/>
      <c r="C62" s="84"/>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zoomScale="90" zoomScaleNormal="90" workbookViewId="0">
      <pane xSplit="2" ySplit="14" topLeftCell="C64" activePane="bottomRight" state="frozen"/>
      <selection pane="topRight" activeCell="C1" sqref="C1"/>
      <selection pane="bottomLeft" activeCell="A15" sqref="A15"/>
      <selection pane="bottomRight" activeCell="B14" sqref="B14"/>
    </sheetView>
  </sheetViews>
  <sheetFormatPr defaultColWidth="9.1796875" defaultRowHeight="14.5" outlineLevelRow="1"/>
  <cols>
    <col min="1" max="1" width="6.54296875" style="4" customWidth="1"/>
    <col min="2" max="2" width="36.54296875" style="5" customWidth="1"/>
    <col min="3" max="3" width="16.81640625" style="80" customWidth="1"/>
    <col min="4" max="5" width="17.81640625" style="5" customWidth="1"/>
    <col min="6" max="6" width="18.81640625" style="5" customWidth="1"/>
    <col min="7" max="8" width="15.453125" style="5" customWidth="1"/>
    <col min="9" max="9" width="17.1796875" style="5" customWidth="1"/>
    <col min="10" max="13" width="15.81640625" style="5" customWidth="1"/>
    <col min="14" max="14" width="18.81640625" style="5" customWidth="1"/>
    <col min="15" max="15" width="16.54296875" style="5" customWidth="1"/>
    <col min="16" max="16" width="17.1796875" style="5" customWidth="1"/>
    <col min="17" max="16384" width="9.179687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hidden="1" customHeight="1" outlineLevel="1" thickBot="1">
      <c r="A3" s="4"/>
      <c r="B3" s="48"/>
      <c r="C3" s="81"/>
      <c r="D3" s="48"/>
      <c r="E3" s="48"/>
      <c r="F3" s="48"/>
      <c r="G3" s="48"/>
      <c r="H3" s="48"/>
      <c r="I3" s="48"/>
      <c r="J3" s="48"/>
      <c r="K3" s="48"/>
    </row>
    <row r="4" spans="1:26" s="18" customFormat="1" ht="26.25" hidden="1" customHeight="1" outlineLevel="1" thickBot="1">
      <c r="A4" s="4"/>
      <c r="B4" s="928" t="s">
        <v>172</v>
      </c>
      <c r="C4" s="87" t="s">
        <v>176</v>
      </c>
      <c r="D4" s="87"/>
      <c r="E4" s="50"/>
    </row>
    <row r="5" spans="1:26" s="18" customFormat="1" ht="26.25" hidden="1" customHeight="1" outlineLevel="1" thickBot="1">
      <c r="A5" s="4"/>
      <c r="B5" s="928"/>
      <c r="C5" s="88" t="s">
        <v>173</v>
      </c>
      <c r="D5" s="88"/>
      <c r="E5" s="50"/>
    </row>
    <row r="6" spans="1:26" ht="26.25" hidden="1" customHeight="1" outlineLevel="1" thickBot="1">
      <c r="B6" s="928"/>
      <c r="C6" s="931" t="s">
        <v>549</v>
      </c>
      <c r="D6" s="932"/>
      <c r="F6" s="18"/>
      <c r="M6" s="6"/>
      <c r="N6" s="6"/>
      <c r="O6" s="6"/>
      <c r="P6" s="6"/>
      <c r="Q6" s="6"/>
      <c r="R6" s="6"/>
      <c r="S6" s="6"/>
      <c r="T6" s="6"/>
      <c r="U6" s="6"/>
      <c r="V6" s="6"/>
      <c r="W6" s="6"/>
      <c r="X6" s="6"/>
      <c r="Y6" s="6"/>
      <c r="Z6" s="6"/>
    </row>
    <row r="7" spans="1:26" s="18" customFormat="1" ht="26.25" hidden="1" customHeight="1" outlineLevel="1">
      <c r="A7" s="4"/>
      <c r="B7" s="542"/>
      <c r="M7" s="6"/>
      <c r="N7" s="6"/>
      <c r="O7" s="6"/>
      <c r="P7" s="6"/>
      <c r="Q7" s="6"/>
      <c r="R7" s="6"/>
      <c r="S7" s="6"/>
      <c r="T7" s="6"/>
      <c r="U7" s="6"/>
      <c r="V7" s="6"/>
      <c r="W7" s="6"/>
      <c r="X7" s="6"/>
      <c r="Y7" s="6"/>
      <c r="Z7" s="6"/>
    </row>
    <row r="8" spans="1:26" s="18" customFormat="1" ht="19.5" hidden="1" customHeight="1" outlineLevel="1">
      <c r="A8" s="4"/>
      <c r="B8" s="542" t="s">
        <v>525</v>
      </c>
      <c r="C8" s="594" t="s">
        <v>480</v>
      </c>
      <c r="D8" s="593"/>
      <c r="M8" s="6"/>
      <c r="N8" s="6"/>
      <c r="O8" s="6"/>
      <c r="P8" s="6"/>
      <c r="Q8" s="6"/>
      <c r="R8" s="6"/>
      <c r="S8" s="6"/>
      <c r="T8" s="6"/>
      <c r="U8" s="6"/>
      <c r="V8" s="6"/>
      <c r="W8" s="6"/>
      <c r="X8" s="6"/>
      <c r="Y8" s="6"/>
      <c r="Z8" s="6"/>
    </row>
    <row r="9" spans="1:26" s="18" customFormat="1" ht="19.5" hidden="1" customHeight="1" outlineLevel="1">
      <c r="A9" s="4"/>
      <c r="B9" s="542"/>
      <c r="C9" s="594" t="s">
        <v>526</v>
      </c>
      <c r="D9" s="593"/>
      <c r="M9" s="6"/>
      <c r="N9" s="6"/>
      <c r="O9" s="6"/>
      <c r="P9" s="6"/>
      <c r="Q9" s="6"/>
      <c r="R9" s="6"/>
      <c r="S9" s="6"/>
      <c r="T9" s="6"/>
      <c r="U9" s="6"/>
      <c r="V9" s="6"/>
      <c r="W9" s="6"/>
      <c r="X9" s="6"/>
      <c r="Y9" s="6"/>
      <c r="Z9" s="6"/>
    </row>
    <row r="10" spans="1:26" s="18" customFormat="1" hidden="1" outlineLevel="1">
      <c r="A10" s="4"/>
      <c r="B10" s="103"/>
      <c r="C10" s="89"/>
      <c r="D10" s="89"/>
      <c r="E10" s="89"/>
      <c r="M10" s="6"/>
      <c r="N10" s="6"/>
      <c r="O10" s="6"/>
      <c r="P10" s="6"/>
      <c r="Q10" s="6"/>
      <c r="R10" s="6"/>
      <c r="S10" s="6"/>
      <c r="T10" s="6"/>
      <c r="U10" s="6"/>
      <c r="V10" s="6"/>
      <c r="W10" s="6"/>
      <c r="X10" s="6"/>
      <c r="Y10" s="6"/>
      <c r="Z10" s="6"/>
    </row>
    <row r="11" spans="1:26" s="18" customFormat="1" ht="32.25" customHeight="1" collapsed="1">
      <c r="A11" s="15"/>
      <c r="B11" s="120" t="s">
        <v>481</v>
      </c>
      <c r="O11" s="552"/>
    </row>
    <row r="12" spans="1:26" ht="58.5" customHeight="1">
      <c r="B12" s="926" t="s">
        <v>616</v>
      </c>
      <c r="C12" s="926"/>
      <c r="D12" s="926"/>
      <c r="E12" s="926"/>
      <c r="F12" s="926"/>
      <c r="G12" s="926"/>
      <c r="H12" s="926"/>
      <c r="I12" s="926"/>
      <c r="J12" s="926"/>
      <c r="K12" s="926"/>
      <c r="L12" s="926"/>
      <c r="M12" s="926"/>
      <c r="N12" s="926"/>
      <c r="O12" s="926"/>
    </row>
    <row r="13" spans="1:26" s="14" customFormat="1" ht="15.75" customHeight="1">
      <c r="A13" s="41"/>
      <c r="O13" s="18"/>
      <c r="P13" s="7"/>
      <c r="Q13" s="41"/>
      <c r="R13" s="41"/>
      <c r="S13" s="41"/>
      <c r="T13" s="41"/>
      <c r="U13" s="41"/>
      <c r="V13" s="41"/>
      <c r="W13" s="41"/>
      <c r="X13" s="41"/>
      <c r="Y13" s="41"/>
      <c r="Z13" s="41"/>
    </row>
    <row r="14" spans="1:26" s="56" customFormat="1" ht="46.5" customHeight="1">
      <c r="A14" s="55"/>
      <c r="B14" s="553"/>
      <c r="C14" s="473" t="s">
        <v>41</v>
      </c>
      <c r="D14" s="474" t="s">
        <v>680</v>
      </c>
      <c r="E14" s="474" t="s">
        <v>681</v>
      </c>
      <c r="F14" s="474" t="s">
        <v>682</v>
      </c>
      <c r="G14" s="474" t="s">
        <v>683</v>
      </c>
      <c r="H14" s="474" t="s">
        <v>684</v>
      </c>
      <c r="I14" s="474" t="s">
        <v>685</v>
      </c>
      <c r="J14" s="474" t="s">
        <v>686</v>
      </c>
      <c r="K14" s="474" t="s">
        <v>687</v>
      </c>
      <c r="L14" s="474" t="s">
        <v>688</v>
      </c>
      <c r="M14" s="474" t="s">
        <v>769</v>
      </c>
      <c r="N14" s="474" t="s">
        <v>770</v>
      </c>
      <c r="O14" s="474" t="s">
        <v>850</v>
      </c>
      <c r="P14" s="7"/>
    </row>
    <row r="15" spans="1:26" s="7" customFormat="1" ht="18.75" customHeight="1">
      <c r="B15" s="475" t="s">
        <v>186</v>
      </c>
      <c r="C15" s="929"/>
      <c r="D15" s="476">
        <v>2010</v>
      </c>
      <c r="E15" s="476">
        <v>2011</v>
      </c>
      <c r="F15" s="476">
        <v>2012</v>
      </c>
      <c r="G15" s="476">
        <v>2013</v>
      </c>
      <c r="H15" s="476">
        <v>2014</v>
      </c>
      <c r="I15" s="476">
        <v>2015</v>
      </c>
      <c r="J15" s="476">
        <v>2016</v>
      </c>
      <c r="K15" s="476">
        <v>2017</v>
      </c>
      <c r="L15" s="476">
        <v>2018</v>
      </c>
      <c r="M15" s="476">
        <v>2019</v>
      </c>
      <c r="N15" s="476">
        <v>2020</v>
      </c>
      <c r="O15" s="477">
        <v>2021</v>
      </c>
    </row>
    <row r="16" spans="1:26" s="113" customFormat="1" ht="18" customHeight="1">
      <c r="B16" s="478" t="s">
        <v>557</v>
      </c>
      <c r="C16" s="924"/>
      <c r="D16" s="479">
        <v>4</v>
      </c>
      <c r="E16" s="479">
        <v>4</v>
      </c>
      <c r="F16" s="479">
        <v>9</v>
      </c>
      <c r="G16" s="479">
        <v>4</v>
      </c>
      <c r="H16" s="479">
        <v>4</v>
      </c>
      <c r="I16" s="479">
        <v>4</v>
      </c>
      <c r="J16" s="479">
        <v>4</v>
      </c>
      <c r="K16" s="479">
        <v>4</v>
      </c>
      <c r="L16" s="479">
        <v>4</v>
      </c>
      <c r="M16" s="479">
        <v>4</v>
      </c>
      <c r="N16" s="479">
        <v>4</v>
      </c>
      <c r="O16" s="480"/>
    </row>
    <row r="17" spans="1:15" s="113" customFormat="1" ht="17.25" customHeight="1">
      <c r="B17" s="481" t="s">
        <v>558</v>
      </c>
      <c r="C17" s="930"/>
      <c r="D17" s="114">
        <f>12-D16</f>
        <v>8</v>
      </c>
      <c r="E17" s="114">
        <f>12-E16</f>
        <v>8</v>
      </c>
      <c r="F17" s="114">
        <f t="shared" ref="F17:K17" si="0">12-F16</f>
        <v>3</v>
      </c>
      <c r="G17" s="114">
        <f t="shared" si="0"/>
        <v>8</v>
      </c>
      <c r="H17" s="114">
        <f t="shared" si="0"/>
        <v>8</v>
      </c>
      <c r="I17" s="114">
        <f t="shared" si="0"/>
        <v>8</v>
      </c>
      <c r="J17" s="114">
        <f t="shared" si="0"/>
        <v>8</v>
      </c>
      <c r="K17" s="114">
        <f t="shared" si="0"/>
        <v>8</v>
      </c>
      <c r="L17" s="114">
        <f>12-L16</f>
        <v>8</v>
      </c>
      <c r="M17" s="114">
        <f>12-M16</f>
        <v>8</v>
      </c>
      <c r="N17" s="114">
        <f>12-N16</f>
        <v>8</v>
      </c>
      <c r="O17" s="115">
        <f>12-O16</f>
        <v>12</v>
      </c>
    </row>
    <row r="18" spans="1:15" s="7" customFormat="1" ht="17.25" customHeight="1">
      <c r="B18" s="482" t="str">
        <f>'1.  LRAMVA Summary'!B27</f>
        <v>Residential</v>
      </c>
      <c r="C18" s="923" t="str">
        <f>'2. LRAMVA Threshold'!D43</f>
        <v>kWh</v>
      </c>
      <c r="D18" s="47">
        <v>1.3899999999999999E-2</v>
      </c>
      <c r="E18" s="47">
        <v>1.3899999999999999E-2</v>
      </c>
      <c r="F18" s="47">
        <v>1.7999999999999999E-2</v>
      </c>
      <c r="G18" s="47">
        <v>1.8100000000000002E-2</v>
      </c>
      <c r="H18" s="47">
        <v>1.83E-2</v>
      </c>
      <c r="I18" s="47">
        <v>1.8499999999999999E-2</v>
      </c>
      <c r="J18" s="47">
        <v>1.5299999999999999E-2</v>
      </c>
      <c r="K18" s="47">
        <v>1.03E-2</v>
      </c>
      <c r="L18" s="47">
        <v>5.1999999999999998E-3</v>
      </c>
      <c r="M18" s="47">
        <v>0</v>
      </c>
      <c r="N18" s="47">
        <v>0</v>
      </c>
      <c r="O18" s="71"/>
    </row>
    <row r="19" spans="1:15" s="7" customFormat="1" ht="15" hidden="1" customHeight="1" outlineLevel="1">
      <c r="B19" s="538" t="s">
        <v>509</v>
      </c>
      <c r="C19" s="924"/>
      <c r="D19" s="47"/>
      <c r="E19" s="47"/>
      <c r="F19" s="47"/>
      <c r="G19" s="47"/>
      <c r="H19" s="47"/>
      <c r="I19" s="47"/>
      <c r="J19" s="47"/>
      <c r="K19" s="47"/>
      <c r="L19" s="47"/>
      <c r="M19" s="47"/>
      <c r="N19" s="47"/>
      <c r="O19" s="71"/>
    </row>
    <row r="20" spans="1:15" s="7" customFormat="1" ht="15" hidden="1" customHeight="1" outlineLevel="1">
      <c r="B20" s="538" t="s">
        <v>510</v>
      </c>
      <c r="C20" s="924"/>
      <c r="D20" s="47"/>
      <c r="E20" s="47"/>
      <c r="F20" s="47"/>
      <c r="G20" s="47"/>
      <c r="H20" s="47"/>
      <c r="I20" s="47"/>
      <c r="J20" s="47"/>
      <c r="K20" s="47"/>
      <c r="L20" s="47"/>
      <c r="M20" s="47"/>
      <c r="N20" s="47"/>
      <c r="O20" s="71"/>
    </row>
    <row r="21" spans="1:15" s="7" customFormat="1" ht="15" hidden="1" customHeight="1" outlineLevel="1">
      <c r="B21" s="538" t="s">
        <v>488</v>
      </c>
      <c r="C21" s="924"/>
      <c r="D21" s="47"/>
      <c r="E21" s="47"/>
      <c r="F21" s="47"/>
      <c r="G21" s="47"/>
      <c r="H21" s="47"/>
      <c r="I21" s="47"/>
      <c r="J21" s="47"/>
      <c r="K21" s="47"/>
      <c r="L21" s="47"/>
      <c r="M21" s="47"/>
      <c r="N21" s="47"/>
      <c r="O21" s="71"/>
    </row>
    <row r="22" spans="1:15" s="7" customFormat="1" ht="14.25" customHeight="1" collapsed="1">
      <c r="B22" s="538" t="s">
        <v>511</v>
      </c>
      <c r="C22" s="925"/>
      <c r="D22" s="67">
        <f>SUM(D18:D21)</f>
        <v>1.3899999999999999E-2</v>
      </c>
      <c r="E22" s="67">
        <f>SUM(E18:E21)</f>
        <v>1.3899999999999999E-2</v>
      </c>
      <c r="F22" s="67">
        <f>SUM(F18:F21)</f>
        <v>1.7999999999999999E-2</v>
      </c>
      <c r="G22" s="67">
        <f t="shared" ref="G22:N22" si="1">SUM(G18:G21)</f>
        <v>1.8100000000000002E-2</v>
      </c>
      <c r="H22" s="67">
        <f t="shared" si="1"/>
        <v>1.83E-2</v>
      </c>
      <c r="I22" s="67">
        <f t="shared" si="1"/>
        <v>1.8499999999999999E-2</v>
      </c>
      <c r="J22" s="67">
        <f t="shared" si="1"/>
        <v>1.5299999999999999E-2</v>
      </c>
      <c r="K22" s="67">
        <f t="shared" si="1"/>
        <v>1.03E-2</v>
      </c>
      <c r="L22" s="67">
        <f t="shared" si="1"/>
        <v>5.1999999999999998E-3</v>
      </c>
      <c r="M22" s="67">
        <f t="shared" si="1"/>
        <v>0</v>
      </c>
      <c r="N22" s="67">
        <f t="shared" si="1"/>
        <v>0</v>
      </c>
      <c r="O22" s="78"/>
    </row>
    <row r="23" spans="1:15" s="65" customFormat="1">
      <c r="A23" s="64"/>
      <c r="B23" s="494" t="s">
        <v>512</v>
      </c>
      <c r="C23" s="484"/>
      <c r="D23" s="485"/>
      <c r="E23" s="486">
        <f t="shared" ref="E23:M23" si="2">ROUND(SUM(D22*E16+E22*E17)/12,4)</f>
        <v>1.3899999999999999E-2</v>
      </c>
      <c r="F23" s="486">
        <f t="shared" si="2"/>
        <v>1.49E-2</v>
      </c>
      <c r="G23" s="486">
        <f t="shared" si="2"/>
        <v>1.8100000000000002E-2</v>
      </c>
      <c r="H23" s="486">
        <f t="shared" si="2"/>
        <v>1.8200000000000001E-2</v>
      </c>
      <c r="I23" s="486">
        <f t="shared" si="2"/>
        <v>1.84E-2</v>
      </c>
      <c r="J23" s="486">
        <f t="shared" si="2"/>
        <v>1.6400000000000001E-2</v>
      </c>
      <c r="K23" s="486">
        <f>ROUND(SUM(J22*K16+K22*K17)/12,4)</f>
        <v>1.2E-2</v>
      </c>
      <c r="L23" s="486">
        <f t="shared" si="2"/>
        <v>6.8999999999999999E-3</v>
      </c>
      <c r="M23" s="486">
        <f t="shared" si="2"/>
        <v>1.6999999999999999E-3</v>
      </c>
      <c r="N23" s="486">
        <f>ROUND(SUM(M22*N16+N22*N17)/12,4)</f>
        <v>0</v>
      </c>
      <c r="O23" s="487"/>
    </row>
    <row r="24" spans="1:15" s="65" customFormat="1">
      <c r="A24" s="64"/>
      <c r="B24" s="483"/>
      <c r="C24" s="488"/>
      <c r="D24" s="485"/>
      <c r="E24" s="486"/>
      <c r="F24" s="486"/>
      <c r="G24" s="486"/>
      <c r="H24" s="486"/>
      <c r="I24" s="486"/>
      <c r="J24" s="486"/>
      <c r="K24" s="486"/>
      <c r="L24" s="489"/>
      <c r="M24" s="489"/>
      <c r="N24" s="489"/>
      <c r="O24" s="487"/>
    </row>
    <row r="25" spans="1:15" s="65" customFormat="1" ht="15.75" customHeight="1">
      <c r="A25" s="64"/>
      <c r="B25" s="604" t="str">
        <f>'1.  LRAMVA Summary'!B28</f>
        <v>GS&lt;50 kW</v>
      </c>
      <c r="C25" s="923" t="str">
        <f>'2. LRAMVA Threshold'!E43</f>
        <v>kWh</v>
      </c>
      <c r="D25" s="47">
        <v>1.2E-2</v>
      </c>
      <c r="E25" s="47">
        <v>1.2E-2</v>
      </c>
      <c r="F25" s="47">
        <v>1.6400000000000001E-2</v>
      </c>
      <c r="G25" s="47">
        <v>1.6400000000000001E-2</v>
      </c>
      <c r="H25" s="47">
        <v>1.66E-2</v>
      </c>
      <c r="I25" s="47">
        <v>1.6799999999999999E-2</v>
      </c>
      <c r="J25" s="47">
        <v>1.7899999999999999E-2</v>
      </c>
      <c r="K25" s="47">
        <v>1.8200000000000001E-2</v>
      </c>
      <c r="L25" s="47">
        <v>1.83E-2</v>
      </c>
      <c r="M25" s="47">
        <v>1.8499999999999999E-2</v>
      </c>
      <c r="N25" s="47">
        <v>1.8800000000000001E-2</v>
      </c>
      <c r="O25" s="71"/>
    </row>
    <row r="26" spans="1:15" s="18" customFormat="1" hidden="1" outlineLevel="1">
      <c r="A26" s="4"/>
      <c r="B26" s="538" t="s">
        <v>509</v>
      </c>
      <c r="C26" s="924"/>
      <c r="D26" s="47"/>
      <c r="E26" s="47"/>
      <c r="F26" s="47"/>
      <c r="G26" s="47"/>
      <c r="H26" s="47"/>
      <c r="I26" s="47"/>
      <c r="J26" s="47"/>
      <c r="K26" s="47"/>
      <c r="L26" s="47"/>
      <c r="M26" s="47"/>
      <c r="N26" s="47"/>
      <c r="O26" s="71"/>
    </row>
    <row r="27" spans="1:15" s="18" customFormat="1" hidden="1" outlineLevel="1">
      <c r="A27" s="4"/>
      <c r="B27" s="538" t="s">
        <v>510</v>
      </c>
      <c r="C27" s="924"/>
      <c r="D27" s="47"/>
      <c r="E27" s="47"/>
      <c r="F27" s="47"/>
      <c r="G27" s="47"/>
      <c r="H27" s="47"/>
      <c r="I27" s="47"/>
      <c r="J27" s="47"/>
      <c r="K27" s="47"/>
      <c r="L27" s="47"/>
      <c r="M27" s="47"/>
      <c r="N27" s="47"/>
      <c r="O27" s="71"/>
    </row>
    <row r="28" spans="1:15" s="18" customFormat="1" hidden="1" outlineLevel="1">
      <c r="A28" s="4"/>
      <c r="B28" s="538" t="s">
        <v>488</v>
      </c>
      <c r="C28" s="924"/>
      <c r="D28" s="47"/>
      <c r="E28" s="47"/>
      <c r="F28" s="47"/>
      <c r="G28" s="47"/>
      <c r="H28" s="47"/>
      <c r="I28" s="47"/>
      <c r="J28" s="47"/>
      <c r="K28" s="47"/>
      <c r="L28" s="47"/>
      <c r="M28" s="47"/>
      <c r="N28" s="47"/>
      <c r="O28" s="71"/>
    </row>
    <row r="29" spans="1:15" s="18" customFormat="1" collapsed="1">
      <c r="A29" s="4"/>
      <c r="B29" s="538" t="s">
        <v>511</v>
      </c>
      <c r="C29" s="925"/>
      <c r="D29" s="67">
        <f>SUM(D25:D28)</f>
        <v>1.2E-2</v>
      </c>
      <c r="E29" s="67">
        <f t="shared" ref="E29:N29" si="3">SUM(E25:E28)</f>
        <v>1.2E-2</v>
      </c>
      <c r="F29" s="67">
        <f t="shared" si="3"/>
        <v>1.6400000000000001E-2</v>
      </c>
      <c r="G29" s="67">
        <f t="shared" si="3"/>
        <v>1.6400000000000001E-2</v>
      </c>
      <c r="H29" s="67">
        <f t="shared" si="3"/>
        <v>1.66E-2</v>
      </c>
      <c r="I29" s="67">
        <f t="shared" si="3"/>
        <v>1.6799999999999999E-2</v>
      </c>
      <c r="J29" s="67">
        <f t="shared" si="3"/>
        <v>1.7899999999999999E-2</v>
      </c>
      <c r="K29" s="67">
        <f t="shared" si="3"/>
        <v>1.8200000000000001E-2</v>
      </c>
      <c r="L29" s="67">
        <f>SUM(L25:L28)</f>
        <v>1.83E-2</v>
      </c>
      <c r="M29" s="67">
        <f t="shared" si="3"/>
        <v>1.8499999999999999E-2</v>
      </c>
      <c r="N29" s="67">
        <f t="shared" si="3"/>
        <v>1.8800000000000001E-2</v>
      </c>
      <c r="O29" s="78"/>
    </row>
    <row r="30" spans="1:15" s="18" customFormat="1">
      <c r="A30" s="4"/>
      <c r="B30" s="494" t="s">
        <v>512</v>
      </c>
      <c r="C30" s="490"/>
      <c r="D30" s="73"/>
      <c r="E30" s="486">
        <f>ROUND(SUM(D29*E16+E29*E17)/12,4)</f>
        <v>1.2E-2</v>
      </c>
      <c r="F30" s="486">
        <f t="shared" ref="F30:N30" si="4">ROUND(SUM(E29*F16+F29*F17)/12,4)</f>
        <v>1.3100000000000001E-2</v>
      </c>
      <c r="G30" s="486">
        <f t="shared" si="4"/>
        <v>1.6400000000000001E-2</v>
      </c>
      <c r="H30" s="486">
        <f t="shared" si="4"/>
        <v>1.6500000000000001E-2</v>
      </c>
      <c r="I30" s="486">
        <f t="shared" si="4"/>
        <v>1.67E-2</v>
      </c>
      <c r="J30" s="486">
        <f>ROUND(SUM(I29*J16+J29*J17)/12,4)</f>
        <v>1.7500000000000002E-2</v>
      </c>
      <c r="K30" s="486">
        <f t="shared" si="4"/>
        <v>1.8100000000000002E-2</v>
      </c>
      <c r="L30" s="486">
        <f t="shared" si="4"/>
        <v>1.83E-2</v>
      </c>
      <c r="M30" s="486">
        <f t="shared" si="4"/>
        <v>1.84E-2</v>
      </c>
      <c r="N30" s="486">
        <f t="shared" si="4"/>
        <v>1.8700000000000001E-2</v>
      </c>
      <c r="O30" s="491"/>
    </row>
    <row r="31" spans="1:15" s="18" customFormat="1">
      <c r="A31" s="4"/>
      <c r="B31" s="483"/>
      <c r="C31" s="492"/>
      <c r="D31" s="493"/>
      <c r="E31" s="493"/>
      <c r="F31" s="493"/>
      <c r="G31" s="493"/>
      <c r="H31" s="493"/>
      <c r="I31" s="493"/>
      <c r="J31" s="493"/>
      <c r="K31" s="493"/>
      <c r="L31" s="493"/>
      <c r="M31" s="493"/>
      <c r="N31" s="489"/>
      <c r="O31" s="491"/>
    </row>
    <row r="32" spans="1:15" s="66" customFormat="1" ht="14">
      <c r="B32" s="604" t="str">
        <f>'1.  LRAMVA Summary'!B29</f>
        <v>GS 50-999 kW</v>
      </c>
      <c r="C32" s="923" t="str">
        <f>'2. LRAMVA Threshold'!F43</f>
        <v>kW</v>
      </c>
      <c r="D32" s="47">
        <v>3.2562000000000002</v>
      </c>
      <c r="E32" s="47">
        <v>3.2621000000000002</v>
      </c>
      <c r="F32" s="47">
        <v>3.5678999999999998</v>
      </c>
      <c r="G32" s="47">
        <v>3.5779000000000001</v>
      </c>
      <c r="H32" s="47">
        <v>3.6225999999999998</v>
      </c>
      <c r="I32" s="47">
        <v>3.6242999999999999</v>
      </c>
      <c r="J32" s="47">
        <v>2.6315</v>
      </c>
      <c r="K32" s="47">
        <v>2.6697000000000002</v>
      </c>
      <c r="L32" s="47">
        <v>2.6897000000000002</v>
      </c>
      <c r="M32" s="47">
        <v>2.7179000000000002</v>
      </c>
      <c r="N32" s="47">
        <v>2.76</v>
      </c>
      <c r="O32" s="71"/>
    </row>
    <row r="33" spans="1:15" s="18" customFormat="1" hidden="1" outlineLevel="1">
      <c r="A33" s="4"/>
      <c r="B33" s="538" t="s">
        <v>509</v>
      </c>
      <c r="C33" s="924"/>
      <c r="D33" s="47"/>
      <c r="E33" s="47"/>
      <c r="F33" s="47"/>
      <c r="G33" s="47"/>
      <c r="H33" s="47"/>
      <c r="I33" s="47"/>
      <c r="J33" s="47"/>
      <c r="K33" s="47"/>
      <c r="L33" s="47"/>
      <c r="M33" s="47"/>
      <c r="N33" s="47"/>
      <c r="O33" s="71"/>
    </row>
    <row r="34" spans="1:15" s="18" customFormat="1" hidden="1" outlineLevel="1">
      <c r="A34" s="4"/>
      <c r="B34" s="538" t="s">
        <v>510</v>
      </c>
      <c r="C34" s="924"/>
      <c r="D34" s="47"/>
      <c r="E34" s="47"/>
      <c r="F34" s="47"/>
      <c r="G34" s="47"/>
      <c r="H34" s="47"/>
      <c r="I34" s="47"/>
      <c r="J34" s="47"/>
      <c r="K34" s="47"/>
      <c r="L34" s="47"/>
      <c r="M34" s="47"/>
      <c r="N34" s="47"/>
      <c r="O34" s="71"/>
    </row>
    <row r="35" spans="1:15" s="18" customFormat="1" hidden="1" outlineLevel="1">
      <c r="A35" s="4"/>
      <c r="B35" s="538" t="s">
        <v>488</v>
      </c>
      <c r="C35" s="924"/>
      <c r="D35" s="47"/>
      <c r="E35" s="47"/>
      <c r="F35" s="47"/>
      <c r="G35" s="47"/>
      <c r="H35" s="47"/>
      <c r="I35" s="47"/>
      <c r="J35" s="47"/>
      <c r="K35" s="47"/>
      <c r="L35" s="47"/>
      <c r="M35" s="47"/>
      <c r="N35" s="47"/>
      <c r="O35" s="71"/>
    </row>
    <row r="36" spans="1:15" s="18" customFormat="1" collapsed="1">
      <c r="A36" s="4"/>
      <c r="B36" s="538" t="s">
        <v>511</v>
      </c>
      <c r="C36" s="925"/>
      <c r="D36" s="67">
        <f>SUM(D32:D35)</f>
        <v>3.2562000000000002</v>
      </c>
      <c r="E36" s="67">
        <f>SUM(E32:E35)</f>
        <v>3.2621000000000002</v>
      </c>
      <c r="F36" s="67">
        <f t="shared" ref="F36:M36" si="5">SUM(F32:F35)</f>
        <v>3.5678999999999998</v>
      </c>
      <c r="G36" s="67">
        <f t="shared" si="5"/>
        <v>3.5779000000000001</v>
      </c>
      <c r="H36" s="67">
        <f t="shared" si="5"/>
        <v>3.6225999999999998</v>
      </c>
      <c r="I36" s="67">
        <f t="shared" si="5"/>
        <v>3.6242999999999999</v>
      </c>
      <c r="J36" s="67">
        <f t="shared" si="5"/>
        <v>2.6315</v>
      </c>
      <c r="K36" s="67">
        <f t="shared" si="5"/>
        <v>2.6697000000000002</v>
      </c>
      <c r="L36" s="67">
        <f t="shared" si="5"/>
        <v>2.6897000000000002</v>
      </c>
      <c r="M36" s="67">
        <f t="shared" si="5"/>
        <v>2.7179000000000002</v>
      </c>
      <c r="N36" s="67">
        <f>SUM(N32:N35)</f>
        <v>2.76</v>
      </c>
      <c r="O36" s="78"/>
    </row>
    <row r="37" spans="1:15" s="18" customFormat="1">
      <c r="A37" s="4"/>
      <c r="B37" s="494" t="s">
        <v>512</v>
      </c>
      <c r="C37" s="490"/>
      <c r="D37" s="73"/>
      <c r="E37" s="486">
        <f t="shared" ref="E37:N37" si="6">ROUND(SUM(D36*E16+E36*E17)/12,4)</f>
        <v>3.2601</v>
      </c>
      <c r="F37" s="486">
        <f t="shared" si="6"/>
        <v>3.3386</v>
      </c>
      <c r="G37" s="486">
        <f t="shared" si="6"/>
        <v>3.5746000000000002</v>
      </c>
      <c r="H37" s="486">
        <f t="shared" si="6"/>
        <v>3.6076999999999999</v>
      </c>
      <c r="I37" s="486">
        <f t="shared" si="6"/>
        <v>3.6236999999999999</v>
      </c>
      <c r="J37" s="486">
        <f t="shared" si="6"/>
        <v>2.9624000000000001</v>
      </c>
      <c r="K37" s="486">
        <f t="shared" si="6"/>
        <v>2.657</v>
      </c>
      <c r="L37" s="486">
        <f t="shared" si="6"/>
        <v>2.6829999999999998</v>
      </c>
      <c r="M37" s="486">
        <f t="shared" si="6"/>
        <v>2.7084999999999999</v>
      </c>
      <c r="N37" s="486">
        <f t="shared" si="6"/>
        <v>2.746</v>
      </c>
      <c r="O37" s="491"/>
    </row>
    <row r="38" spans="1:15" s="72" customFormat="1" ht="15.75" customHeight="1">
      <c r="B38" s="494"/>
      <c r="C38" s="490"/>
      <c r="D38" s="73"/>
      <c r="E38" s="73"/>
      <c r="F38" s="73"/>
      <c r="G38" s="73"/>
      <c r="H38" s="73"/>
      <c r="I38" s="73"/>
      <c r="J38" s="73"/>
      <c r="K38" s="73"/>
      <c r="L38" s="489"/>
      <c r="M38" s="489"/>
      <c r="N38" s="489"/>
      <c r="O38" s="495"/>
    </row>
    <row r="39" spans="1:15" s="66" customFormat="1" ht="14">
      <c r="A39" s="64"/>
      <c r="B39" s="604" t="str">
        <f>'1.  LRAMVA Summary'!B30</f>
        <v>GS 1000-4999kW</v>
      </c>
      <c r="C39" s="923" t="str">
        <f>'2. LRAMVA Threshold'!G43</f>
        <v>kW</v>
      </c>
      <c r="D39" s="47">
        <v>1.2490000000000001</v>
      </c>
      <c r="E39" s="47">
        <v>1.2512000000000001</v>
      </c>
      <c r="F39" s="47">
        <v>1.8423</v>
      </c>
      <c r="G39" s="47">
        <v>1.8474999999999999</v>
      </c>
      <c r="H39" s="47">
        <v>1.8706</v>
      </c>
      <c r="I39" s="47">
        <v>1.8920999999999999</v>
      </c>
      <c r="J39" s="47">
        <v>3.0505</v>
      </c>
      <c r="K39" s="47">
        <v>3.0947</v>
      </c>
      <c r="L39" s="47">
        <v>3.1179000000000001</v>
      </c>
      <c r="M39" s="47">
        <v>3.1505999999999998</v>
      </c>
      <c r="N39" s="47">
        <v>3.1993999999999998</v>
      </c>
      <c r="O39" s="71"/>
    </row>
    <row r="40" spans="1:15" s="18" customFormat="1" hidden="1" outlineLevel="1">
      <c r="A40" s="4"/>
      <c r="B40" s="538" t="s">
        <v>509</v>
      </c>
      <c r="C40" s="924"/>
      <c r="D40" s="47"/>
      <c r="E40" s="47"/>
      <c r="F40" s="47"/>
      <c r="G40" s="47"/>
      <c r="H40" s="47"/>
      <c r="I40" s="47"/>
      <c r="J40" s="47"/>
      <c r="K40" s="47"/>
      <c r="L40" s="47"/>
      <c r="M40" s="47"/>
      <c r="N40" s="47"/>
      <c r="O40" s="71"/>
    </row>
    <row r="41" spans="1:15" s="18" customFormat="1" hidden="1" outlineLevel="1">
      <c r="A41" s="4"/>
      <c r="B41" s="538" t="s">
        <v>510</v>
      </c>
      <c r="C41" s="924"/>
      <c r="D41" s="47"/>
      <c r="E41" s="47"/>
      <c r="F41" s="47"/>
      <c r="G41" s="47"/>
      <c r="H41" s="47"/>
      <c r="I41" s="47"/>
      <c r="J41" s="47"/>
      <c r="K41" s="47"/>
      <c r="L41" s="47"/>
      <c r="M41" s="47"/>
      <c r="N41" s="47"/>
      <c r="O41" s="71"/>
    </row>
    <row r="42" spans="1:15" s="18" customFormat="1" hidden="1" outlineLevel="1">
      <c r="A42" s="4"/>
      <c r="B42" s="538" t="s">
        <v>488</v>
      </c>
      <c r="C42" s="924"/>
      <c r="D42" s="47"/>
      <c r="E42" s="47"/>
      <c r="F42" s="47"/>
      <c r="G42" s="47"/>
      <c r="H42" s="47"/>
      <c r="I42" s="47"/>
      <c r="J42" s="47"/>
      <c r="K42" s="47"/>
      <c r="L42" s="47"/>
      <c r="M42" s="47"/>
      <c r="N42" s="47"/>
      <c r="O42" s="71"/>
    </row>
    <row r="43" spans="1:15" s="18" customFormat="1" collapsed="1">
      <c r="A43" s="4"/>
      <c r="B43" s="538" t="s">
        <v>511</v>
      </c>
      <c r="C43" s="925"/>
      <c r="D43" s="67">
        <f>SUM(D39:D42)</f>
        <v>1.2490000000000001</v>
      </c>
      <c r="E43" s="67">
        <f t="shared" ref="E43:N43" si="7">SUM(E39:E42)</f>
        <v>1.2512000000000001</v>
      </c>
      <c r="F43" s="67">
        <f t="shared" si="7"/>
        <v>1.8423</v>
      </c>
      <c r="G43" s="67">
        <f t="shared" si="7"/>
        <v>1.8474999999999999</v>
      </c>
      <c r="H43" s="67">
        <f t="shared" si="7"/>
        <v>1.8706</v>
      </c>
      <c r="I43" s="67">
        <f t="shared" si="7"/>
        <v>1.8920999999999999</v>
      </c>
      <c r="J43" s="67">
        <f t="shared" si="7"/>
        <v>3.0505</v>
      </c>
      <c r="K43" s="67">
        <f>SUM(K39:K42)</f>
        <v>3.0947</v>
      </c>
      <c r="L43" s="67">
        <f t="shared" si="7"/>
        <v>3.1179000000000001</v>
      </c>
      <c r="M43" s="67">
        <f t="shared" si="7"/>
        <v>3.1505999999999998</v>
      </c>
      <c r="N43" s="67">
        <f t="shared" si="7"/>
        <v>3.1993999999999998</v>
      </c>
      <c r="O43" s="78"/>
    </row>
    <row r="44" spans="1:15" s="14" customFormat="1">
      <c r="A44" s="74"/>
      <c r="B44" s="494" t="s">
        <v>512</v>
      </c>
      <c r="C44" s="490"/>
      <c r="D44" s="73"/>
      <c r="E44" s="486">
        <f t="shared" ref="E44:N44" si="8">ROUND(SUM(D43*E16+E43*E17)/12,4)</f>
        <v>1.2504999999999999</v>
      </c>
      <c r="F44" s="486">
        <f t="shared" si="8"/>
        <v>1.399</v>
      </c>
      <c r="G44" s="486">
        <f t="shared" si="8"/>
        <v>1.8458000000000001</v>
      </c>
      <c r="H44" s="486">
        <f t="shared" si="8"/>
        <v>1.8629</v>
      </c>
      <c r="I44" s="486">
        <f t="shared" si="8"/>
        <v>1.8849</v>
      </c>
      <c r="J44" s="486">
        <f t="shared" si="8"/>
        <v>2.6644000000000001</v>
      </c>
      <c r="K44" s="486">
        <f t="shared" si="8"/>
        <v>3.08</v>
      </c>
      <c r="L44" s="486">
        <f t="shared" si="8"/>
        <v>3.1101999999999999</v>
      </c>
      <c r="M44" s="486">
        <f t="shared" si="8"/>
        <v>3.1396999999999999</v>
      </c>
      <c r="N44" s="486">
        <f t="shared" si="8"/>
        <v>3.1831</v>
      </c>
      <c r="O44" s="491"/>
    </row>
    <row r="45" spans="1:15" s="72" customFormat="1" ht="14">
      <c r="A45" s="74"/>
      <c r="B45" s="494"/>
      <c r="C45" s="490"/>
      <c r="D45" s="73"/>
      <c r="E45" s="73"/>
      <c r="F45" s="73"/>
      <c r="G45" s="73"/>
      <c r="H45" s="73"/>
      <c r="I45" s="73"/>
      <c r="J45" s="73"/>
      <c r="K45" s="73"/>
      <c r="L45" s="489"/>
      <c r="M45" s="489"/>
      <c r="N45" s="489"/>
      <c r="O45" s="495"/>
    </row>
    <row r="46" spans="1:15" s="66" customFormat="1" ht="14">
      <c r="A46" s="64"/>
      <c r="B46" s="604" t="str">
        <f>'1.  LRAMVA Summary'!B31</f>
        <v>Unmetered Scattered Load</v>
      </c>
      <c r="C46" s="923" t="str">
        <f>'2. LRAMVA Threshold'!H43</f>
        <v>kWh</v>
      </c>
      <c r="D46" s="47">
        <v>8.3000000000000001E-3</v>
      </c>
      <c r="E46" s="47">
        <v>8.3000000000000001E-3</v>
      </c>
      <c r="F46" s="47">
        <v>1.4200000000000001E-2</v>
      </c>
      <c r="G46" s="47">
        <v>1.4200000000000001E-2</v>
      </c>
      <c r="H46" s="47">
        <v>1.44E-2</v>
      </c>
      <c r="I46" s="47">
        <v>1.46E-2</v>
      </c>
      <c r="J46" s="47">
        <v>1.5599999999999999E-2</v>
      </c>
      <c r="K46" s="47">
        <v>1.5800000000000002E-2</v>
      </c>
      <c r="L46" s="47">
        <v>1.5900000000000001E-2</v>
      </c>
      <c r="M46" s="47">
        <v>1.61E-2</v>
      </c>
      <c r="N46" s="47">
        <v>1.6299999999999999E-2</v>
      </c>
      <c r="O46" s="71"/>
    </row>
    <row r="47" spans="1:15" s="18" customFormat="1" hidden="1" outlineLevel="1">
      <c r="A47" s="4"/>
      <c r="B47" s="538" t="s">
        <v>509</v>
      </c>
      <c r="C47" s="924"/>
      <c r="D47" s="47"/>
      <c r="E47" s="47"/>
      <c r="F47" s="47"/>
      <c r="G47" s="47"/>
      <c r="H47" s="47"/>
      <c r="I47" s="47"/>
      <c r="J47" s="47"/>
      <c r="K47" s="47"/>
      <c r="L47" s="47"/>
      <c r="M47" s="47"/>
      <c r="N47" s="47"/>
      <c r="O47" s="71"/>
    </row>
    <row r="48" spans="1:15" s="18" customFormat="1" hidden="1" outlineLevel="1">
      <c r="A48" s="4"/>
      <c r="B48" s="538" t="s">
        <v>510</v>
      </c>
      <c r="C48" s="924"/>
      <c r="D48" s="47"/>
      <c r="E48" s="47"/>
      <c r="F48" s="47"/>
      <c r="G48" s="47"/>
      <c r="H48" s="47"/>
      <c r="I48" s="47"/>
      <c r="J48" s="47"/>
      <c r="K48" s="47"/>
      <c r="L48" s="47"/>
      <c r="M48" s="47"/>
      <c r="N48" s="47"/>
      <c r="O48" s="71"/>
    </row>
    <row r="49" spans="1:15" s="18" customFormat="1" hidden="1" outlineLevel="1">
      <c r="A49" s="4"/>
      <c r="B49" s="538" t="s">
        <v>488</v>
      </c>
      <c r="C49" s="924"/>
      <c r="D49" s="47"/>
      <c r="E49" s="47"/>
      <c r="F49" s="47"/>
      <c r="G49" s="47"/>
      <c r="H49" s="47"/>
      <c r="I49" s="47"/>
      <c r="J49" s="47"/>
      <c r="K49" s="47"/>
      <c r="L49" s="47"/>
      <c r="M49" s="47"/>
      <c r="N49" s="47"/>
      <c r="O49" s="71"/>
    </row>
    <row r="50" spans="1:15" s="18" customFormat="1" collapsed="1">
      <c r="A50" s="4"/>
      <c r="B50" s="538" t="s">
        <v>511</v>
      </c>
      <c r="C50" s="925"/>
      <c r="D50" s="67">
        <f>SUM(D46:D49)</f>
        <v>8.3000000000000001E-3</v>
      </c>
      <c r="E50" s="67">
        <f t="shared" ref="E50:N50" si="9">SUM(E46:E49)</f>
        <v>8.3000000000000001E-3</v>
      </c>
      <c r="F50" s="67">
        <f t="shared" si="9"/>
        <v>1.4200000000000001E-2</v>
      </c>
      <c r="G50" s="67">
        <f t="shared" si="9"/>
        <v>1.4200000000000001E-2</v>
      </c>
      <c r="H50" s="67">
        <f t="shared" si="9"/>
        <v>1.44E-2</v>
      </c>
      <c r="I50" s="67">
        <f t="shared" si="9"/>
        <v>1.46E-2</v>
      </c>
      <c r="J50" s="67">
        <f t="shared" si="9"/>
        <v>1.5599999999999999E-2</v>
      </c>
      <c r="K50" s="67">
        <f t="shared" si="9"/>
        <v>1.5800000000000002E-2</v>
      </c>
      <c r="L50" s="67">
        <f t="shared" si="9"/>
        <v>1.5900000000000001E-2</v>
      </c>
      <c r="M50" s="67">
        <f t="shared" si="9"/>
        <v>1.61E-2</v>
      </c>
      <c r="N50" s="67">
        <f t="shared" si="9"/>
        <v>1.6299999999999999E-2</v>
      </c>
      <c r="O50" s="78"/>
    </row>
    <row r="51" spans="1:15" s="14" customFormat="1">
      <c r="A51" s="74"/>
      <c r="B51" s="494" t="s">
        <v>512</v>
      </c>
      <c r="C51" s="490"/>
      <c r="D51" s="73"/>
      <c r="E51" s="486">
        <f t="shared" ref="E51:N51" si="10">ROUND(SUM(D50*E16+E50*E17)/12,4)</f>
        <v>8.3000000000000001E-3</v>
      </c>
      <c r="F51" s="486">
        <f t="shared" si="10"/>
        <v>9.7999999999999997E-3</v>
      </c>
      <c r="G51" s="486">
        <f t="shared" si="10"/>
        <v>1.4200000000000001E-2</v>
      </c>
      <c r="H51" s="486">
        <f t="shared" si="10"/>
        <v>1.43E-2</v>
      </c>
      <c r="I51" s="486">
        <f t="shared" si="10"/>
        <v>1.4500000000000001E-2</v>
      </c>
      <c r="J51" s="486">
        <f t="shared" si="10"/>
        <v>1.5299999999999999E-2</v>
      </c>
      <c r="K51" s="486">
        <f t="shared" si="10"/>
        <v>1.5699999999999999E-2</v>
      </c>
      <c r="L51" s="486">
        <f t="shared" si="10"/>
        <v>1.5900000000000001E-2</v>
      </c>
      <c r="M51" s="486">
        <f t="shared" si="10"/>
        <v>1.6E-2</v>
      </c>
      <c r="N51" s="486">
        <f t="shared" si="10"/>
        <v>1.6199999999999999E-2</v>
      </c>
      <c r="O51" s="491"/>
    </row>
    <row r="52" spans="1:15" s="72" customFormat="1" ht="14">
      <c r="A52" s="74"/>
      <c r="B52" s="494"/>
      <c r="C52" s="490"/>
      <c r="D52" s="73"/>
      <c r="E52" s="73"/>
      <c r="F52" s="73"/>
      <c r="G52" s="73"/>
      <c r="H52" s="73"/>
      <c r="I52" s="73"/>
      <c r="J52" s="73"/>
      <c r="K52" s="73"/>
      <c r="L52" s="496"/>
      <c r="M52" s="496"/>
      <c r="N52" s="496"/>
      <c r="O52" s="495"/>
    </row>
    <row r="53" spans="1:15" s="66" customFormat="1" ht="14">
      <c r="A53" s="64"/>
      <c r="B53" s="604" t="str">
        <f>'1.  LRAMVA Summary'!B32</f>
        <v>Sentinel Lights</v>
      </c>
      <c r="C53" s="923" t="str">
        <f>'2. LRAMVA Threshold'!I43</f>
        <v>kW</v>
      </c>
      <c r="D53" s="47">
        <v>59.4148</v>
      </c>
      <c r="E53" s="47">
        <v>59.521700000000003</v>
      </c>
      <c r="F53" s="47">
        <v>18.867999999999999</v>
      </c>
      <c r="G53" s="47">
        <v>18.9208</v>
      </c>
      <c r="H53" s="47">
        <v>19.157299999999999</v>
      </c>
      <c r="I53" s="47">
        <v>19.377600000000001</v>
      </c>
      <c r="J53" s="47">
        <v>27.304099999999998</v>
      </c>
      <c r="K53" s="47">
        <v>27.7</v>
      </c>
      <c r="L53" s="47">
        <v>27.907800000000002</v>
      </c>
      <c r="M53" s="47">
        <v>28.200800000000001</v>
      </c>
      <c r="N53" s="47">
        <v>28.637899999999998</v>
      </c>
      <c r="O53" s="71"/>
    </row>
    <row r="54" spans="1:15" s="18" customFormat="1" hidden="1" outlineLevel="1">
      <c r="A54" s="4"/>
      <c r="B54" s="538" t="s">
        <v>509</v>
      </c>
      <c r="C54" s="924"/>
      <c r="D54" s="47"/>
      <c r="E54" s="47"/>
      <c r="F54" s="47"/>
      <c r="G54" s="47"/>
      <c r="H54" s="47"/>
      <c r="I54" s="47"/>
      <c r="J54" s="47"/>
      <c r="K54" s="47"/>
      <c r="L54" s="47"/>
      <c r="M54" s="47"/>
      <c r="N54" s="47"/>
      <c r="O54" s="71"/>
    </row>
    <row r="55" spans="1:15" s="18" customFormat="1" hidden="1" outlineLevel="1">
      <c r="A55" s="4"/>
      <c r="B55" s="538" t="s">
        <v>510</v>
      </c>
      <c r="C55" s="924"/>
      <c r="D55" s="47"/>
      <c r="E55" s="47"/>
      <c r="F55" s="47"/>
      <c r="G55" s="47"/>
      <c r="H55" s="47"/>
      <c r="I55" s="47"/>
      <c r="J55" s="47"/>
      <c r="K55" s="47"/>
      <c r="L55" s="47"/>
      <c r="M55" s="47"/>
      <c r="N55" s="47"/>
      <c r="O55" s="71"/>
    </row>
    <row r="56" spans="1:15" s="18" customFormat="1" hidden="1" outlineLevel="1">
      <c r="A56" s="4"/>
      <c r="B56" s="538" t="s">
        <v>488</v>
      </c>
      <c r="C56" s="924"/>
      <c r="D56" s="47"/>
      <c r="E56" s="47"/>
      <c r="F56" s="47"/>
      <c r="G56" s="47"/>
      <c r="H56" s="47"/>
      <c r="I56" s="47"/>
      <c r="J56" s="47"/>
      <c r="K56" s="47"/>
      <c r="L56" s="47"/>
      <c r="M56" s="47"/>
      <c r="N56" s="47"/>
      <c r="O56" s="71"/>
    </row>
    <row r="57" spans="1:15" s="18" customFormat="1" collapsed="1">
      <c r="A57" s="4"/>
      <c r="B57" s="538" t="s">
        <v>511</v>
      </c>
      <c r="C57" s="925"/>
      <c r="D57" s="67">
        <f>SUM(D53:D56)</f>
        <v>59.4148</v>
      </c>
      <c r="E57" s="67">
        <f t="shared" ref="E57:N57" si="11">SUM(E53:E56)</f>
        <v>59.521700000000003</v>
      </c>
      <c r="F57" s="67">
        <f t="shared" si="11"/>
        <v>18.867999999999999</v>
      </c>
      <c r="G57" s="67">
        <f t="shared" si="11"/>
        <v>18.9208</v>
      </c>
      <c r="H57" s="67">
        <f t="shared" si="11"/>
        <v>19.157299999999999</v>
      </c>
      <c r="I57" s="67">
        <f t="shared" si="11"/>
        <v>19.377600000000001</v>
      </c>
      <c r="J57" s="67">
        <f t="shared" si="11"/>
        <v>27.304099999999998</v>
      </c>
      <c r="K57" s="67">
        <f t="shared" si="11"/>
        <v>27.7</v>
      </c>
      <c r="L57" s="67">
        <f t="shared" si="11"/>
        <v>27.907800000000002</v>
      </c>
      <c r="M57" s="67">
        <f t="shared" si="11"/>
        <v>28.200800000000001</v>
      </c>
      <c r="N57" s="67">
        <f t="shared" si="11"/>
        <v>28.637899999999998</v>
      </c>
      <c r="O57" s="79"/>
    </row>
    <row r="58" spans="1:15" s="14" customFormat="1">
      <c r="A58" s="74"/>
      <c r="B58" s="494" t="s">
        <v>512</v>
      </c>
      <c r="C58" s="490"/>
      <c r="D58" s="73"/>
      <c r="E58" s="486">
        <f t="shared" ref="E58:N58" si="12">ROUND(SUM(D57*E16+E57*E17)/12,4)</f>
        <v>59.4861</v>
      </c>
      <c r="F58" s="486">
        <f t="shared" si="12"/>
        <v>49.3583</v>
      </c>
      <c r="G58" s="486">
        <f t="shared" si="12"/>
        <v>18.903199999999998</v>
      </c>
      <c r="H58" s="486">
        <f t="shared" si="12"/>
        <v>19.078499999999998</v>
      </c>
      <c r="I58" s="486">
        <f t="shared" si="12"/>
        <v>19.304200000000002</v>
      </c>
      <c r="J58" s="486">
        <f t="shared" si="12"/>
        <v>24.661899999999999</v>
      </c>
      <c r="K58" s="486">
        <f t="shared" si="12"/>
        <v>27.568000000000001</v>
      </c>
      <c r="L58" s="486">
        <f t="shared" si="12"/>
        <v>27.8385</v>
      </c>
      <c r="M58" s="486">
        <f t="shared" si="12"/>
        <v>28.103100000000001</v>
      </c>
      <c r="N58" s="486">
        <f t="shared" si="12"/>
        <v>28.4922</v>
      </c>
      <c r="O58" s="491"/>
    </row>
    <row r="59" spans="1:15" s="72" customFormat="1" ht="14">
      <c r="A59" s="74"/>
      <c r="B59" s="494"/>
      <c r="C59" s="490"/>
      <c r="D59" s="73"/>
      <c r="E59" s="73"/>
      <c r="F59" s="73"/>
      <c r="G59" s="73"/>
      <c r="H59" s="73"/>
      <c r="I59" s="73"/>
      <c r="J59" s="73"/>
      <c r="K59" s="73"/>
      <c r="L59" s="496"/>
      <c r="M59" s="496"/>
      <c r="N59" s="496"/>
      <c r="O59" s="495"/>
    </row>
    <row r="60" spans="1:15" s="66" customFormat="1" ht="14">
      <c r="A60" s="64"/>
      <c r="B60" s="604" t="str">
        <f>'1.  LRAMVA Summary'!B33</f>
        <v>Street Lighting</v>
      </c>
      <c r="C60" s="923" t="str">
        <f>'2. LRAMVA Threshold'!J43</f>
        <v>kW</v>
      </c>
      <c r="D60" s="47">
        <v>5.7138999999999998</v>
      </c>
      <c r="E60" s="47">
        <v>5.7241999999999997</v>
      </c>
      <c r="F60" s="47">
        <v>7.7198000000000002</v>
      </c>
      <c r="G60" s="47">
        <v>7.7413999999999996</v>
      </c>
      <c r="H60" s="47">
        <v>7.8381999999999996</v>
      </c>
      <c r="I60" s="47">
        <v>7.9283000000000001</v>
      </c>
      <c r="J60" s="47">
        <v>1.7664</v>
      </c>
      <c r="K60" s="47">
        <v>1.792</v>
      </c>
      <c r="L60" s="47">
        <v>1.8053999999999999</v>
      </c>
      <c r="M60" s="47">
        <v>1.8244</v>
      </c>
      <c r="N60" s="47">
        <v>1.8527</v>
      </c>
      <c r="O60" s="71"/>
    </row>
    <row r="61" spans="1:15" s="18" customFormat="1" hidden="1" outlineLevel="1">
      <c r="A61" s="4"/>
      <c r="B61" s="538" t="s">
        <v>509</v>
      </c>
      <c r="C61" s="924"/>
      <c r="D61" s="47"/>
      <c r="E61" s="47"/>
      <c r="F61" s="47"/>
      <c r="G61" s="47"/>
      <c r="H61" s="47"/>
      <c r="I61" s="47"/>
      <c r="J61" s="47"/>
      <c r="K61" s="47"/>
      <c r="L61" s="47"/>
      <c r="M61" s="47"/>
      <c r="N61" s="47"/>
      <c r="O61" s="71"/>
    </row>
    <row r="62" spans="1:15" s="18" customFormat="1" hidden="1" outlineLevel="1">
      <c r="A62" s="4"/>
      <c r="B62" s="538" t="s">
        <v>510</v>
      </c>
      <c r="C62" s="924"/>
      <c r="D62" s="47"/>
      <c r="E62" s="47"/>
      <c r="F62" s="47"/>
      <c r="G62" s="47"/>
      <c r="H62" s="47"/>
      <c r="I62" s="47"/>
      <c r="J62" s="47"/>
      <c r="K62" s="47"/>
      <c r="L62" s="47"/>
      <c r="M62" s="47"/>
      <c r="N62" s="47"/>
      <c r="O62" s="71"/>
    </row>
    <row r="63" spans="1:15" s="18" customFormat="1" hidden="1" outlineLevel="1">
      <c r="A63" s="4"/>
      <c r="B63" s="538" t="s">
        <v>488</v>
      </c>
      <c r="C63" s="924"/>
      <c r="D63" s="47"/>
      <c r="E63" s="47"/>
      <c r="F63" s="47"/>
      <c r="G63" s="47"/>
      <c r="H63" s="47"/>
      <c r="I63" s="47"/>
      <c r="J63" s="47"/>
      <c r="K63" s="47"/>
      <c r="L63" s="47"/>
      <c r="M63" s="47"/>
      <c r="N63" s="47"/>
      <c r="O63" s="71"/>
    </row>
    <row r="64" spans="1:15" s="18" customFormat="1" collapsed="1">
      <c r="A64" s="4"/>
      <c r="B64" s="538" t="s">
        <v>511</v>
      </c>
      <c r="C64" s="925"/>
      <c r="D64" s="67">
        <f>SUM(D60:D63)</f>
        <v>5.7138999999999998</v>
      </c>
      <c r="E64" s="67">
        <f t="shared" ref="E64:N64" si="13">SUM(E60:E63)</f>
        <v>5.7241999999999997</v>
      </c>
      <c r="F64" s="67">
        <f t="shared" si="13"/>
        <v>7.7198000000000002</v>
      </c>
      <c r="G64" s="67">
        <f t="shared" si="13"/>
        <v>7.7413999999999996</v>
      </c>
      <c r="H64" s="67">
        <f t="shared" si="13"/>
        <v>7.8381999999999996</v>
      </c>
      <c r="I64" s="67">
        <f t="shared" si="13"/>
        <v>7.9283000000000001</v>
      </c>
      <c r="J64" s="67">
        <f t="shared" si="13"/>
        <v>1.7664</v>
      </c>
      <c r="K64" s="67">
        <f t="shared" si="13"/>
        <v>1.792</v>
      </c>
      <c r="L64" s="67">
        <f t="shared" si="13"/>
        <v>1.8053999999999999</v>
      </c>
      <c r="M64" s="67">
        <f t="shared" si="13"/>
        <v>1.8244</v>
      </c>
      <c r="N64" s="67">
        <f t="shared" si="13"/>
        <v>1.8527</v>
      </c>
      <c r="O64" s="79"/>
    </row>
    <row r="65" spans="1:15" s="14" customFormat="1">
      <c r="A65" s="74"/>
      <c r="B65" s="494" t="s">
        <v>512</v>
      </c>
      <c r="C65" s="490"/>
      <c r="D65" s="73"/>
      <c r="E65" s="486">
        <f t="shared" ref="E65:N65" si="14">ROUND(SUM(D64*E16+E64*E17)/12,4)</f>
        <v>5.7207999999999997</v>
      </c>
      <c r="F65" s="486">
        <f t="shared" si="14"/>
        <v>6.2230999999999996</v>
      </c>
      <c r="G65" s="486">
        <f t="shared" si="14"/>
        <v>7.7342000000000004</v>
      </c>
      <c r="H65" s="486">
        <f t="shared" si="14"/>
        <v>7.8059000000000003</v>
      </c>
      <c r="I65" s="486">
        <f>ROUND(SUM(H64*I16+I64*I17)/12,4)</f>
        <v>7.8982999999999999</v>
      </c>
      <c r="J65" s="486">
        <f t="shared" si="14"/>
        <v>3.8203999999999998</v>
      </c>
      <c r="K65" s="486">
        <f t="shared" si="14"/>
        <v>1.7835000000000001</v>
      </c>
      <c r="L65" s="486">
        <f t="shared" si="14"/>
        <v>1.8008999999999999</v>
      </c>
      <c r="M65" s="486">
        <f t="shared" si="14"/>
        <v>1.8181</v>
      </c>
      <c r="N65" s="486">
        <f t="shared" si="14"/>
        <v>1.8432999999999999</v>
      </c>
      <c r="O65" s="491"/>
    </row>
    <row r="66" spans="1:15" s="14" customFormat="1">
      <c r="A66" s="74"/>
      <c r="B66" s="75"/>
      <c r="C66" s="82"/>
      <c r="D66" s="73"/>
      <c r="E66" s="73"/>
      <c r="F66" s="73"/>
      <c r="G66" s="73"/>
      <c r="H66" s="73"/>
      <c r="I66" s="73"/>
      <c r="J66" s="73"/>
      <c r="K66" s="73"/>
      <c r="L66" s="489"/>
      <c r="M66" s="489"/>
      <c r="N66" s="489"/>
      <c r="O66" s="491"/>
    </row>
    <row r="67" spans="1:15" s="66" customFormat="1" ht="14">
      <c r="A67" s="64"/>
      <c r="B67" s="604">
        <f>'1.  LRAMVA Summary'!B34</f>
        <v>0</v>
      </c>
      <c r="C67" s="923">
        <f>'2. LRAMVA Threshold'!K43</f>
        <v>0</v>
      </c>
      <c r="D67" s="47"/>
      <c r="E67" s="47"/>
      <c r="F67" s="47"/>
      <c r="G67" s="47"/>
      <c r="H67" s="47"/>
      <c r="I67" s="47"/>
      <c r="J67" s="47"/>
      <c r="K67" s="47"/>
      <c r="L67" s="47"/>
      <c r="M67" s="47"/>
      <c r="N67" s="47"/>
      <c r="O67" s="71"/>
    </row>
    <row r="68" spans="1:15" s="18" customFormat="1" hidden="1" outlineLevel="1">
      <c r="A68" s="4"/>
      <c r="B68" s="538" t="s">
        <v>509</v>
      </c>
      <c r="C68" s="924"/>
      <c r="D68" s="47"/>
      <c r="E68" s="47"/>
      <c r="F68" s="47"/>
      <c r="G68" s="47"/>
      <c r="H68" s="47"/>
      <c r="I68" s="47"/>
      <c r="J68" s="47"/>
      <c r="K68" s="47"/>
      <c r="L68" s="47"/>
      <c r="M68" s="47"/>
      <c r="N68" s="47"/>
      <c r="O68" s="71"/>
    </row>
    <row r="69" spans="1:15" s="18" customFormat="1" hidden="1" outlineLevel="1">
      <c r="A69" s="4"/>
      <c r="B69" s="538" t="s">
        <v>510</v>
      </c>
      <c r="C69" s="924"/>
      <c r="D69" s="47"/>
      <c r="E69" s="47"/>
      <c r="F69" s="47"/>
      <c r="G69" s="47"/>
      <c r="H69" s="47"/>
      <c r="I69" s="47"/>
      <c r="J69" s="47"/>
      <c r="K69" s="47"/>
      <c r="L69" s="47"/>
      <c r="M69" s="47"/>
      <c r="N69" s="47"/>
      <c r="O69" s="71"/>
    </row>
    <row r="70" spans="1:15" s="18" customFormat="1" hidden="1" outlineLevel="1">
      <c r="A70" s="4"/>
      <c r="B70" s="538" t="s">
        <v>488</v>
      </c>
      <c r="C70" s="924"/>
      <c r="D70" s="47"/>
      <c r="E70" s="47"/>
      <c r="F70" s="47"/>
      <c r="G70" s="47"/>
      <c r="H70" s="47"/>
      <c r="I70" s="47"/>
      <c r="J70" s="47"/>
      <c r="K70" s="47"/>
      <c r="L70" s="47"/>
      <c r="M70" s="47"/>
      <c r="N70" s="47"/>
      <c r="O70" s="71"/>
    </row>
    <row r="71" spans="1:15" s="18" customFormat="1" collapsed="1">
      <c r="A71" s="4"/>
      <c r="B71" s="538" t="s">
        <v>511</v>
      </c>
      <c r="C71" s="925"/>
      <c r="D71" s="67">
        <f>SUM(D67:D70)</f>
        <v>0</v>
      </c>
      <c r="E71" s="67">
        <f t="shared" ref="E71:N71" si="15">SUM(E67:E70)</f>
        <v>0</v>
      </c>
      <c r="F71" s="67">
        <f>SUM(F67:F70)</f>
        <v>0</v>
      </c>
      <c r="G71" s="67">
        <f t="shared" si="15"/>
        <v>0</v>
      </c>
      <c r="H71" s="67">
        <f t="shared" si="15"/>
        <v>0</v>
      </c>
      <c r="I71" s="67">
        <f t="shared" si="15"/>
        <v>0</v>
      </c>
      <c r="J71" s="67">
        <f t="shared" si="15"/>
        <v>0</v>
      </c>
      <c r="K71" s="67">
        <f t="shared" si="15"/>
        <v>0</v>
      </c>
      <c r="L71" s="67">
        <f t="shared" si="15"/>
        <v>0</v>
      </c>
      <c r="M71" s="67">
        <f t="shared" si="15"/>
        <v>0</v>
      </c>
      <c r="N71" s="67">
        <f t="shared" si="15"/>
        <v>0</v>
      </c>
      <c r="O71" s="79"/>
    </row>
    <row r="72" spans="1:15" s="14" customFormat="1">
      <c r="A72" s="74"/>
      <c r="B72" s="494" t="s">
        <v>512</v>
      </c>
      <c r="C72" s="490"/>
      <c r="D72" s="73"/>
      <c r="E72" s="486">
        <f t="shared" ref="E72:N72" si="16">ROUND(SUM(D71*E16+E71*E17)/12,4)</f>
        <v>0</v>
      </c>
      <c r="F72" s="486">
        <f t="shared" si="16"/>
        <v>0</v>
      </c>
      <c r="G72" s="486">
        <f t="shared" si="16"/>
        <v>0</v>
      </c>
      <c r="H72" s="486">
        <f t="shared" si="16"/>
        <v>0</v>
      </c>
      <c r="I72" s="486">
        <f t="shared" si="16"/>
        <v>0</v>
      </c>
      <c r="J72" s="486">
        <f t="shared" si="16"/>
        <v>0</v>
      </c>
      <c r="K72" s="486">
        <f t="shared" si="16"/>
        <v>0</v>
      </c>
      <c r="L72" s="486">
        <f t="shared" si="16"/>
        <v>0</v>
      </c>
      <c r="M72" s="486">
        <f t="shared" si="16"/>
        <v>0</v>
      </c>
      <c r="N72" s="486">
        <f t="shared" si="16"/>
        <v>0</v>
      </c>
      <c r="O72" s="491"/>
    </row>
    <row r="73" spans="1:15" s="14" customFormat="1">
      <c r="A73" s="74"/>
      <c r="B73" s="483"/>
      <c r="C73" s="490"/>
      <c r="D73" s="73"/>
      <c r="E73" s="486"/>
      <c r="F73" s="486"/>
      <c r="G73" s="486"/>
      <c r="H73" s="486"/>
      <c r="I73" s="486"/>
      <c r="J73" s="486"/>
      <c r="K73" s="486"/>
      <c r="L73" s="486"/>
      <c r="M73" s="486"/>
      <c r="N73" s="486"/>
      <c r="O73" s="491"/>
    </row>
    <row r="74" spans="1:15" s="66" customFormat="1" ht="14">
      <c r="A74" s="64"/>
      <c r="B74" s="604">
        <f>'1.  LRAMVA Summary'!B35</f>
        <v>0</v>
      </c>
      <c r="C74" s="923">
        <f>'2. LRAMVA Threshold'!L43</f>
        <v>0</v>
      </c>
      <c r="D74" s="47"/>
      <c r="E74" s="47"/>
      <c r="F74" s="47"/>
      <c r="G74" s="47"/>
      <c r="H74" s="47"/>
      <c r="I74" s="47"/>
      <c r="J74" s="47"/>
      <c r="K74" s="47"/>
      <c r="L74" s="47"/>
      <c r="M74" s="47"/>
      <c r="N74" s="47"/>
      <c r="O74" s="71"/>
    </row>
    <row r="75" spans="1:15" s="18" customFormat="1" hidden="1" outlineLevel="1">
      <c r="A75" s="4"/>
      <c r="B75" s="538" t="s">
        <v>509</v>
      </c>
      <c r="C75" s="924"/>
      <c r="D75" s="47"/>
      <c r="E75" s="47"/>
      <c r="F75" s="47"/>
      <c r="G75" s="47"/>
      <c r="H75" s="47"/>
      <c r="I75" s="47"/>
      <c r="J75" s="47"/>
      <c r="K75" s="47"/>
      <c r="L75" s="47"/>
      <c r="M75" s="47"/>
      <c r="N75" s="47"/>
      <c r="O75" s="71"/>
    </row>
    <row r="76" spans="1:15" s="18" customFormat="1" hidden="1" outlineLevel="1">
      <c r="A76" s="4"/>
      <c r="B76" s="538" t="s">
        <v>510</v>
      </c>
      <c r="C76" s="924"/>
      <c r="D76" s="47"/>
      <c r="E76" s="47"/>
      <c r="F76" s="47"/>
      <c r="G76" s="47"/>
      <c r="H76" s="47"/>
      <c r="I76" s="47"/>
      <c r="J76" s="47"/>
      <c r="K76" s="47"/>
      <c r="L76" s="47"/>
      <c r="M76" s="47"/>
      <c r="N76" s="47"/>
      <c r="O76" s="71"/>
    </row>
    <row r="77" spans="1:15" s="18" customFormat="1" hidden="1" outlineLevel="1">
      <c r="A77" s="4"/>
      <c r="B77" s="538" t="s">
        <v>488</v>
      </c>
      <c r="C77" s="924"/>
      <c r="D77" s="47"/>
      <c r="E77" s="47"/>
      <c r="F77" s="47"/>
      <c r="G77" s="47"/>
      <c r="H77" s="47"/>
      <c r="I77" s="47"/>
      <c r="J77" s="47"/>
      <c r="K77" s="47"/>
      <c r="L77" s="47"/>
      <c r="M77" s="47"/>
      <c r="N77" s="47"/>
      <c r="O77" s="71"/>
    </row>
    <row r="78" spans="1:15" s="18" customFormat="1" collapsed="1">
      <c r="A78" s="4"/>
      <c r="B78" s="538" t="s">
        <v>511</v>
      </c>
      <c r="C78" s="925"/>
      <c r="D78" s="67">
        <f>SUM(D74:D77)</f>
        <v>0</v>
      </c>
      <c r="E78" s="67">
        <f>SUM(E74:E77)</f>
        <v>0</v>
      </c>
      <c r="F78" s="67">
        <f t="shared" ref="F78:N78" si="17">SUM(F74:F77)</f>
        <v>0</v>
      </c>
      <c r="G78" s="67">
        <f t="shared" si="17"/>
        <v>0</v>
      </c>
      <c r="H78" s="67">
        <f t="shared" si="17"/>
        <v>0</v>
      </c>
      <c r="I78" s="67">
        <f t="shared" si="17"/>
        <v>0</v>
      </c>
      <c r="J78" s="67">
        <f t="shared" si="17"/>
        <v>0</v>
      </c>
      <c r="K78" s="67">
        <f t="shared" si="17"/>
        <v>0</v>
      </c>
      <c r="L78" s="67">
        <f t="shared" si="17"/>
        <v>0</v>
      </c>
      <c r="M78" s="67">
        <f t="shared" si="17"/>
        <v>0</v>
      </c>
      <c r="N78" s="67">
        <f t="shared" si="17"/>
        <v>0</v>
      </c>
      <c r="O78" s="79"/>
    </row>
    <row r="79" spans="1:15" s="14" customFormat="1">
      <c r="A79" s="74"/>
      <c r="B79" s="494" t="s">
        <v>512</v>
      </c>
      <c r="C79" s="490"/>
      <c r="D79" s="73"/>
      <c r="E79" s="486">
        <f t="shared" ref="E79:N79" si="18">ROUND(SUM(D78*E16+E78*E17)/12,4)</f>
        <v>0</v>
      </c>
      <c r="F79" s="486">
        <f t="shared" si="18"/>
        <v>0</v>
      </c>
      <c r="G79" s="486">
        <f t="shared" si="18"/>
        <v>0</v>
      </c>
      <c r="H79" s="486">
        <f t="shared" si="18"/>
        <v>0</v>
      </c>
      <c r="I79" s="486">
        <f t="shared" si="18"/>
        <v>0</v>
      </c>
      <c r="J79" s="486">
        <f t="shared" si="18"/>
        <v>0</v>
      </c>
      <c r="K79" s="486">
        <f t="shared" si="18"/>
        <v>0</v>
      </c>
      <c r="L79" s="486">
        <f t="shared" si="18"/>
        <v>0</v>
      </c>
      <c r="M79" s="486">
        <f t="shared" si="18"/>
        <v>0</v>
      </c>
      <c r="N79" s="486">
        <f t="shared" si="18"/>
        <v>0</v>
      </c>
      <c r="O79" s="491"/>
    </row>
    <row r="80" spans="1:15" s="14" customFormat="1">
      <c r="A80" s="74"/>
      <c r="B80" s="483"/>
      <c r="C80" s="490"/>
      <c r="D80" s="73"/>
      <c r="E80" s="486"/>
      <c r="F80" s="486"/>
      <c r="G80" s="486"/>
      <c r="H80" s="486"/>
      <c r="I80" s="486"/>
      <c r="J80" s="486"/>
      <c r="K80" s="486"/>
      <c r="L80" s="486"/>
      <c r="M80" s="486"/>
      <c r="N80" s="486"/>
      <c r="O80" s="491"/>
    </row>
    <row r="81" spans="1:15" s="66" customFormat="1" ht="14">
      <c r="A81" s="64"/>
      <c r="B81" s="604">
        <f>'1.  LRAMVA Summary'!B36</f>
        <v>0</v>
      </c>
      <c r="C81" s="923">
        <f>'2. LRAMVA Threshold'!M43</f>
        <v>0</v>
      </c>
      <c r="D81" s="47"/>
      <c r="E81" s="47"/>
      <c r="F81" s="47"/>
      <c r="G81" s="47"/>
      <c r="H81" s="47"/>
      <c r="I81" s="47"/>
      <c r="J81" s="47"/>
      <c r="K81" s="47"/>
      <c r="L81" s="47"/>
      <c r="M81" s="47"/>
      <c r="N81" s="47"/>
      <c r="O81" s="71"/>
    </row>
    <row r="82" spans="1:15" s="18" customFormat="1" hidden="1" outlineLevel="1">
      <c r="A82" s="4"/>
      <c r="B82" s="538" t="s">
        <v>509</v>
      </c>
      <c r="C82" s="924"/>
      <c r="D82" s="47"/>
      <c r="E82" s="47"/>
      <c r="F82" s="47"/>
      <c r="G82" s="47"/>
      <c r="H82" s="47"/>
      <c r="I82" s="47"/>
      <c r="J82" s="47"/>
      <c r="K82" s="47"/>
      <c r="L82" s="47"/>
      <c r="M82" s="47"/>
      <c r="N82" s="47"/>
      <c r="O82" s="71"/>
    </row>
    <row r="83" spans="1:15" s="18" customFormat="1" hidden="1" outlineLevel="1">
      <c r="A83" s="4"/>
      <c r="B83" s="538" t="s">
        <v>510</v>
      </c>
      <c r="C83" s="924"/>
      <c r="D83" s="47"/>
      <c r="E83" s="47"/>
      <c r="F83" s="47"/>
      <c r="G83" s="47"/>
      <c r="H83" s="47"/>
      <c r="I83" s="47"/>
      <c r="J83" s="47"/>
      <c r="K83" s="47"/>
      <c r="L83" s="47"/>
      <c r="M83" s="47"/>
      <c r="N83" s="47"/>
      <c r="O83" s="71"/>
    </row>
    <row r="84" spans="1:15" s="18" customFormat="1" hidden="1" outlineLevel="1">
      <c r="A84" s="4"/>
      <c r="B84" s="538" t="s">
        <v>488</v>
      </c>
      <c r="C84" s="924"/>
      <c r="D84" s="47"/>
      <c r="E84" s="47"/>
      <c r="F84" s="47"/>
      <c r="G84" s="47"/>
      <c r="H84" s="47"/>
      <c r="I84" s="47"/>
      <c r="J84" s="47"/>
      <c r="K84" s="47"/>
      <c r="L84" s="47"/>
      <c r="M84" s="47"/>
      <c r="N84" s="47"/>
      <c r="O84" s="71"/>
    </row>
    <row r="85" spans="1:15" s="18" customFormat="1" collapsed="1">
      <c r="A85" s="4"/>
      <c r="B85" s="538" t="s">
        <v>511</v>
      </c>
      <c r="C85" s="925"/>
      <c r="D85" s="67">
        <f>SUM(D81:D84)</f>
        <v>0</v>
      </c>
      <c r="E85" s="67">
        <f>SUM(E81:E84)</f>
        <v>0</v>
      </c>
      <c r="F85" s="67">
        <f t="shared" ref="F85:N85" si="19">SUM(F81:F84)</f>
        <v>0</v>
      </c>
      <c r="G85" s="67">
        <f t="shared" si="19"/>
        <v>0</v>
      </c>
      <c r="H85" s="67">
        <f t="shared" si="19"/>
        <v>0</v>
      </c>
      <c r="I85" s="67">
        <f t="shared" si="19"/>
        <v>0</v>
      </c>
      <c r="J85" s="67">
        <f t="shared" si="19"/>
        <v>0</v>
      </c>
      <c r="K85" s="67">
        <f t="shared" si="19"/>
        <v>0</v>
      </c>
      <c r="L85" s="67">
        <f t="shared" si="19"/>
        <v>0</v>
      </c>
      <c r="M85" s="67">
        <f t="shared" si="19"/>
        <v>0</v>
      </c>
      <c r="N85" s="67">
        <f t="shared" si="19"/>
        <v>0</v>
      </c>
      <c r="O85" s="79"/>
    </row>
    <row r="86" spans="1:15" s="14" customFormat="1">
      <c r="A86" s="74"/>
      <c r="B86" s="494" t="s">
        <v>512</v>
      </c>
      <c r="C86" s="490"/>
      <c r="D86" s="73"/>
      <c r="E86" s="486">
        <f t="shared" ref="E86:N86" si="20">ROUND(SUM(D85*E16+E85*E17)/12,4)</f>
        <v>0</v>
      </c>
      <c r="F86" s="486">
        <f t="shared" si="20"/>
        <v>0</v>
      </c>
      <c r="G86" s="486">
        <f t="shared" si="20"/>
        <v>0</v>
      </c>
      <c r="H86" s="486">
        <f t="shared" si="20"/>
        <v>0</v>
      </c>
      <c r="I86" s="486">
        <f t="shared" si="20"/>
        <v>0</v>
      </c>
      <c r="J86" s="486">
        <f t="shared" si="20"/>
        <v>0</v>
      </c>
      <c r="K86" s="486">
        <f t="shared" si="20"/>
        <v>0</v>
      </c>
      <c r="L86" s="486">
        <f t="shared" si="20"/>
        <v>0</v>
      </c>
      <c r="M86" s="486">
        <f t="shared" si="20"/>
        <v>0</v>
      </c>
      <c r="N86" s="486">
        <f t="shared" si="20"/>
        <v>0</v>
      </c>
      <c r="O86" s="491"/>
    </row>
    <row r="87" spans="1:15" s="14" customFormat="1">
      <c r="A87" s="74"/>
      <c r="B87" s="483"/>
      <c r="C87" s="490"/>
      <c r="D87" s="73"/>
      <c r="E87" s="486"/>
      <c r="F87" s="486"/>
      <c r="G87" s="486"/>
      <c r="H87" s="486"/>
      <c r="I87" s="486"/>
      <c r="J87" s="486"/>
      <c r="K87" s="486"/>
      <c r="L87" s="486"/>
      <c r="M87" s="486"/>
      <c r="N87" s="486"/>
      <c r="O87" s="491"/>
    </row>
    <row r="88" spans="1:15" s="66" customFormat="1" ht="14">
      <c r="A88" s="64"/>
      <c r="B88" s="604">
        <f>'1.  LRAMVA Summary'!B37</f>
        <v>0</v>
      </c>
      <c r="C88" s="923">
        <f>'2. LRAMVA Threshold'!N43</f>
        <v>0</v>
      </c>
      <c r="D88" s="47"/>
      <c r="E88" s="47"/>
      <c r="F88" s="47"/>
      <c r="G88" s="47"/>
      <c r="H88" s="47"/>
      <c r="I88" s="47"/>
      <c r="J88" s="47"/>
      <c r="K88" s="47"/>
      <c r="L88" s="47"/>
      <c r="M88" s="47"/>
      <c r="N88" s="47"/>
      <c r="O88" s="71"/>
    </row>
    <row r="89" spans="1:15" s="18" customFormat="1" hidden="1" outlineLevel="1">
      <c r="A89" s="4"/>
      <c r="B89" s="538" t="s">
        <v>509</v>
      </c>
      <c r="C89" s="924"/>
      <c r="D89" s="47"/>
      <c r="E89" s="47"/>
      <c r="F89" s="47"/>
      <c r="G89" s="47"/>
      <c r="H89" s="47"/>
      <c r="I89" s="47"/>
      <c r="J89" s="47"/>
      <c r="K89" s="47"/>
      <c r="L89" s="47"/>
      <c r="M89" s="47"/>
      <c r="N89" s="47"/>
      <c r="O89" s="71"/>
    </row>
    <row r="90" spans="1:15" s="18" customFormat="1" hidden="1" outlineLevel="1">
      <c r="A90" s="4"/>
      <c r="B90" s="538" t="s">
        <v>510</v>
      </c>
      <c r="C90" s="924"/>
      <c r="D90" s="47"/>
      <c r="E90" s="47"/>
      <c r="F90" s="47"/>
      <c r="G90" s="47"/>
      <c r="H90" s="47"/>
      <c r="I90" s="47"/>
      <c r="J90" s="47"/>
      <c r="K90" s="47"/>
      <c r="L90" s="47"/>
      <c r="M90" s="47"/>
      <c r="N90" s="47"/>
      <c r="O90" s="71"/>
    </row>
    <row r="91" spans="1:15" s="18" customFormat="1" hidden="1" outlineLevel="1">
      <c r="A91" s="4"/>
      <c r="B91" s="538" t="s">
        <v>488</v>
      </c>
      <c r="C91" s="924"/>
      <c r="D91" s="47"/>
      <c r="E91" s="47"/>
      <c r="F91" s="47"/>
      <c r="G91" s="47"/>
      <c r="H91" s="47"/>
      <c r="I91" s="47"/>
      <c r="J91" s="47"/>
      <c r="K91" s="47"/>
      <c r="L91" s="47"/>
      <c r="M91" s="47"/>
      <c r="N91" s="47"/>
      <c r="O91" s="71"/>
    </row>
    <row r="92" spans="1:15" s="18" customFormat="1" collapsed="1">
      <c r="A92" s="4"/>
      <c r="B92" s="538" t="s">
        <v>511</v>
      </c>
      <c r="C92" s="925"/>
      <c r="D92" s="67">
        <f>SUM(D88:D91)</f>
        <v>0</v>
      </c>
      <c r="E92" s="67">
        <f>SUM(E88:E91)</f>
        <v>0</v>
      </c>
      <c r="F92" s="67">
        <f t="shared" ref="F92:N92" si="21">SUM(F88:F91)</f>
        <v>0</v>
      </c>
      <c r="G92" s="67">
        <f t="shared" si="21"/>
        <v>0</v>
      </c>
      <c r="H92" s="67">
        <f t="shared" si="21"/>
        <v>0</v>
      </c>
      <c r="I92" s="67">
        <f t="shared" si="21"/>
        <v>0</v>
      </c>
      <c r="J92" s="67">
        <f t="shared" si="21"/>
        <v>0</v>
      </c>
      <c r="K92" s="67">
        <f t="shared" si="21"/>
        <v>0</v>
      </c>
      <c r="L92" s="67">
        <f t="shared" si="21"/>
        <v>0</v>
      </c>
      <c r="M92" s="67">
        <f t="shared" si="21"/>
        <v>0</v>
      </c>
      <c r="N92" s="67">
        <f t="shared" si="21"/>
        <v>0</v>
      </c>
      <c r="O92" s="79"/>
    </row>
    <row r="93" spans="1:15" s="14" customFormat="1">
      <c r="A93" s="74"/>
      <c r="B93" s="494" t="s">
        <v>512</v>
      </c>
      <c r="C93" s="490"/>
      <c r="D93" s="73"/>
      <c r="E93" s="486">
        <f t="shared" ref="E93:N93" si="22">ROUND(SUM(D92*E16+E92*E17)/12,4)</f>
        <v>0</v>
      </c>
      <c r="F93" s="486">
        <f t="shared" si="22"/>
        <v>0</v>
      </c>
      <c r="G93" s="486">
        <f t="shared" si="22"/>
        <v>0</v>
      </c>
      <c r="H93" s="486">
        <f t="shared" si="22"/>
        <v>0</v>
      </c>
      <c r="I93" s="486">
        <f t="shared" si="22"/>
        <v>0</v>
      </c>
      <c r="J93" s="486">
        <f t="shared" si="22"/>
        <v>0</v>
      </c>
      <c r="K93" s="486">
        <f t="shared" si="22"/>
        <v>0</v>
      </c>
      <c r="L93" s="486">
        <f t="shared" si="22"/>
        <v>0</v>
      </c>
      <c r="M93" s="486">
        <f t="shared" si="22"/>
        <v>0</v>
      </c>
      <c r="N93" s="486">
        <f t="shared" si="22"/>
        <v>0</v>
      </c>
      <c r="O93" s="491"/>
    </row>
    <row r="94" spans="1:15" s="14" customFormat="1">
      <c r="A94" s="74"/>
      <c r="B94" s="483"/>
      <c r="C94" s="490"/>
      <c r="D94" s="73"/>
      <c r="E94" s="486"/>
      <c r="F94" s="486"/>
      <c r="G94" s="486"/>
      <c r="H94" s="486"/>
      <c r="I94" s="486"/>
      <c r="J94" s="486"/>
      <c r="K94" s="486"/>
      <c r="L94" s="486"/>
      <c r="M94" s="486"/>
      <c r="N94" s="486"/>
      <c r="O94" s="491"/>
    </row>
    <row r="95" spans="1:15" s="66" customFormat="1" ht="14">
      <c r="A95" s="64"/>
      <c r="B95" s="604">
        <f>'1.  LRAMVA Summary'!B38</f>
        <v>0</v>
      </c>
      <c r="C95" s="923">
        <f>'2. LRAMVA Threshold'!O43</f>
        <v>0</v>
      </c>
      <c r="D95" s="47"/>
      <c r="E95" s="47"/>
      <c r="F95" s="47"/>
      <c r="G95" s="47"/>
      <c r="H95" s="47"/>
      <c r="I95" s="47"/>
      <c r="J95" s="47"/>
      <c r="K95" s="47"/>
      <c r="L95" s="47"/>
      <c r="M95" s="47"/>
      <c r="N95" s="47"/>
      <c r="O95" s="71"/>
    </row>
    <row r="96" spans="1:15" s="18" customFormat="1" hidden="1" outlineLevel="1">
      <c r="A96" s="4"/>
      <c r="B96" s="538" t="s">
        <v>509</v>
      </c>
      <c r="C96" s="924"/>
      <c r="D96" s="47"/>
      <c r="E96" s="47"/>
      <c r="F96" s="47"/>
      <c r="G96" s="47"/>
      <c r="H96" s="47"/>
      <c r="I96" s="47"/>
      <c r="J96" s="47"/>
      <c r="K96" s="47"/>
      <c r="L96" s="47"/>
      <c r="M96" s="47"/>
      <c r="N96" s="47"/>
      <c r="O96" s="71"/>
    </row>
    <row r="97" spans="1:15" s="18" customFormat="1" hidden="1" outlineLevel="1">
      <c r="A97" s="4"/>
      <c r="B97" s="538" t="s">
        <v>510</v>
      </c>
      <c r="C97" s="924"/>
      <c r="D97" s="47"/>
      <c r="E97" s="47"/>
      <c r="F97" s="47"/>
      <c r="G97" s="47"/>
      <c r="H97" s="47"/>
      <c r="I97" s="47"/>
      <c r="J97" s="47"/>
      <c r="K97" s="47"/>
      <c r="L97" s="47"/>
      <c r="M97" s="47"/>
      <c r="N97" s="47"/>
      <c r="O97" s="71"/>
    </row>
    <row r="98" spans="1:15" s="18" customFormat="1" hidden="1" outlineLevel="1">
      <c r="A98" s="4"/>
      <c r="B98" s="538" t="s">
        <v>488</v>
      </c>
      <c r="C98" s="924"/>
      <c r="D98" s="47"/>
      <c r="E98" s="47"/>
      <c r="F98" s="47"/>
      <c r="G98" s="47"/>
      <c r="H98" s="47"/>
      <c r="I98" s="47"/>
      <c r="J98" s="47"/>
      <c r="K98" s="47"/>
      <c r="L98" s="47"/>
      <c r="M98" s="47"/>
      <c r="N98" s="47"/>
      <c r="O98" s="71"/>
    </row>
    <row r="99" spans="1:15" s="18" customFormat="1" collapsed="1">
      <c r="A99" s="4"/>
      <c r="B99" s="538" t="s">
        <v>511</v>
      </c>
      <c r="C99" s="925"/>
      <c r="D99" s="67">
        <f>SUM(D95:D98)</f>
        <v>0</v>
      </c>
      <c r="E99" s="67">
        <f>SUM(E95:E98)</f>
        <v>0</v>
      </c>
      <c r="F99" s="67">
        <f t="shared" ref="F99:N99" si="23">SUM(F95:F98)</f>
        <v>0</v>
      </c>
      <c r="G99" s="67">
        <f t="shared" si="23"/>
        <v>0</v>
      </c>
      <c r="H99" s="67">
        <f t="shared" si="23"/>
        <v>0</v>
      </c>
      <c r="I99" s="67">
        <f t="shared" si="23"/>
        <v>0</v>
      </c>
      <c r="J99" s="67">
        <f t="shared" si="23"/>
        <v>0</v>
      </c>
      <c r="K99" s="67">
        <f t="shared" si="23"/>
        <v>0</v>
      </c>
      <c r="L99" s="67">
        <f t="shared" si="23"/>
        <v>0</v>
      </c>
      <c r="M99" s="67">
        <f t="shared" si="23"/>
        <v>0</v>
      </c>
      <c r="N99" s="67">
        <f t="shared" si="23"/>
        <v>0</v>
      </c>
      <c r="O99" s="79"/>
    </row>
    <row r="100" spans="1:15" s="14" customFormat="1">
      <c r="A100" s="74"/>
      <c r="B100" s="494" t="s">
        <v>512</v>
      </c>
      <c r="C100" s="490"/>
      <c r="D100" s="73"/>
      <c r="E100" s="486">
        <f t="shared" ref="E100:N100" si="24">ROUND(SUM(D99*E16+E99*E17)/12,4)</f>
        <v>0</v>
      </c>
      <c r="F100" s="486">
        <f t="shared" si="24"/>
        <v>0</v>
      </c>
      <c r="G100" s="486">
        <f t="shared" si="24"/>
        <v>0</v>
      </c>
      <c r="H100" s="486">
        <f t="shared" si="24"/>
        <v>0</v>
      </c>
      <c r="I100" s="486">
        <f t="shared" si="24"/>
        <v>0</v>
      </c>
      <c r="J100" s="486">
        <f t="shared" si="24"/>
        <v>0</v>
      </c>
      <c r="K100" s="486">
        <f t="shared" si="24"/>
        <v>0</v>
      </c>
      <c r="L100" s="486">
        <f t="shared" si="24"/>
        <v>0</v>
      </c>
      <c r="M100" s="486">
        <f t="shared" si="24"/>
        <v>0</v>
      </c>
      <c r="N100" s="486">
        <f t="shared" si="24"/>
        <v>0</v>
      </c>
      <c r="O100" s="491"/>
    </row>
    <row r="101" spans="1:15" s="14" customFormat="1">
      <c r="A101" s="74"/>
      <c r="B101" s="483"/>
      <c r="C101" s="490"/>
      <c r="D101" s="73"/>
      <c r="E101" s="486"/>
      <c r="F101" s="486"/>
      <c r="G101" s="486"/>
      <c r="H101" s="486"/>
      <c r="I101" s="486"/>
      <c r="J101" s="486"/>
      <c r="K101" s="486"/>
      <c r="L101" s="486"/>
      <c r="M101" s="486"/>
      <c r="N101" s="486"/>
      <c r="O101" s="491"/>
    </row>
    <row r="102" spans="1:15" s="66" customFormat="1" ht="14">
      <c r="A102" s="64"/>
      <c r="B102" s="604">
        <f>'1.  LRAMVA Summary'!B39</f>
        <v>0</v>
      </c>
      <c r="C102" s="923">
        <f>'2. LRAMVA Threshold'!P43</f>
        <v>0</v>
      </c>
      <c r="D102" s="47"/>
      <c r="E102" s="47"/>
      <c r="F102" s="47"/>
      <c r="G102" s="47"/>
      <c r="H102" s="47"/>
      <c r="I102" s="47"/>
      <c r="J102" s="47"/>
      <c r="K102" s="47"/>
      <c r="L102" s="47"/>
      <c r="M102" s="47"/>
      <c r="N102" s="47"/>
      <c r="O102" s="71"/>
    </row>
    <row r="103" spans="1:15" s="18" customFormat="1" hidden="1" outlineLevel="1">
      <c r="A103" s="4"/>
      <c r="B103" s="538" t="s">
        <v>509</v>
      </c>
      <c r="C103" s="924"/>
      <c r="D103" s="47"/>
      <c r="E103" s="47"/>
      <c r="F103" s="47"/>
      <c r="G103" s="47"/>
      <c r="H103" s="47"/>
      <c r="I103" s="47"/>
      <c r="J103" s="47"/>
      <c r="K103" s="47"/>
      <c r="L103" s="47"/>
      <c r="M103" s="47"/>
      <c r="N103" s="47"/>
      <c r="O103" s="71"/>
    </row>
    <row r="104" spans="1:15" s="18" customFormat="1" hidden="1" outlineLevel="1">
      <c r="A104" s="4"/>
      <c r="B104" s="538" t="s">
        <v>510</v>
      </c>
      <c r="C104" s="924"/>
      <c r="D104" s="47"/>
      <c r="E104" s="47"/>
      <c r="F104" s="47"/>
      <c r="G104" s="47"/>
      <c r="H104" s="47"/>
      <c r="I104" s="47"/>
      <c r="J104" s="47"/>
      <c r="K104" s="47"/>
      <c r="L104" s="47"/>
      <c r="M104" s="47"/>
      <c r="N104" s="47"/>
      <c r="O104" s="71"/>
    </row>
    <row r="105" spans="1:15" s="18" customFormat="1" hidden="1" outlineLevel="1">
      <c r="A105" s="4"/>
      <c r="B105" s="538" t="s">
        <v>488</v>
      </c>
      <c r="C105" s="924"/>
      <c r="D105" s="47"/>
      <c r="E105" s="47"/>
      <c r="F105" s="47"/>
      <c r="G105" s="47"/>
      <c r="H105" s="47"/>
      <c r="I105" s="47"/>
      <c r="J105" s="47"/>
      <c r="K105" s="47"/>
      <c r="L105" s="47"/>
      <c r="M105" s="47"/>
      <c r="N105" s="47"/>
      <c r="O105" s="71"/>
    </row>
    <row r="106" spans="1:15" s="18" customFormat="1" collapsed="1">
      <c r="A106" s="4"/>
      <c r="B106" s="538" t="s">
        <v>511</v>
      </c>
      <c r="C106" s="925"/>
      <c r="D106" s="67">
        <f>SUM(D102:D105)</f>
        <v>0</v>
      </c>
      <c r="E106" s="67">
        <f>SUM(E102:E105)</f>
        <v>0</v>
      </c>
      <c r="F106" s="67">
        <f>SUM(F102:F105)</f>
        <v>0</v>
      </c>
      <c r="G106" s="67">
        <f t="shared" ref="G106:N106" si="25">SUM(G102:G105)</f>
        <v>0</v>
      </c>
      <c r="H106" s="67">
        <f t="shared" si="25"/>
        <v>0</v>
      </c>
      <c r="I106" s="67">
        <f t="shared" si="25"/>
        <v>0</v>
      </c>
      <c r="J106" s="67">
        <f t="shared" si="25"/>
        <v>0</v>
      </c>
      <c r="K106" s="67">
        <f t="shared" si="25"/>
        <v>0</v>
      </c>
      <c r="L106" s="67">
        <f t="shared" si="25"/>
        <v>0</v>
      </c>
      <c r="M106" s="67">
        <f t="shared" si="25"/>
        <v>0</v>
      </c>
      <c r="N106" s="67">
        <f t="shared" si="25"/>
        <v>0</v>
      </c>
      <c r="O106" s="79"/>
    </row>
    <row r="107" spans="1:15" s="14" customFormat="1">
      <c r="A107" s="74"/>
      <c r="B107" s="494" t="s">
        <v>512</v>
      </c>
      <c r="C107" s="490"/>
      <c r="D107" s="73"/>
      <c r="E107" s="486">
        <f t="shared" ref="E107:N107" si="26">ROUND(SUM(D106*E16+E106*E17)/12,4)</f>
        <v>0</v>
      </c>
      <c r="F107" s="486">
        <f t="shared" si="26"/>
        <v>0</v>
      </c>
      <c r="G107" s="486">
        <f t="shared" si="26"/>
        <v>0</v>
      </c>
      <c r="H107" s="486">
        <f t="shared" si="26"/>
        <v>0</v>
      </c>
      <c r="I107" s="486">
        <f t="shared" si="26"/>
        <v>0</v>
      </c>
      <c r="J107" s="486">
        <f t="shared" si="26"/>
        <v>0</v>
      </c>
      <c r="K107" s="486">
        <f t="shared" si="26"/>
        <v>0</v>
      </c>
      <c r="L107" s="486">
        <f t="shared" si="26"/>
        <v>0</v>
      </c>
      <c r="M107" s="486">
        <f t="shared" si="26"/>
        <v>0</v>
      </c>
      <c r="N107" s="486">
        <f t="shared" si="26"/>
        <v>0</v>
      </c>
      <c r="O107" s="491"/>
    </row>
    <row r="108" spans="1:15" s="14" customFormat="1">
      <c r="A108" s="74"/>
      <c r="B108" s="483"/>
      <c r="C108" s="490"/>
      <c r="D108" s="73"/>
      <c r="E108" s="486"/>
      <c r="F108" s="486"/>
      <c r="G108" s="486"/>
      <c r="H108" s="486"/>
      <c r="I108" s="486"/>
      <c r="J108" s="486"/>
      <c r="K108" s="486"/>
      <c r="L108" s="486"/>
      <c r="M108" s="486"/>
      <c r="N108" s="486"/>
      <c r="O108" s="491"/>
    </row>
    <row r="109" spans="1:15" s="66" customFormat="1" ht="14">
      <c r="A109" s="64"/>
      <c r="B109" s="604">
        <f>'1.  LRAMVA Summary'!B40</f>
        <v>0</v>
      </c>
      <c r="C109" s="923">
        <f>'2. LRAMVA Threshold'!Q43</f>
        <v>0</v>
      </c>
      <c r="D109" s="47"/>
      <c r="E109" s="47"/>
      <c r="F109" s="47"/>
      <c r="G109" s="47"/>
      <c r="H109" s="47"/>
      <c r="I109" s="47"/>
      <c r="J109" s="47"/>
      <c r="K109" s="47"/>
      <c r="L109" s="47"/>
      <c r="M109" s="47"/>
      <c r="N109" s="47"/>
      <c r="O109" s="71"/>
    </row>
    <row r="110" spans="1:15" s="18" customFormat="1" hidden="1" outlineLevel="1">
      <c r="A110" s="4"/>
      <c r="B110" s="538" t="s">
        <v>509</v>
      </c>
      <c r="C110" s="924"/>
      <c r="D110" s="47"/>
      <c r="E110" s="47"/>
      <c r="F110" s="47"/>
      <c r="G110" s="47"/>
      <c r="H110" s="47"/>
      <c r="I110" s="47"/>
      <c r="J110" s="47"/>
      <c r="K110" s="47"/>
      <c r="L110" s="47"/>
      <c r="M110" s="47"/>
      <c r="N110" s="47"/>
      <c r="O110" s="71"/>
    </row>
    <row r="111" spans="1:15" s="18" customFormat="1" hidden="1" outlineLevel="1">
      <c r="A111" s="4"/>
      <c r="B111" s="538" t="s">
        <v>510</v>
      </c>
      <c r="C111" s="924"/>
      <c r="D111" s="47"/>
      <c r="E111" s="47"/>
      <c r="F111" s="47"/>
      <c r="G111" s="47"/>
      <c r="H111" s="47"/>
      <c r="I111" s="47"/>
      <c r="J111" s="47"/>
      <c r="K111" s="47"/>
      <c r="L111" s="47"/>
      <c r="M111" s="47"/>
      <c r="N111" s="47"/>
      <c r="O111" s="71"/>
    </row>
    <row r="112" spans="1:15" s="18" customFormat="1" hidden="1" outlineLevel="1">
      <c r="A112" s="4"/>
      <c r="B112" s="538" t="s">
        <v>488</v>
      </c>
      <c r="C112" s="924"/>
      <c r="D112" s="47"/>
      <c r="E112" s="47"/>
      <c r="F112" s="47"/>
      <c r="G112" s="47"/>
      <c r="H112" s="47"/>
      <c r="I112" s="47"/>
      <c r="J112" s="47"/>
      <c r="K112" s="47"/>
      <c r="L112" s="47"/>
      <c r="M112" s="47"/>
      <c r="N112" s="47"/>
      <c r="O112" s="71"/>
    </row>
    <row r="113" spans="1:17" s="18" customFormat="1" collapsed="1">
      <c r="A113" s="4"/>
      <c r="B113" s="538" t="s">
        <v>511</v>
      </c>
      <c r="C113" s="925"/>
      <c r="D113" s="67">
        <f>SUM(D109:D112)</f>
        <v>0</v>
      </c>
      <c r="E113" s="67">
        <f>SUM(E109:E112)</f>
        <v>0</v>
      </c>
      <c r="F113" s="67">
        <f>SUM(F109:F112)</f>
        <v>0</v>
      </c>
      <c r="G113" s="67">
        <f>SUM(G109:G112)</f>
        <v>0</v>
      </c>
      <c r="H113" s="67">
        <f t="shared" ref="H113:N113" si="27">SUM(H109:H112)</f>
        <v>0</v>
      </c>
      <c r="I113" s="67">
        <f t="shared" si="27"/>
        <v>0</v>
      </c>
      <c r="J113" s="67">
        <f t="shared" si="27"/>
        <v>0</v>
      </c>
      <c r="K113" s="67">
        <f t="shared" si="27"/>
        <v>0</v>
      </c>
      <c r="L113" s="67">
        <f t="shared" si="27"/>
        <v>0</v>
      </c>
      <c r="M113" s="67">
        <f t="shared" si="27"/>
        <v>0</v>
      </c>
      <c r="N113" s="67">
        <f t="shared" si="27"/>
        <v>0</v>
      </c>
      <c r="O113" s="79"/>
    </row>
    <row r="114" spans="1:17" s="14" customFormat="1">
      <c r="A114" s="74"/>
      <c r="B114" s="494" t="s">
        <v>512</v>
      </c>
      <c r="C114" s="490"/>
      <c r="D114" s="73"/>
      <c r="E114" s="486">
        <f t="shared" ref="E114:N114" si="28">ROUND(SUM(D113*E16+E113*E17)/12,4)</f>
        <v>0</v>
      </c>
      <c r="F114" s="486">
        <f t="shared" si="28"/>
        <v>0</v>
      </c>
      <c r="G114" s="486">
        <f t="shared" si="28"/>
        <v>0</v>
      </c>
      <c r="H114" s="486">
        <f t="shared" si="28"/>
        <v>0</v>
      </c>
      <c r="I114" s="486">
        <f t="shared" si="28"/>
        <v>0</v>
      </c>
      <c r="J114" s="486">
        <f t="shared" si="28"/>
        <v>0</v>
      </c>
      <c r="K114" s="486">
        <f t="shared" si="28"/>
        <v>0</v>
      </c>
      <c r="L114" s="486">
        <f t="shared" si="28"/>
        <v>0</v>
      </c>
      <c r="M114" s="486">
        <f t="shared" si="28"/>
        <v>0</v>
      </c>
      <c r="N114" s="486">
        <f t="shared" si="28"/>
        <v>0</v>
      </c>
      <c r="O114" s="491"/>
    </row>
    <row r="115" spans="1:17" s="72" customFormat="1" ht="14">
      <c r="A115" s="74"/>
      <c r="B115" s="76"/>
      <c r="C115" s="83"/>
      <c r="D115" s="77"/>
      <c r="E115" s="77"/>
      <c r="F115" s="77"/>
      <c r="G115" s="77"/>
      <c r="H115" s="77"/>
      <c r="I115" s="77"/>
      <c r="J115" s="77"/>
      <c r="K115" s="497"/>
      <c r="L115" s="498"/>
      <c r="M115" s="498"/>
      <c r="N115" s="498"/>
      <c r="O115" s="499"/>
    </row>
    <row r="116" spans="1:17" s="3" customFormat="1" ht="21" customHeight="1">
      <c r="A116" s="4"/>
      <c r="B116" s="500" t="s">
        <v>611</v>
      </c>
      <c r="C116" s="100"/>
      <c r="D116" s="501"/>
      <c r="E116" s="501"/>
      <c r="F116" s="501"/>
      <c r="G116" s="501"/>
      <c r="H116" s="501"/>
      <c r="I116" s="501"/>
      <c r="J116" s="501"/>
      <c r="K116" s="501"/>
      <c r="L116" s="501"/>
      <c r="M116" s="501"/>
      <c r="N116" s="501"/>
      <c r="O116" s="501"/>
    </row>
    <row r="119" spans="1:17" ht="15.5">
      <c r="B119" s="120" t="s">
        <v>482</v>
      </c>
      <c r="J119" s="18"/>
    </row>
    <row r="120" spans="1:17" s="14" customFormat="1" ht="55.5" customHeight="1">
      <c r="A120" s="74"/>
      <c r="B120" s="927" t="s">
        <v>613</v>
      </c>
      <c r="C120" s="927"/>
      <c r="D120" s="927"/>
      <c r="E120" s="927"/>
      <c r="F120" s="927"/>
      <c r="G120" s="927"/>
      <c r="H120" s="927"/>
      <c r="I120" s="927"/>
      <c r="J120" s="927"/>
      <c r="K120" s="927"/>
      <c r="L120" s="927"/>
      <c r="M120" s="927"/>
      <c r="N120" s="927"/>
      <c r="O120" s="927"/>
      <c r="P120" s="927"/>
    </row>
    <row r="121" spans="1:17" s="18" customFormat="1" ht="9" customHeight="1">
      <c r="A121" s="4"/>
      <c r="B121" s="120"/>
      <c r="C121" s="80"/>
    </row>
    <row r="122" spans="1:17" ht="63.75" customHeight="1">
      <c r="B122" s="246" t="s">
        <v>232</v>
      </c>
      <c r="C122" s="246" t="str">
        <f>'1.  LRAMVA Summary'!D50</f>
        <v>Residential</v>
      </c>
      <c r="D122" s="246" t="str">
        <f>'1.  LRAMVA Summary'!E50</f>
        <v>GS&lt;50 kW</v>
      </c>
      <c r="E122" s="246" t="str">
        <f>'1.  LRAMVA Summary'!F50</f>
        <v>GS 50-999 kW</v>
      </c>
      <c r="F122" s="246" t="str">
        <f>'1.  LRAMVA Summary'!G50</f>
        <v>GS 1000-4999kW</v>
      </c>
      <c r="G122" s="246" t="str">
        <f>'1.  LRAMVA Summary'!H50</f>
        <v>Unmetered Scattered Load</v>
      </c>
      <c r="H122" s="246" t="str">
        <f>'1.  LRAMVA Summary'!I50</f>
        <v>Sentinel Lights</v>
      </c>
      <c r="I122" s="246" t="str">
        <f>'1.  LRAMVA Summary'!J50</f>
        <v>Street Lighting</v>
      </c>
      <c r="J122" s="246" t="str">
        <f>'1.  LRAMVA Summary'!K50</f>
        <v/>
      </c>
      <c r="K122" s="246" t="str">
        <f>'1.  LRAMVA Summary'!L50</f>
        <v/>
      </c>
      <c r="L122" s="246" t="str">
        <f>'1.  LRAMVA Summary'!M50</f>
        <v/>
      </c>
      <c r="M122" s="246" t="str">
        <f>'1.  LRAMVA Summary'!N50</f>
        <v/>
      </c>
      <c r="N122" s="246" t="str">
        <f>'1.  LRAMVA Summary'!O50</f>
        <v/>
      </c>
      <c r="O122" s="246" t="str">
        <f>'1.  LRAMVA Summary'!P50</f>
        <v/>
      </c>
      <c r="P122" s="246" t="str">
        <f>'1.  LRAMVA Summary'!Q50</f>
        <v/>
      </c>
      <c r="Q122" s="18"/>
    </row>
    <row r="123" spans="1:17" s="18" customFormat="1">
      <c r="A123" s="93"/>
      <c r="B123" s="585"/>
      <c r="C123" s="586" t="str">
        <f>'1.  LRAMVA Summary'!D51</f>
        <v>kWh</v>
      </c>
      <c r="D123" s="586" t="str">
        <f>'1.  LRAMVA Summary'!E51</f>
        <v>kWh</v>
      </c>
      <c r="E123" s="586" t="str">
        <f>'1.  LRAMVA Summary'!F51</f>
        <v>kW</v>
      </c>
      <c r="F123" s="586" t="str">
        <f>'1.  LRAMVA Summary'!G51</f>
        <v>kW</v>
      </c>
      <c r="G123" s="586" t="str">
        <f>'1.  LRAMVA Summary'!H51</f>
        <v>kWh</v>
      </c>
      <c r="H123" s="586" t="str">
        <f>'1.  LRAMVA Summary'!I51</f>
        <v>kW</v>
      </c>
      <c r="I123" s="586" t="str">
        <f>'1.  LRAMVA Summary'!J51</f>
        <v>kW</v>
      </c>
      <c r="J123" s="586">
        <f>'1.  LRAMVA Summary'!K51</f>
        <v>0</v>
      </c>
      <c r="K123" s="586">
        <f>'1.  LRAMVA Summary'!L51</f>
        <v>0</v>
      </c>
      <c r="L123" s="586">
        <f>'1.  LRAMVA Summary'!M51</f>
        <v>0</v>
      </c>
      <c r="M123" s="586">
        <f>'1.  LRAMVA Summary'!N51</f>
        <v>0</v>
      </c>
      <c r="N123" s="586">
        <f>'1.  LRAMVA Summary'!O51</f>
        <v>0</v>
      </c>
      <c r="O123" s="586">
        <f>'1.  LRAMVA Summary'!P51</f>
        <v>0</v>
      </c>
      <c r="P123" s="587">
        <f>'1.  LRAMVA Summary'!Q51</f>
        <v>0</v>
      </c>
    </row>
    <row r="124" spans="1:17">
      <c r="B124" s="502">
        <v>2011</v>
      </c>
      <c r="C124" s="681">
        <f t="shared" ref="C124:C129" si="29">HLOOKUP(B124,$E$15:$O$114,9,FALSE)</f>
        <v>1.3899999999999999E-2</v>
      </c>
      <c r="D124" s="682">
        <f>HLOOKUP(B124,$E$15:$O$114,16,FALSE)</f>
        <v>1.2E-2</v>
      </c>
      <c r="E124" s="683">
        <f>HLOOKUP(B124,$E$15:$O$114,23,FALSE)</f>
        <v>3.2601</v>
      </c>
      <c r="F124" s="682">
        <f>HLOOKUP(B124,$E$15:$O$114,30,FALSE)</f>
        <v>1.2504999999999999</v>
      </c>
      <c r="G124" s="683">
        <f>HLOOKUP(B124,$E$15:$O$114,37,FALSE)</f>
        <v>8.3000000000000001E-3</v>
      </c>
      <c r="H124" s="682">
        <f>HLOOKUP(B124,$E$15:$O$114,44,FALSE)</f>
        <v>59.4861</v>
      </c>
      <c r="I124" s="683">
        <f>HLOOKUP(B124,$E$15:$O$114,51,FALSE)</f>
        <v>5.7207999999999997</v>
      </c>
      <c r="J124" s="683">
        <f>HLOOKUP(B124,$E$15:$O$114,58,FALSE)</f>
        <v>0</v>
      </c>
      <c r="K124" s="683">
        <f>HLOOKUP(B124,$E$15:$O$114,65,FALSE)</f>
        <v>0</v>
      </c>
      <c r="L124" s="683">
        <f>HLOOKUP(B124,$E$15:$O$114,72,FALSE)</f>
        <v>0</v>
      </c>
      <c r="M124" s="683">
        <f>HLOOKUP(B124,$E$15:$O$114,79,FALSE)</f>
        <v>0</v>
      </c>
      <c r="N124" s="683">
        <f>HLOOKUP(B124,$E$15:$O$114,86,FALSE)</f>
        <v>0</v>
      </c>
      <c r="O124" s="683">
        <f>HLOOKUP(B124,$E$15:$O$114,93,FALSE)</f>
        <v>0</v>
      </c>
      <c r="P124" s="683">
        <f>HLOOKUP(B124,$E$15:$O$114,100,FALSE)</f>
        <v>0</v>
      </c>
    </row>
    <row r="125" spans="1:17">
      <c r="B125" s="503">
        <v>2012</v>
      </c>
      <c r="C125" s="684">
        <f t="shared" si="29"/>
        <v>1.49E-2</v>
      </c>
      <c r="D125" s="685">
        <f>HLOOKUP(B125,$E$15:$O$114,16,FALSE)</f>
        <v>1.3100000000000001E-2</v>
      </c>
      <c r="E125" s="686">
        <f>HLOOKUP(B125,$E$15:$O$114,23,FALSE)</f>
        <v>3.3386</v>
      </c>
      <c r="F125" s="685">
        <f>HLOOKUP(B125,$E$15:$O$114,30,FALSE)</f>
        <v>1.399</v>
      </c>
      <c r="G125" s="686">
        <f>HLOOKUP(B125,$E$15:$O$114,37,FALSE)</f>
        <v>9.7999999999999997E-3</v>
      </c>
      <c r="H125" s="685">
        <f>HLOOKUP(B125,$E$15:$O$114,44,FALSE)</f>
        <v>49.3583</v>
      </c>
      <c r="I125" s="686">
        <f>HLOOKUP(B125,$E$15:$O$114,51,FALSE)</f>
        <v>6.2230999999999996</v>
      </c>
      <c r="J125" s="686">
        <f>HLOOKUP(B125,$E$15:$O$114,58,FALSE)</f>
        <v>0</v>
      </c>
      <c r="K125" s="686">
        <f>HLOOKUP(B125,$E$15:$O$114,65,FALSE)</f>
        <v>0</v>
      </c>
      <c r="L125" s="686">
        <f>HLOOKUP(B125,$E$15:$O$114,72,FALSE)</f>
        <v>0</v>
      </c>
      <c r="M125" s="686">
        <f>HLOOKUP(B125,$E$15:$O$114,79,FALSE)</f>
        <v>0</v>
      </c>
      <c r="N125" s="686">
        <f>HLOOKUP(B125,$E$15:$O$114,86,FALSE)</f>
        <v>0</v>
      </c>
      <c r="O125" s="686">
        <f>HLOOKUP(B125,$E$15:$O$114,93,FALSE)</f>
        <v>0</v>
      </c>
      <c r="P125" s="686">
        <f t="shared" ref="P125:P133" si="30">HLOOKUP(B125,$E$15:$O$114,100,FALSE)</f>
        <v>0</v>
      </c>
    </row>
    <row r="126" spans="1:17">
      <c r="B126" s="503">
        <v>2013</v>
      </c>
      <c r="C126" s="684">
        <f t="shared" si="29"/>
        <v>1.8100000000000002E-2</v>
      </c>
      <c r="D126" s="685">
        <f t="shared" ref="D126:D133" si="31">HLOOKUP(B126,$E$15:$O$114,16,FALSE)</f>
        <v>1.6400000000000001E-2</v>
      </c>
      <c r="E126" s="686">
        <f t="shared" ref="E126:E133" si="32">HLOOKUP(B126,$E$15:$O$114,23,FALSE)</f>
        <v>3.5746000000000002</v>
      </c>
      <c r="F126" s="685">
        <f t="shared" ref="F126:F133" si="33">HLOOKUP(B126,$E$15:$O$114,30,FALSE)</f>
        <v>1.8458000000000001</v>
      </c>
      <c r="G126" s="686">
        <f t="shared" ref="G126:G132" si="34">HLOOKUP(B126,$E$15:$O$114,37,FALSE)</f>
        <v>1.4200000000000001E-2</v>
      </c>
      <c r="H126" s="685">
        <f t="shared" ref="H126:H133" si="35">HLOOKUP(B126,$E$15:$O$114,44,FALSE)</f>
        <v>18.903199999999998</v>
      </c>
      <c r="I126" s="686">
        <f t="shared" ref="I126:I133" si="36">HLOOKUP(B126,$E$15:$O$114,51,FALSE)</f>
        <v>7.7342000000000004</v>
      </c>
      <c r="J126" s="686">
        <f t="shared" ref="J126:J133" si="37">HLOOKUP(B126,$E$15:$O$114,58,FALSE)</f>
        <v>0</v>
      </c>
      <c r="K126" s="686">
        <f t="shared" ref="K126:K133" si="38">HLOOKUP(B126,$E$15:$O$114,65,FALSE)</f>
        <v>0</v>
      </c>
      <c r="L126" s="686">
        <f>HLOOKUP(B126,$E$15:$O$114,72,FALSE)</f>
        <v>0</v>
      </c>
      <c r="M126" s="686">
        <f t="shared" ref="M126:M133" si="39">HLOOKUP(B126,$E$15:$O$114,79,FALSE)</f>
        <v>0</v>
      </c>
      <c r="N126" s="686">
        <f t="shared" ref="N126:N133" si="40">HLOOKUP(B126,$E$15:$O$114,86,FALSE)</f>
        <v>0</v>
      </c>
      <c r="O126" s="686">
        <f t="shared" ref="O126:O133" si="41">HLOOKUP(B126,$E$15:$O$114,93,FALSE)</f>
        <v>0</v>
      </c>
      <c r="P126" s="686">
        <f t="shared" si="30"/>
        <v>0</v>
      </c>
    </row>
    <row r="127" spans="1:17">
      <c r="B127" s="503">
        <v>2014</v>
      </c>
      <c r="C127" s="684">
        <f t="shared" si="29"/>
        <v>1.8200000000000001E-2</v>
      </c>
      <c r="D127" s="685">
        <f>HLOOKUP(B127,$E$15:$O$114,16,FALSE)</f>
        <v>1.6500000000000001E-2</v>
      </c>
      <c r="E127" s="686">
        <f>HLOOKUP(B127,$E$15:$O$114,23,FALSE)</f>
        <v>3.6076999999999999</v>
      </c>
      <c r="F127" s="685">
        <f>HLOOKUP(B127,$E$15:$O$114,30,FALSE)</f>
        <v>1.8629</v>
      </c>
      <c r="G127" s="686">
        <f>HLOOKUP(B127,$E$15:$O$114,37,FALSE)</f>
        <v>1.43E-2</v>
      </c>
      <c r="H127" s="685">
        <f>HLOOKUP(B127,$E$15:$O$114,44,FALSE)</f>
        <v>19.078499999999998</v>
      </c>
      <c r="I127" s="686">
        <f>HLOOKUP(B127,$E$15:$O$114,51,FALSE)</f>
        <v>7.8059000000000003</v>
      </c>
      <c r="J127" s="686">
        <f>HLOOKUP(B127,$E$15:$O$114,58,FALSE)</f>
        <v>0</v>
      </c>
      <c r="K127" s="686">
        <f>HLOOKUP(B127,$E$15:$O$114,65,FALSE)</f>
        <v>0</v>
      </c>
      <c r="L127" s="686">
        <f>HLOOKUP(B127,$E$15:$O$114,72,FALSE)</f>
        <v>0</v>
      </c>
      <c r="M127" s="686">
        <f>HLOOKUP(B127,$E$15:$O$114,79,FALSE)</f>
        <v>0</v>
      </c>
      <c r="N127" s="686">
        <f>HLOOKUP(B127,$E$15:$O$114,86,FALSE)</f>
        <v>0</v>
      </c>
      <c r="O127" s="686">
        <f>HLOOKUP(B127,$E$15:$O$114,93,FALSE)</f>
        <v>0</v>
      </c>
      <c r="P127" s="686">
        <f>HLOOKUP(B127,$E$15:$O$114,100,FALSE)</f>
        <v>0</v>
      </c>
    </row>
    <row r="128" spans="1:17">
      <c r="B128" s="503">
        <v>2015</v>
      </c>
      <c r="C128" s="684">
        <f t="shared" si="29"/>
        <v>1.84E-2</v>
      </c>
      <c r="D128" s="685">
        <f t="shared" si="31"/>
        <v>1.67E-2</v>
      </c>
      <c r="E128" s="686">
        <f t="shared" si="32"/>
        <v>3.6236999999999999</v>
      </c>
      <c r="F128" s="685">
        <f t="shared" si="33"/>
        <v>1.8849</v>
      </c>
      <c r="G128" s="686">
        <f t="shared" si="34"/>
        <v>1.4500000000000001E-2</v>
      </c>
      <c r="H128" s="685">
        <f t="shared" si="35"/>
        <v>19.304200000000002</v>
      </c>
      <c r="I128" s="686">
        <f t="shared" si="36"/>
        <v>7.8982999999999999</v>
      </c>
      <c r="J128" s="686">
        <f t="shared" si="37"/>
        <v>0</v>
      </c>
      <c r="K128" s="686">
        <f t="shared" si="38"/>
        <v>0</v>
      </c>
      <c r="L128" s="686">
        <f t="shared" ref="L128:L133" si="42">HLOOKUP(B128,$E$15:$O$114,72,FALSE)</f>
        <v>0</v>
      </c>
      <c r="M128" s="686">
        <f t="shared" si="39"/>
        <v>0</v>
      </c>
      <c r="N128" s="686">
        <f t="shared" si="40"/>
        <v>0</v>
      </c>
      <c r="O128" s="686">
        <f t="shared" si="41"/>
        <v>0</v>
      </c>
      <c r="P128" s="686">
        <f t="shared" si="30"/>
        <v>0</v>
      </c>
    </row>
    <row r="129" spans="2:16">
      <c r="B129" s="503">
        <v>2016</v>
      </c>
      <c r="C129" s="684">
        <f t="shared" si="29"/>
        <v>1.6400000000000001E-2</v>
      </c>
      <c r="D129" s="685">
        <f t="shared" si="31"/>
        <v>1.7500000000000002E-2</v>
      </c>
      <c r="E129" s="686">
        <f t="shared" si="32"/>
        <v>2.9624000000000001</v>
      </c>
      <c r="F129" s="685">
        <f t="shared" si="33"/>
        <v>2.6644000000000001</v>
      </c>
      <c r="G129" s="686">
        <f t="shared" si="34"/>
        <v>1.5299999999999999E-2</v>
      </c>
      <c r="H129" s="685">
        <f t="shared" si="35"/>
        <v>24.661899999999999</v>
      </c>
      <c r="I129" s="686">
        <f t="shared" si="36"/>
        <v>3.8203999999999998</v>
      </c>
      <c r="J129" s="686">
        <f t="shared" si="37"/>
        <v>0</v>
      </c>
      <c r="K129" s="686">
        <f t="shared" si="38"/>
        <v>0</v>
      </c>
      <c r="L129" s="686">
        <f t="shared" si="42"/>
        <v>0</v>
      </c>
      <c r="M129" s="686">
        <f t="shared" si="39"/>
        <v>0</v>
      </c>
      <c r="N129" s="686">
        <f t="shared" si="40"/>
        <v>0</v>
      </c>
      <c r="O129" s="686">
        <f t="shared" si="41"/>
        <v>0</v>
      </c>
      <c r="P129" s="686">
        <f t="shared" si="30"/>
        <v>0</v>
      </c>
    </row>
    <row r="130" spans="2:16" hidden="1">
      <c r="B130" s="503">
        <v>2017</v>
      </c>
      <c r="C130" s="684">
        <f>HLOOKUP(B130,$E$15:$O$114,9,FALSE)</f>
        <v>1.2E-2</v>
      </c>
      <c r="D130" s="685">
        <f t="shared" si="31"/>
        <v>1.8100000000000002E-2</v>
      </c>
      <c r="E130" s="686">
        <f t="shared" si="32"/>
        <v>2.657</v>
      </c>
      <c r="F130" s="685">
        <f t="shared" si="33"/>
        <v>3.08</v>
      </c>
      <c r="G130" s="686">
        <f t="shared" si="34"/>
        <v>1.5699999999999999E-2</v>
      </c>
      <c r="H130" s="685">
        <f t="shared" si="35"/>
        <v>27.568000000000001</v>
      </c>
      <c r="I130" s="686">
        <f t="shared" si="36"/>
        <v>1.7835000000000001</v>
      </c>
      <c r="J130" s="686">
        <f t="shared" si="37"/>
        <v>0</v>
      </c>
      <c r="K130" s="686">
        <f t="shared" si="38"/>
        <v>0</v>
      </c>
      <c r="L130" s="686">
        <f t="shared" si="42"/>
        <v>0</v>
      </c>
      <c r="M130" s="686">
        <f t="shared" si="39"/>
        <v>0</v>
      </c>
      <c r="N130" s="686">
        <f t="shared" si="40"/>
        <v>0</v>
      </c>
      <c r="O130" s="686">
        <f t="shared" si="41"/>
        <v>0</v>
      </c>
      <c r="P130" s="686">
        <f t="shared" si="30"/>
        <v>0</v>
      </c>
    </row>
    <row r="131" spans="2:16" hidden="1">
      <c r="B131" s="503">
        <v>2018</v>
      </c>
      <c r="C131" s="684">
        <f>HLOOKUP(B131,$E$15:$O$114,9,FALSE)</f>
        <v>6.8999999999999999E-3</v>
      </c>
      <c r="D131" s="685">
        <f t="shared" si="31"/>
        <v>1.83E-2</v>
      </c>
      <c r="E131" s="686">
        <f t="shared" si="32"/>
        <v>2.6829999999999998</v>
      </c>
      <c r="F131" s="685">
        <f t="shared" si="33"/>
        <v>3.1101999999999999</v>
      </c>
      <c r="G131" s="686">
        <f t="shared" si="34"/>
        <v>1.5900000000000001E-2</v>
      </c>
      <c r="H131" s="685">
        <f t="shared" si="35"/>
        <v>27.8385</v>
      </c>
      <c r="I131" s="686">
        <f t="shared" si="36"/>
        <v>1.8008999999999999</v>
      </c>
      <c r="J131" s="686">
        <f t="shared" si="37"/>
        <v>0</v>
      </c>
      <c r="K131" s="686">
        <f t="shared" si="38"/>
        <v>0</v>
      </c>
      <c r="L131" s="686">
        <f t="shared" si="42"/>
        <v>0</v>
      </c>
      <c r="M131" s="686">
        <f t="shared" si="39"/>
        <v>0</v>
      </c>
      <c r="N131" s="686">
        <f t="shared" si="40"/>
        <v>0</v>
      </c>
      <c r="O131" s="686">
        <f t="shared" si="41"/>
        <v>0</v>
      </c>
      <c r="P131" s="686">
        <f t="shared" si="30"/>
        <v>0</v>
      </c>
    </row>
    <row r="132" spans="2:16" hidden="1">
      <c r="B132" s="503">
        <v>2019</v>
      </c>
      <c r="C132" s="684">
        <f>HLOOKUP(B132,$E$15:$O$114,9,FALSE)</f>
        <v>1.6999999999999999E-3</v>
      </c>
      <c r="D132" s="685">
        <f t="shared" si="31"/>
        <v>1.84E-2</v>
      </c>
      <c r="E132" s="686">
        <f t="shared" si="32"/>
        <v>2.7084999999999999</v>
      </c>
      <c r="F132" s="685">
        <f t="shared" si="33"/>
        <v>3.1396999999999999</v>
      </c>
      <c r="G132" s="686">
        <f t="shared" si="34"/>
        <v>1.6E-2</v>
      </c>
      <c r="H132" s="685">
        <f t="shared" si="35"/>
        <v>28.103100000000001</v>
      </c>
      <c r="I132" s="686">
        <f t="shared" si="36"/>
        <v>1.8181</v>
      </c>
      <c r="J132" s="686">
        <f t="shared" si="37"/>
        <v>0</v>
      </c>
      <c r="K132" s="686">
        <f t="shared" si="38"/>
        <v>0</v>
      </c>
      <c r="L132" s="686">
        <f t="shared" si="42"/>
        <v>0</v>
      </c>
      <c r="M132" s="686">
        <f t="shared" si="39"/>
        <v>0</v>
      </c>
      <c r="N132" s="686">
        <f t="shared" si="40"/>
        <v>0</v>
      </c>
      <c r="O132" s="686">
        <f t="shared" si="41"/>
        <v>0</v>
      </c>
      <c r="P132" s="686">
        <f t="shared" si="30"/>
        <v>0</v>
      </c>
    </row>
    <row r="133" spans="2:16" hidden="1">
      <c r="B133" s="504">
        <v>2020</v>
      </c>
      <c r="C133" s="687">
        <f>HLOOKUP(B133,$E$15:$O$114,9,FALSE)</f>
        <v>0</v>
      </c>
      <c r="D133" s="688">
        <f t="shared" si="31"/>
        <v>1.8700000000000001E-2</v>
      </c>
      <c r="E133" s="689">
        <f t="shared" si="32"/>
        <v>2.746</v>
      </c>
      <c r="F133" s="688">
        <f t="shared" si="33"/>
        <v>3.1831</v>
      </c>
      <c r="G133" s="689">
        <f>HLOOKUP(B133,$E$15:$O$114,37,FALSE)</f>
        <v>1.6199999999999999E-2</v>
      </c>
      <c r="H133" s="688">
        <f t="shared" si="35"/>
        <v>28.4922</v>
      </c>
      <c r="I133" s="689">
        <f t="shared" si="36"/>
        <v>1.8432999999999999</v>
      </c>
      <c r="J133" s="689">
        <f t="shared" si="37"/>
        <v>0</v>
      </c>
      <c r="K133" s="689">
        <f t="shared" si="38"/>
        <v>0</v>
      </c>
      <c r="L133" s="689">
        <f t="shared" si="42"/>
        <v>0</v>
      </c>
      <c r="M133" s="689">
        <f t="shared" si="39"/>
        <v>0</v>
      </c>
      <c r="N133" s="689">
        <f t="shared" si="40"/>
        <v>0</v>
      </c>
      <c r="O133" s="689">
        <f t="shared" si="41"/>
        <v>0</v>
      </c>
      <c r="P133" s="689">
        <f t="shared" si="30"/>
        <v>0</v>
      </c>
    </row>
    <row r="134" spans="2:16" ht="18.75" customHeight="1">
      <c r="B134" s="500" t="s">
        <v>630</v>
      </c>
      <c r="C134" s="598"/>
      <c r="D134" s="599"/>
      <c r="E134" s="600"/>
      <c r="F134" s="599"/>
      <c r="G134" s="599"/>
      <c r="H134" s="599"/>
      <c r="I134" s="599"/>
      <c r="J134" s="599"/>
      <c r="K134" s="599"/>
      <c r="L134" s="599"/>
      <c r="M134" s="599"/>
      <c r="N134" s="599"/>
      <c r="O134" s="599"/>
      <c r="P134" s="599"/>
    </row>
    <row r="136" spans="2:16">
      <c r="B136" s="592" t="s">
        <v>524</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4:X141"/>
  <sheetViews>
    <sheetView zoomScaleNormal="100" workbookViewId="0">
      <selection activeCell="A13" sqref="A13"/>
    </sheetView>
  </sheetViews>
  <sheetFormatPr defaultColWidth="9.1796875" defaultRowHeight="14.5"/>
  <cols>
    <col min="1" max="3" width="9.1796875" style="12"/>
    <col min="4" max="4" width="16.1796875" style="12" customWidth="1"/>
    <col min="5" max="5" width="9.1796875" style="12"/>
    <col min="6" max="6" width="9.54296875" style="12" bestFit="1" customWidth="1"/>
    <col min="7" max="7" width="9.1796875" style="12"/>
    <col min="8" max="8" width="9.1796875" style="12" bestFit="1" customWidth="1"/>
    <col min="9" max="9" width="9.1796875" style="12"/>
    <col min="10" max="10" width="15" style="12" bestFit="1" customWidth="1"/>
    <col min="11" max="11" width="11.54296875" style="12" bestFit="1" customWidth="1"/>
    <col min="12" max="12" width="15" style="12" bestFit="1" customWidth="1"/>
    <col min="13" max="16384" width="9.1796875" style="12"/>
  </cols>
  <sheetData>
    <row r="14" spans="2:24" ht="15.5">
      <c r="B14" s="588" t="s">
        <v>503</v>
      </c>
    </row>
    <row r="15" spans="2:24" ht="15.5">
      <c r="B15" s="588"/>
    </row>
    <row r="16" spans="2:24" s="668" customFormat="1" ht="28.5" customHeight="1">
      <c r="B16" s="933" t="s">
        <v>635</v>
      </c>
      <c r="C16" s="933"/>
      <c r="D16" s="933"/>
      <c r="E16" s="933"/>
      <c r="F16" s="933"/>
      <c r="G16" s="933"/>
      <c r="H16" s="933"/>
      <c r="I16" s="933"/>
      <c r="J16" s="933"/>
      <c r="K16" s="933"/>
      <c r="L16" s="933"/>
      <c r="M16" s="933"/>
      <c r="N16" s="933"/>
      <c r="O16" s="933"/>
      <c r="P16" s="933"/>
      <c r="Q16" s="933"/>
      <c r="R16" s="933"/>
      <c r="S16" s="933"/>
      <c r="T16" s="933"/>
      <c r="U16" s="933"/>
      <c r="V16" s="933"/>
      <c r="W16" s="933"/>
      <c r="X16" s="933"/>
    </row>
    <row r="18" spans="2:24">
      <c r="B18" s="12" t="s">
        <v>717</v>
      </c>
    </row>
    <row r="19" spans="2:24">
      <c r="B19" s="783" t="s">
        <v>693</v>
      </c>
      <c r="C19" s="784"/>
      <c r="D19" s="755" t="s">
        <v>698</v>
      </c>
      <c r="E19" s="755"/>
      <c r="F19" s="755"/>
      <c r="G19" s="755"/>
      <c r="H19" s="755"/>
      <c r="I19" s="755"/>
      <c r="J19" s="755"/>
      <c r="K19" s="755"/>
      <c r="L19" s="755"/>
      <c r="M19" s="755"/>
      <c r="N19" s="755"/>
      <c r="O19" s="755"/>
      <c r="P19" s="755"/>
      <c r="Q19" s="755"/>
      <c r="R19" s="755"/>
      <c r="S19" s="755"/>
      <c r="T19" s="755"/>
      <c r="U19" s="755"/>
      <c r="V19" s="755"/>
      <c r="W19" s="755"/>
      <c r="X19" s="755"/>
    </row>
    <row r="20" spans="2:24">
      <c r="B20" s="785" t="s">
        <v>694</v>
      </c>
      <c r="C20" s="786"/>
      <c r="D20" s="754" t="s">
        <v>699</v>
      </c>
      <c r="E20" s="754"/>
      <c r="F20" s="754"/>
      <c r="G20" s="754"/>
      <c r="H20" s="754"/>
      <c r="I20" s="754"/>
      <c r="J20" s="754"/>
      <c r="K20" s="754"/>
      <c r="L20" s="754"/>
      <c r="M20" s="754"/>
      <c r="N20" s="754"/>
      <c r="O20" s="754"/>
      <c r="P20" s="754"/>
      <c r="Q20" s="754"/>
      <c r="R20" s="754"/>
      <c r="S20" s="754"/>
      <c r="T20" s="754"/>
      <c r="U20" s="754"/>
      <c r="V20" s="754"/>
      <c r="W20" s="754"/>
      <c r="X20" s="754"/>
    </row>
    <row r="21" spans="2:24" ht="46.5" customHeight="1">
      <c r="B21" s="785" t="s">
        <v>695</v>
      </c>
      <c r="C21" s="786"/>
      <c r="D21" s="934" t="s">
        <v>712</v>
      </c>
      <c r="E21" s="934"/>
      <c r="F21" s="934"/>
      <c r="G21" s="934"/>
      <c r="H21" s="934"/>
      <c r="I21" s="934"/>
      <c r="J21" s="934"/>
      <c r="K21" s="934"/>
      <c r="L21" s="934"/>
      <c r="M21" s="934"/>
      <c r="N21" s="934"/>
      <c r="O21" s="934"/>
      <c r="P21" s="934"/>
      <c r="Q21" s="934"/>
      <c r="R21" s="934"/>
      <c r="S21" s="934"/>
      <c r="T21" s="934"/>
      <c r="U21" s="934"/>
      <c r="V21" s="934"/>
      <c r="W21" s="934"/>
      <c r="X21" s="934"/>
    </row>
    <row r="22" spans="2:24" ht="29.25" customHeight="1">
      <c r="B22" s="785" t="s">
        <v>696</v>
      </c>
      <c r="C22" s="786"/>
      <c r="D22" s="935"/>
      <c r="E22" s="935"/>
      <c r="F22" s="935"/>
      <c r="G22" s="935"/>
      <c r="H22" s="935"/>
      <c r="I22" s="935"/>
      <c r="J22" s="935"/>
      <c r="K22" s="935"/>
      <c r="L22" s="935"/>
      <c r="M22" s="935"/>
      <c r="N22" s="935"/>
      <c r="O22" s="935"/>
      <c r="P22" s="935"/>
      <c r="Q22" s="935"/>
      <c r="R22" s="935"/>
      <c r="S22" s="935"/>
      <c r="T22" s="935"/>
      <c r="U22" s="935"/>
      <c r="V22" s="935"/>
      <c r="W22" s="935"/>
      <c r="X22" s="935"/>
    </row>
    <row r="23" spans="2:24">
      <c r="B23" s="787" t="s">
        <v>697</v>
      </c>
      <c r="C23" s="788"/>
      <c r="D23" s="755" t="s">
        <v>869</v>
      </c>
      <c r="E23" s="755"/>
      <c r="F23" s="755"/>
      <c r="G23" s="755"/>
      <c r="H23" s="755"/>
      <c r="I23" s="755"/>
      <c r="J23" s="755"/>
      <c r="K23" s="755"/>
      <c r="L23" s="755"/>
      <c r="M23" s="755"/>
      <c r="N23" s="755"/>
      <c r="O23" s="755"/>
      <c r="P23" s="755"/>
      <c r="Q23" s="755"/>
      <c r="R23" s="755"/>
      <c r="S23" s="755"/>
      <c r="T23" s="755"/>
      <c r="U23" s="755"/>
      <c r="V23" s="755"/>
      <c r="W23" s="755"/>
      <c r="X23" s="755"/>
    </row>
    <row r="24" spans="2:24" s="756" customFormat="1">
      <c r="B24" s="787" t="s">
        <v>697</v>
      </c>
      <c r="C24" s="788"/>
      <c r="D24" s="755" t="s">
        <v>868</v>
      </c>
      <c r="E24" s="755"/>
      <c r="F24" s="755"/>
      <c r="G24" s="755"/>
      <c r="H24" s="755"/>
      <c r="I24" s="755"/>
      <c r="J24" s="755"/>
      <c r="K24" s="755"/>
      <c r="L24" s="755"/>
      <c r="M24" s="755"/>
      <c r="N24" s="755"/>
      <c r="O24" s="755"/>
      <c r="P24" s="755"/>
      <c r="Q24" s="755"/>
      <c r="R24" s="755"/>
      <c r="S24" s="755"/>
      <c r="T24" s="755"/>
      <c r="U24" s="755"/>
      <c r="V24" s="755"/>
      <c r="W24" s="755"/>
      <c r="X24" s="755"/>
    </row>
    <row r="25" spans="2:24" s="756" customFormat="1" ht="29.25" customHeight="1">
      <c r="B25" s="730" t="s">
        <v>752</v>
      </c>
      <c r="C25" s="729"/>
      <c r="D25" s="751"/>
      <c r="E25" s="751"/>
      <c r="F25" s="751"/>
      <c r="G25" s="751"/>
      <c r="H25" s="751"/>
      <c r="I25" s="751"/>
      <c r="J25" s="751"/>
      <c r="K25" s="751"/>
      <c r="L25" s="751"/>
      <c r="M25" s="751"/>
      <c r="N25" s="751"/>
      <c r="O25" s="751"/>
      <c r="P25" s="751"/>
      <c r="Q25" s="751"/>
      <c r="R25" s="751"/>
      <c r="S25" s="751"/>
      <c r="T25" s="751"/>
      <c r="U25" s="751"/>
      <c r="V25" s="751"/>
      <c r="W25" s="751"/>
      <c r="X25" s="751"/>
    </row>
    <row r="26" spans="2:24" s="756" customFormat="1">
      <c r="B26" s="753" t="s">
        <v>727</v>
      </c>
      <c r="C26" s="752"/>
      <c r="D26" s="736"/>
      <c r="E26" s="736"/>
      <c r="F26" s="736"/>
      <c r="G26" s="736"/>
      <c r="H26" s="736"/>
      <c r="I26" s="736"/>
      <c r="J26" s="736"/>
      <c r="K26" s="736"/>
      <c r="L26" s="736"/>
      <c r="M26" s="736"/>
      <c r="N26" s="736"/>
      <c r="O26" s="736"/>
      <c r="P26" s="736"/>
      <c r="Q26" s="736"/>
      <c r="R26" s="736"/>
      <c r="S26" s="736"/>
      <c r="T26" s="736"/>
      <c r="U26" s="736"/>
      <c r="V26" s="736"/>
      <c r="W26" s="736"/>
      <c r="X26" s="736"/>
    </row>
    <row r="27" spans="2:24" s="756" customFormat="1" ht="29.25" customHeight="1">
      <c r="B27" s="730" t="s">
        <v>728</v>
      </c>
      <c r="C27" s="729"/>
      <c r="D27" s="751"/>
      <c r="E27" s="751"/>
      <c r="F27" s="751"/>
      <c r="G27" s="751"/>
      <c r="H27" s="751"/>
      <c r="I27" s="751"/>
      <c r="J27" s="751"/>
      <c r="K27" s="751"/>
      <c r="L27" s="751"/>
      <c r="M27" s="751"/>
      <c r="N27" s="751"/>
      <c r="O27" s="751"/>
      <c r="P27" s="751"/>
      <c r="Q27" s="751"/>
      <c r="R27" s="751"/>
      <c r="S27" s="751"/>
      <c r="T27" s="751"/>
      <c r="U27" s="751"/>
      <c r="V27" s="751"/>
      <c r="W27" s="751"/>
      <c r="X27" s="751"/>
    </row>
    <row r="28" spans="2:24" s="756" customFormat="1" ht="44.25" customHeight="1">
      <c r="C28" s="745" t="s">
        <v>700</v>
      </c>
      <c r="D28" s="745" t="s">
        <v>703</v>
      </c>
      <c r="E28" s="936" t="s">
        <v>701</v>
      </c>
      <c r="F28" s="936"/>
      <c r="G28" s="936" t="s">
        <v>702</v>
      </c>
      <c r="H28" s="936"/>
      <c r="I28" s="731"/>
      <c r="J28" s="743" t="s">
        <v>710</v>
      </c>
      <c r="K28" s="743" t="s">
        <v>27</v>
      </c>
      <c r="L28" s="743"/>
      <c r="M28" s="731"/>
      <c r="N28" s="731"/>
    </row>
    <row r="29" spans="2:24" s="756" customFormat="1">
      <c r="C29" s="750" t="s">
        <v>361</v>
      </c>
      <c r="D29" s="668" t="s">
        <v>708</v>
      </c>
      <c r="E29" s="668"/>
      <c r="F29" s="741">
        <v>7897</v>
      </c>
      <c r="G29" s="749"/>
      <c r="H29" s="749">
        <v>2.2000000000000002</v>
      </c>
      <c r="J29" s="668" t="s">
        <v>708</v>
      </c>
      <c r="K29" s="738">
        <f>SUM(SUMIF($D$29:$D$35,"GS50-999kW",$F$29:$F$35)/$F$36)</f>
        <v>0.29050375114716093</v>
      </c>
      <c r="L29" s="738"/>
    </row>
    <row r="30" spans="2:24" s="756" customFormat="1">
      <c r="C30" s="750" t="s">
        <v>362</v>
      </c>
      <c r="D30" s="668" t="s">
        <v>708</v>
      </c>
      <c r="E30" s="668"/>
      <c r="F30" s="741">
        <v>7619.28</v>
      </c>
      <c r="G30" s="749"/>
      <c r="H30" s="749">
        <v>1.59</v>
      </c>
      <c r="J30" s="668" t="s">
        <v>709</v>
      </c>
      <c r="K30" s="738">
        <f>SUM(SUMIF($D$29:$D$35,"GS1000-4999kW",$F$29:$F$35)/$F$36)</f>
        <v>0.70949624885283891</v>
      </c>
      <c r="L30" s="738"/>
    </row>
    <row r="31" spans="2:24" s="757" customFormat="1">
      <c r="C31" s="748" t="s">
        <v>363</v>
      </c>
      <c r="D31" s="668" t="s">
        <v>709</v>
      </c>
      <c r="E31" s="747"/>
      <c r="F31" s="740">
        <v>325336</v>
      </c>
      <c r="G31" s="746"/>
      <c r="H31" s="746">
        <v>96.6</v>
      </c>
      <c r="K31" s="764">
        <f>SUM(K28:K30)</f>
        <v>0.99999999999999978</v>
      </c>
    </row>
    <row r="32" spans="2:24" s="757" customFormat="1">
      <c r="C32" s="748" t="s">
        <v>704</v>
      </c>
      <c r="D32" s="668" t="s">
        <v>708</v>
      </c>
      <c r="E32" s="747"/>
      <c r="F32" s="740">
        <v>17029</v>
      </c>
      <c r="G32" s="746"/>
      <c r="H32" s="746">
        <v>1.9</v>
      </c>
      <c r="J32" s="757" t="s">
        <v>711</v>
      </c>
    </row>
    <row r="33" spans="2:24" s="757" customFormat="1">
      <c r="C33" s="748" t="s">
        <v>705</v>
      </c>
      <c r="D33" s="668" t="s">
        <v>708</v>
      </c>
      <c r="E33" s="747"/>
      <c r="F33" s="740">
        <v>2152.21</v>
      </c>
      <c r="G33" s="746"/>
      <c r="H33" s="746">
        <v>0.83</v>
      </c>
    </row>
    <row r="34" spans="2:24" s="757" customFormat="1">
      <c r="C34" s="748" t="s">
        <v>706</v>
      </c>
      <c r="D34" s="668" t="s">
        <v>708</v>
      </c>
      <c r="E34" s="747"/>
      <c r="F34" s="740">
        <v>88935</v>
      </c>
      <c r="G34" s="746"/>
      <c r="H34" s="746">
        <v>35.6</v>
      </c>
    </row>
    <row r="35" spans="2:24" s="757" customFormat="1">
      <c r="C35" s="748" t="s">
        <v>707</v>
      </c>
      <c r="D35" s="668" t="s">
        <v>708</v>
      </c>
      <c r="E35" s="747"/>
      <c r="F35" s="740">
        <v>9576.57</v>
      </c>
      <c r="G35" s="746"/>
      <c r="H35" s="746">
        <v>2.0099999999999998</v>
      </c>
    </row>
    <row r="36" spans="2:24" s="757" customFormat="1">
      <c r="B36" s="731"/>
      <c r="C36" s="745"/>
      <c r="D36" s="742" t="s">
        <v>26</v>
      </c>
      <c r="E36" s="742"/>
      <c r="F36" s="739">
        <f>SUM(F29:F35)</f>
        <v>458545.06000000006</v>
      </c>
      <c r="G36" s="737"/>
      <c r="H36" s="734">
        <f>SUM(H29:H35)</f>
        <v>140.72999999999999</v>
      </c>
      <c r="I36" s="731"/>
      <c r="J36" s="731"/>
      <c r="K36" s="731"/>
      <c r="L36" s="731"/>
      <c r="M36" s="731"/>
      <c r="N36" s="731"/>
      <c r="O36" s="731"/>
      <c r="P36" s="731"/>
      <c r="Q36" s="731"/>
      <c r="R36" s="731"/>
      <c r="S36" s="731"/>
      <c r="T36" s="731"/>
      <c r="U36" s="731"/>
      <c r="V36" s="731"/>
      <c r="W36" s="731"/>
      <c r="X36" s="731"/>
    </row>
    <row r="37" spans="2:24">
      <c r="B37" s="730" t="s">
        <v>729</v>
      </c>
      <c r="C37" s="729"/>
      <c r="D37" s="751"/>
      <c r="E37" s="751"/>
      <c r="F37" s="751"/>
      <c r="G37" s="751"/>
      <c r="H37" s="751"/>
      <c r="I37" s="751"/>
      <c r="J37" s="751"/>
      <c r="K37" s="751"/>
      <c r="L37" s="751"/>
      <c r="M37" s="751"/>
      <c r="N37" s="751"/>
      <c r="O37" s="751"/>
      <c r="P37" s="751"/>
      <c r="Q37" s="751"/>
      <c r="R37" s="751"/>
      <c r="S37" s="751"/>
      <c r="T37" s="751"/>
      <c r="U37" s="751"/>
      <c r="V37" s="751"/>
      <c r="W37" s="751"/>
      <c r="X37" s="751"/>
    </row>
    <row r="38" spans="2:24" ht="42.75" customHeight="1">
      <c r="B38" s="756"/>
      <c r="C38" s="745" t="s">
        <v>700</v>
      </c>
      <c r="D38" s="745" t="s">
        <v>703</v>
      </c>
      <c r="E38" s="936" t="s">
        <v>701</v>
      </c>
      <c r="F38" s="936"/>
      <c r="G38" s="936" t="s">
        <v>702</v>
      </c>
      <c r="H38" s="936"/>
      <c r="I38" s="731"/>
      <c r="J38" s="743" t="s">
        <v>710</v>
      </c>
      <c r="K38" s="743" t="s">
        <v>27</v>
      </c>
      <c r="L38" s="743"/>
      <c r="M38" s="731"/>
      <c r="N38" s="731"/>
      <c r="O38" s="756"/>
      <c r="P38" s="756"/>
      <c r="Q38" s="756"/>
      <c r="R38" s="756"/>
      <c r="S38" s="756"/>
      <c r="T38" s="756"/>
      <c r="U38" s="756"/>
      <c r="V38" s="756"/>
      <c r="W38" s="756"/>
      <c r="X38" s="756"/>
    </row>
    <row r="39" spans="2:24">
      <c r="B39" s="756"/>
      <c r="C39" s="750" t="s">
        <v>361</v>
      </c>
      <c r="D39" s="668" t="s">
        <v>708</v>
      </c>
      <c r="E39" s="668"/>
      <c r="F39" s="741">
        <v>137.19999999999999</v>
      </c>
      <c r="G39" s="749"/>
      <c r="H39" s="749">
        <v>0.14000000000000001</v>
      </c>
      <c r="I39" s="756"/>
      <c r="J39" s="668" t="s">
        <v>708</v>
      </c>
      <c r="K39" s="738">
        <f>SUM(SUMIF($D$39:$D$42,"GS50-999kW",$F$39:$F$42)/$F$43)</f>
        <v>0.85140057477854547</v>
      </c>
      <c r="L39" s="738"/>
      <c r="M39" s="756"/>
      <c r="N39" s="756"/>
      <c r="O39" s="756"/>
      <c r="P39" s="756"/>
      <c r="Q39" s="756"/>
      <c r="R39" s="756"/>
      <c r="S39" s="756"/>
      <c r="T39" s="756"/>
      <c r="U39" s="756"/>
      <c r="V39" s="756"/>
      <c r="W39" s="756"/>
      <c r="X39" s="756"/>
    </row>
    <row r="40" spans="2:24">
      <c r="B40" s="756"/>
      <c r="C40" s="750" t="s">
        <v>362</v>
      </c>
      <c r="D40" s="668" t="s">
        <v>708</v>
      </c>
      <c r="E40" s="668"/>
      <c r="F40" s="741">
        <v>20849.04</v>
      </c>
      <c r="G40" s="749"/>
      <c r="H40" s="749">
        <v>7.85</v>
      </c>
      <c r="I40" s="756"/>
      <c r="J40" s="668" t="s">
        <v>709</v>
      </c>
      <c r="K40" s="738">
        <f>SUM(SUMIF($D$39:$D$42,"GS1000-4999kW",$F$39:$F$42)/$F$43)</f>
        <v>0.14859942522145456</v>
      </c>
      <c r="L40" s="738"/>
      <c r="M40" s="756"/>
      <c r="N40" s="756"/>
      <c r="O40" s="756"/>
      <c r="P40" s="756"/>
      <c r="Q40" s="756"/>
      <c r="R40" s="756"/>
      <c r="S40" s="756"/>
      <c r="T40" s="756"/>
      <c r="U40" s="756"/>
      <c r="V40" s="756"/>
      <c r="W40" s="756"/>
      <c r="X40" s="756"/>
    </row>
    <row r="41" spans="2:24">
      <c r="B41" s="757"/>
      <c r="C41" s="748" t="s">
        <v>363</v>
      </c>
      <c r="D41" s="668" t="s">
        <v>709</v>
      </c>
      <c r="E41" s="747"/>
      <c r="F41" s="740">
        <v>6635</v>
      </c>
      <c r="G41" s="746"/>
      <c r="H41" s="746">
        <v>2.2000000000000002</v>
      </c>
      <c r="I41" s="757"/>
      <c r="J41" s="757"/>
      <c r="K41" s="764">
        <f>SUM(K39:K40)</f>
        <v>1</v>
      </c>
      <c r="L41" s="757"/>
      <c r="M41" s="757"/>
      <c r="N41" s="757"/>
      <c r="O41" s="757"/>
      <c r="P41" s="757"/>
      <c r="Q41" s="757"/>
      <c r="R41" s="757"/>
      <c r="S41" s="757"/>
      <c r="T41" s="757"/>
      <c r="U41" s="757"/>
      <c r="V41" s="757"/>
      <c r="W41" s="757"/>
      <c r="X41" s="757"/>
    </row>
    <row r="42" spans="2:24">
      <c r="B42" s="757"/>
      <c r="C42" s="748" t="s">
        <v>704</v>
      </c>
      <c r="D42" s="668" t="s">
        <v>708</v>
      </c>
      <c r="E42" s="747"/>
      <c r="F42" s="740">
        <v>17029</v>
      </c>
      <c r="G42" s="746"/>
      <c r="H42" s="746">
        <v>1.9</v>
      </c>
      <c r="I42" s="757"/>
      <c r="J42" s="757" t="s">
        <v>711</v>
      </c>
      <c r="K42" s="757"/>
      <c r="L42" s="757"/>
      <c r="M42" s="757"/>
      <c r="N42" s="757"/>
      <c r="O42" s="757"/>
      <c r="P42" s="757"/>
      <c r="Q42" s="757"/>
      <c r="R42" s="757"/>
      <c r="S42" s="757"/>
      <c r="T42" s="757"/>
      <c r="U42" s="757"/>
      <c r="V42" s="757"/>
      <c r="W42" s="757"/>
      <c r="X42" s="757"/>
    </row>
    <row r="43" spans="2:24">
      <c r="B43" s="731"/>
      <c r="C43" s="745"/>
      <c r="D43" s="742" t="s">
        <v>26</v>
      </c>
      <c r="E43" s="742"/>
      <c r="F43" s="739">
        <f>SUM(F39:F42)</f>
        <v>44650.240000000005</v>
      </c>
      <c r="G43" s="737"/>
      <c r="H43" s="734">
        <f>SUM(H39:H42)</f>
        <v>12.09</v>
      </c>
      <c r="I43" s="731"/>
      <c r="J43" s="731"/>
      <c r="K43" s="731"/>
      <c r="L43" s="731"/>
      <c r="M43" s="731"/>
      <c r="N43" s="731"/>
      <c r="O43" s="731"/>
      <c r="P43" s="731"/>
      <c r="Q43" s="731"/>
      <c r="R43" s="731"/>
      <c r="S43" s="731"/>
      <c r="T43" s="731"/>
      <c r="U43" s="731"/>
      <c r="V43" s="731"/>
      <c r="W43" s="731"/>
      <c r="X43" s="731"/>
    </row>
    <row r="44" spans="2:24" s="756" customFormat="1">
      <c r="B44" s="730" t="s">
        <v>730</v>
      </c>
      <c r="C44" s="729"/>
      <c r="D44" s="751"/>
      <c r="E44" s="751"/>
      <c r="F44" s="751"/>
      <c r="G44" s="751"/>
      <c r="H44" s="751"/>
      <c r="I44" s="751"/>
      <c r="J44" s="751"/>
      <c r="K44" s="751"/>
      <c r="L44" s="751"/>
      <c r="M44" s="751"/>
      <c r="N44" s="751"/>
      <c r="O44" s="751"/>
      <c r="P44" s="751"/>
      <c r="Q44" s="751"/>
      <c r="R44" s="751"/>
      <c r="S44" s="751"/>
      <c r="T44" s="751"/>
      <c r="U44" s="751"/>
      <c r="V44" s="751"/>
      <c r="W44" s="751"/>
      <c r="X44" s="751"/>
    </row>
    <row r="45" spans="2:24" s="756" customFormat="1" ht="42.75" customHeight="1">
      <c r="C45" s="745" t="s">
        <v>700</v>
      </c>
      <c r="D45" s="745" t="s">
        <v>703</v>
      </c>
      <c r="E45" s="936" t="s">
        <v>701</v>
      </c>
      <c r="F45" s="936"/>
      <c r="G45" s="936" t="s">
        <v>702</v>
      </c>
      <c r="H45" s="936"/>
      <c r="I45" s="731"/>
      <c r="J45" s="743" t="s">
        <v>710</v>
      </c>
      <c r="K45" s="743" t="s">
        <v>27</v>
      </c>
      <c r="L45" s="743"/>
      <c r="M45" s="731"/>
      <c r="N45" s="731"/>
    </row>
    <row r="46" spans="2:24" s="756" customFormat="1">
      <c r="C46" s="750" t="s">
        <v>361</v>
      </c>
      <c r="D46" s="668" t="s">
        <v>709</v>
      </c>
      <c r="E46" s="668"/>
      <c r="F46" s="741">
        <v>276604.79999999999</v>
      </c>
      <c r="G46" s="749"/>
      <c r="H46" s="749">
        <v>36.799999999999997</v>
      </c>
      <c r="J46" s="668" t="s">
        <v>709</v>
      </c>
      <c r="K46" s="738">
        <f>F46/F47</f>
        <v>1</v>
      </c>
      <c r="L46" s="738"/>
    </row>
    <row r="47" spans="2:24" s="756" customFormat="1">
      <c r="B47" s="731"/>
      <c r="C47" s="745"/>
      <c r="D47" s="742" t="s">
        <v>26</v>
      </c>
      <c r="E47" s="742"/>
      <c r="F47" s="739">
        <f>F46</f>
        <v>276604.79999999999</v>
      </c>
      <c r="G47" s="737"/>
      <c r="H47" s="739">
        <f>H46</f>
        <v>36.799999999999997</v>
      </c>
      <c r="I47" s="731"/>
      <c r="J47" s="731" t="s">
        <v>711</v>
      </c>
      <c r="K47" s="735"/>
      <c r="L47" s="735"/>
      <c r="M47" s="731"/>
      <c r="N47" s="731"/>
      <c r="O47" s="731"/>
      <c r="P47" s="731"/>
      <c r="Q47" s="731"/>
      <c r="R47" s="731"/>
      <c r="S47" s="731"/>
      <c r="T47" s="731"/>
      <c r="U47" s="731"/>
      <c r="V47" s="731"/>
      <c r="W47" s="731"/>
      <c r="X47" s="731"/>
    </row>
    <row r="48" spans="2:24" s="756" customFormat="1" ht="29.25" customHeight="1">
      <c r="B48" s="730" t="s">
        <v>731</v>
      </c>
      <c r="C48" s="729"/>
      <c r="D48" s="751"/>
      <c r="E48" s="751"/>
      <c r="F48" s="751"/>
      <c r="G48" s="751"/>
      <c r="H48" s="751"/>
      <c r="I48" s="751"/>
      <c r="J48" s="751"/>
      <c r="K48" s="751"/>
      <c r="L48" s="751"/>
      <c r="M48" s="751"/>
      <c r="N48" s="751"/>
      <c r="O48" s="751"/>
      <c r="P48" s="751"/>
      <c r="Q48" s="751"/>
      <c r="R48" s="751"/>
      <c r="S48" s="751"/>
      <c r="T48" s="751"/>
      <c r="U48" s="751"/>
      <c r="V48" s="751"/>
      <c r="W48" s="751"/>
      <c r="X48" s="751"/>
    </row>
    <row r="49" spans="2:24" s="756" customFormat="1" ht="44.25" customHeight="1">
      <c r="C49" s="745" t="s">
        <v>700</v>
      </c>
      <c r="D49" s="745" t="s">
        <v>703</v>
      </c>
      <c r="E49" s="936" t="s">
        <v>701</v>
      </c>
      <c r="F49" s="936"/>
      <c r="G49" s="936"/>
      <c r="H49" s="936"/>
      <c r="I49" s="731"/>
      <c r="J49" s="744" t="s">
        <v>710</v>
      </c>
      <c r="K49" s="744" t="s">
        <v>27</v>
      </c>
      <c r="L49" s="744"/>
      <c r="M49" s="731"/>
      <c r="N49" s="731"/>
    </row>
    <row r="50" spans="2:24" s="756" customFormat="1">
      <c r="C50" s="750" t="s">
        <v>361</v>
      </c>
      <c r="D50" s="668" t="s">
        <v>709</v>
      </c>
      <c r="E50" s="668"/>
      <c r="F50" s="741">
        <v>402047</v>
      </c>
      <c r="G50" s="749"/>
      <c r="H50" s="749"/>
      <c r="J50" s="756" t="s">
        <v>723</v>
      </c>
      <c r="K50" s="738">
        <f>SUM(SUMIF($D$50:$D$61,"GS&lt;50kW",$F$50:$F$61)/$F$62)</f>
        <v>0.12329539421836001</v>
      </c>
      <c r="L50" s="738"/>
    </row>
    <row r="51" spans="2:24" s="756" customFormat="1">
      <c r="C51" s="750" t="s">
        <v>362</v>
      </c>
      <c r="D51" s="668" t="s">
        <v>709</v>
      </c>
      <c r="E51" s="668"/>
      <c r="F51" s="741">
        <v>22271</v>
      </c>
      <c r="G51" s="749"/>
      <c r="H51" s="749"/>
      <c r="J51" s="668" t="s">
        <v>708</v>
      </c>
      <c r="K51" s="738">
        <f>SUM(SUMIF($D$50:$D$61,"GS50-999kW",$F$50:$F$61)/$F$62)</f>
        <v>4.3914862053856495E-2</v>
      </c>
      <c r="L51" s="738"/>
    </row>
    <row r="52" spans="2:24" s="757" customFormat="1">
      <c r="C52" s="748" t="s">
        <v>363</v>
      </c>
      <c r="D52" s="668" t="s">
        <v>709</v>
      </c>
      <c r="E52" s="747"/>
      <c r="F52" s="740">
        <v>6292</v>
      </c>
      <c r="G52" s="746"/>
      <c r="H52" s="746"/>
      <c r="J52" s="668" t="s">
        <v>709</v>
      </c>
      <c r="K52" s="738">
        <f>SUM(SUMIF($D$50:$D$61,"GS1000-4999kW",$F$50:$F$61)/$F$62)</f>
        <v>0.83278974372778347</v>
      </c>
    </row>
    <row r="53" spans="2:24" s="757" customFormat="1">
      <c r="C53" s="748" t="s">
        <v>704</v>
      </c>
      <c r="D53" s="668" t="s">
        <v>723</v>
      </c>
      <c r="E53" s="747"/>
      <c r="F53" s="740">
        <v>13585</v>
      </c>
      <c r="G53" s="746"/>
      <c r="H53" s="746"/>
      <c r="K53" s="764">
        <f>SUM(K50:K52)</f>
        <v>1</v>
      </c>
    </row>
    <row r="54" spans="2:24" s="757" customFormat="1">
      <c r="C54" s="748" t="s">
        <v>705</v>
      </c>
      <c r="D54" s="668" t="s">
        <v>723</v>
      </c>
      <c r="E54" s="747"/>
      <c r="F54" s="740">
        <v>2111</v>
      </c>
      <c r="G54" s="746"/>
      <c r="H54" s="746"/>
      <c r="J54" s="757" t="s">
        <v>711</v>
      </c>
    </row>
    <row r="55" spans="2:24" s="757" customFormat="1">
      <c r="C55" s="748" t="s">
        <v>706</v>
      </c>
      <c r="D55" s="668" t="s">
        <v>723</v>
      </c>
      <c r="E55" s="747"/>
      <c r="F55" s="740">
        <v>2286</v>
      </c>
      <c r="G55" s="746"/>
      <c r="H55" s="746"/>
    </row>
    <row r="56" spans="2:24" s="757" customFormat="1">
      <c r="C56" s="748" t="s">
        <v>707</v>
      </c>
      <c r="D56" s="668" t="s">
        <v>723</v>
      </c>
      <c r="E56" s="747"/>
      <c r="F56" s="740">
        <v>5361</v>
      </c>
      <c r="G56" s="746"/>
      <c r="H56" s="746"/>
      <c r="J56" s="756" t="s">
        <v>741</v>
      </c>
    </row>
    <row r="57" spans="2:24" s="757" customFormat="1">
      <c r="C57" s="748" t="s">
        <v>718</v>
      </c>
      <c r="D57" s="668" t="s">
        <v>723</v>
      </c>
      <c r="E57" s="747"/>
      <c r="F57" s="740">
        <v>1168</v>
      </c>
      <c r="G57" s="746"/>
      <c r="H57" s="746"/>
    </row>
    <row r="58" spans="2:24" s="757" customFormat="1">
      <c r="C58" s="748" t="s">
        <v>719</v>
      </c>
      <c r="D58" s="668" t="s">
        <v>723</v>
      </c>
      <c r="E58" s="747"/>
      <c r="F58" s="740">
        <v>20343</v>
      </c>
      <c r="G58" s="746"/>
      <c r="H58" s="746"/>
    </row>
    <row r="59" spans="2:24" s="757" customFormat="1">
      <c r="C59" s="748" t="s">
        <v>720</v>
      </c>
      <c r="D59" s="668" t="s">
        <v>723</v>
      </c>
      <c r="E59" s="747"/>
      <c r="F59" s="740">
        <v>37594</v>
      </c>
      <c r="G59" s="746"/>
      <c r="H59" s="746"/>
    </row>
    <row r="60" spans="2:24" s="757" customFormat="1">
      <c r="C60" s="748" t="s">
        <v>721</v>
      </c>
      <c r="D60" s="668" t="s">
        <v>709</v>
      </c>
      <c r="E60" s="747"/>
      <c r="F60" s="740">
        <v>126279</v>
      </c>
      <c r="G60" s="746"/>
      <c r="H60" s="746"/>
    </row>
    <row r="61" spans="2:24" s="757" customFormat="1">
      <c r="C61" s="748" t="s">
        <v>722</v>
      </c>
      <c r="D61" s="668" t="s">
        <v>708</v>
      </c>
      <c r="E61" s="747"/>
      <c r="F61" s="740">
        <v>29366</v>
      </c>
      <c r="G61" s="746"/>
      <c r="H61" s="746"/>
    </row>
    <row r="62" spans="2:24" s="757" customFormat="1">
      <c r="B62" s="731"/>
      <c r="C62" s="745"/>
      <c r="D62" s="742" t="s">
        <v>26</v>
      </c>
      <c r="E62" s="742"/>
      <c r="F62" s="739">
        <f>SUM(F50:F61)</f>
        <v>668703</v>
      </c>
      <c r="G62" s="737"/>
      <c r="H62" s="737"/>
      <c r="I62" s="731"/>
      <c r="J62" s="731"/>
      <c r="K62" s="731"/>
      <c r="L62" s="731"/>
      <c r="M62" s="731"/>
      <c r="N62" s="731"/>
      <c r="O62" s="731"/>
      <c r="P62" s="731"/>
      <c r="Q62" s="731"/>
      <c r="R62" s="731"/>
      <c r="S62" s="731"/>
      <c r="T62" s="731"/>
      <c r="U62" s="731"/>
      <c r="V62" s="731"/>
      <c r="W62" s="731"/>
      <c r="X62" s="731"/>
    </row>
    <row r="63" spans="2:24" s="756" customFormat="1" ht="29.25" customHeight="1">
      <c r="B63" s="730" t="s">
        <v>732</v>
      </c>
      <c r="C63" s="729"/>
      <c r="D63" s="751"/>
      <c r="E63" s="751"/>
      <c r="F63" s="751"/>
      <c r="G63" s="751"/>
      <c r="H63" s="751"/>
      <c r="I63" s="751"/>
      <c r="J63" s="751"/>
      <c r="K63" s="751"/>
      <c r="L63" s="751"/>
      <c r="M63" s="751"/>
      <c r="N63" s="751"/>
      <c r="O63" s="751"/>
      <c r="P63" s="751"/>
      <c r="Q63" s="751"/>
      <c r="R63" s="751"/>
      <c r="S63" s="751"/>
      <c r="T63" s="751"/>
      <c r="U63" s="751"/>
      <c r="V63" s="751"/>
      <c r="W63" s="751"/>
      <c r="X63" s="751"/>
    </row>
    <row r="64" spans="2:24" s="756" customFormat="1" ht="44.25" customHeight="1">
      <c r="C64" s="745" t="s">
        <v>700</v>
      </c>
      <c r="D64" s="745" t="s">
        <v>703</v>
      </c>
      <c r="E64" s="936" t="s">
        <v>209</v>
      </c>
      <c r="F64" s="936"/>
      <c r="G64" s="936" t="s">
        <v>701</v>
      </c>
      <c r="H64" s="936"/>
      <c r="I64" s="731"/>
      <c r="J64" s="763" t="s">
        <v>710</v>
      </c>
      <c r="K64" s="763"/>
      <c r="L64" s="758" t="s">
        <v>710</v>
      </c>
      <c r="M64" s="758" t="s">
        <v>27</v>
      </c>
    </row>
    <row r="65" spans="2:24">
      <c r="C65" s="750" t="s">
        <v>361</v>
      </c>
      <c r="D65" s="668" t="s">
        <v>723</v>
      </c>
      <c r="E65" s="12" t="s">
        <v>733</v>
      </c>
      <c r="H65" s="741">
        <v>28473</v>
      </c>
      <c r="J65" s="765">
        <v>1</v>
      </c>
    </row>
    <row r="66" spans="2:24" s="756" customFormat="1">
      <c r="C66" s="750"/>
      <c r="D66" s="668"/>
      <c r="H66" s="741"/>
      <c r="J66" s="765"/>
    </row>
    <row r="67" spans="2:24">
      <c r="C67" s="748" t="s">
        <v>362</v>
      </c>
      <c r="D67" s="668" t="s">
        <v>708</v>
      </c>
      <c r="E67" s="12" t="s">
        <v>734</v>
      </c>
      <c r="H67" s="740">
        <v>11096</v>
      </c>
      <c r="J67" s="12" t="s">
        <v>735</v>
      </c>
    </row>
    <row r="68" spans="2:24">
      <c r="C68" s="748" t="s">
        <v>363</v>
      </c>
      <c r="D68" s="668" t="s">
        <v>708</v>
      </c>
      <c r="E68" s="756" t="s">
        <v>734</v>
      </c>
      <c r="H68" s="740">
        <v>3262</v>
      </c>
      <c r="L68" s="756" t="s">
        <v>723</v>
      </c>
      <c r="M68" s="738">
        <f>SUM(SUMIF($D$67:$D$78,"GS&lt;50kW",$H$67:$H$78)/$H$79)</f>
        <v>0.27305886563062837</v>
      </c>
    </row>
    <row r="69" spans="2:24">
      <c r="C69" s="748" t="s">
        <v>704</v>
      </c>
      <c r="D69" s="668" t="s">
        <v>708</v>
      </c>
      <c r="E69" s="756" t="s">
        <v>734</v>
      </c>
      <c r="H69" s="740">
        <v>9576</v>
      </c>
      <c r="L69" s="668" t="s">
        <v>708</v>
      </c>
      <c r="M69" s="738">
        <f>SUM(SUMIF($D$67:$D$78,"GS50-999kW",$H$67:$H$78)/$H$79)</f>
        <v>8.8208335897814835E-2</v>
      </c>
    </row>
    <row r="70" spans="2:24">
      <c r="C70" s="748" t="s">
        <v>705</v>
      </c>
      <c r="D70" s="668" t="s">
        <v>709</v>
      </c>
      <c r="E70" s="756" t="s">
        <v>734</v>
      </c>
      <c r="H70" s="740">
        <v>130465</v>
      </c>
      <c r="L70" s="668" t="s">
        <v>709</v>
      </c>
      <c r="M70" s="738">
        <f>SUM(SUMIF($D$67:$D$78,"GS1000-4999kW",$H$67:$H$78)/$H$79)</f>
        <v>0.63873279847155673</v>
      </c>
    </row>
    <row r="71" spans="2:24">
      <c r="C71" s="748" t="s">
        <v>706</v>
      </c>
      <c r="D71" s="668" t="s">
        <v>709</v>
      </c>
      <c r="E71" s="756" t="s">
        <v>734</v>
      </c>
      <c r="H71" s="740">
        <v>29358</v>
      </c>
      <c r="M71" s="764">
        <f>SUM(M68:M70)</f>
        <v>1</v>
      </c>
    </row>
    <row r="72" spans="2:24">
      <c r="C72" s="748" t="s">
        <v>707</v>
      </c>
      <c r="D72" s="668" t="s">
        <v>709</v>
      </c>
      <c r="E72" s="756" t="s">
        <v>734</v>
      </c>
      <c r="H72" s="740">
        <v>4124.5</v>
      </c>
    </row>
    <row r="73" spans="2:24">
      <c r="C73" s="748" t="s">
        <v>718</v>
      </c>
      <c r="D73" s="668" t="s">
        <v>709</v>
      </c>
      <c r="E73" s="756" t="s">
        <v>734</v>
      </c>
      <c r="H73" s="740">
        <v>9363</v>
      </c>
    </row>
    <row r="74" spans="2:24">
      <c r="C74" s="748" t="s">
        <v>719</v>
      </c>
      <c r="D74" s="668" t="s">
        <v>723</v>
      </c>
      <c r="E74" s="756" t="s">
        <v>734</v>
      </c>
      <c r="H74" s="740">
        <v>8057</v>
      </c>
    </row>
    <row r="75" spans="2:24">
      <c r="C75" s="748" t="s">
        <v>720</v>
      </c>
      <c r="D75" s="668" t="s">
        <v>723</v>
      </c>
      <c r="E75" s="756" t="s">
        <v>734</v>
      </c>
      <c r="H75" s="740">
        <v>10742</v>
      </c>
    </row>
    <row r="76" spans="2:24">
      <c r="C76" s="748" t="s">
        <v>721</v>
      </c>
      <c r="D76" s="668" t="s">
        <v>723</v>
      </c>
      <c r="E76" s="756" t="s">
        <v>734</v>
      </c>
      <c r="H76" s="740">
        <v>4028</v>
      </c>
    </row>
    <row r="77" spans="2:24">
      <c r="C77" s="748" t="s">
        <v>722</v>
      </c>
      <c r="D77" s="668" t="s">
        <v>723</v>
      </c>
      <c r="E77" s="756" t="s">
        <v>734</v>
      </c>
      <c r="H77" s="740">
        <v>46593</v>
      </c>
    </row>
    <row r="78" spans="2:24">
      <c r="C78" s="750" t="s">
        <v>736</v>
      </c>
      <c r="D78" s="668" t="s">
        <v>723</v>
      </c>
      <c r="E78" s="756" t="s">
        <v>734</v>
      </c>
      <c r="H78" s="740">
        <v>4670.3999999999996</v>
      </c>
      <c r="J78" s="757" t="s">
        <v>711</v>
      </c>
    </row>
    <row r="79" spans="2:24" s="757" customFormat="1">
      <c r="B79" s="731"/>
      <c r="C79" s="745"/>
      <c r="D79" s="742" t="s">
        <v>26</v>
      </c>
      <c r="E79" s="742"/>
      <c r="F79" s="742"/>
      <c r="G79" s="742"/>
      <c r="H79" s="739">
        <f>SUM(H67:H78)</f>
        <v>271334.90000000002</v>
      </c>
      <c r="I79" s="731"/>
      <c r="J79" s="731"/>
      <c r="K79" s="731"/>
      <c r="L79" s="731"/>
      <c r="M79" s="731"/>
      <c r="N79" s="731"/>
      <c r="O79" s="731"/>
      <c r="P79" s="731"/>
      <c r="Q79" s="731"/>
      <c r="R79" s="731"/>
      <c r="S79" s="731"/>
      <c r="T79" s="731"/>
      <c r="U79" s="731"/>
      <c r="V79" s="731"/>
      <c r="W79" s="731"/>
      <c r="X79" s="731"/>
    </row>
    <row r="80" spans="2:24" s="756" customFormat="1" ht="29.25" customHeight="1">
      <c r="B80" s="730" t="s">
        <v>751</v>
      </c>
      <c r="C80" s="729"/>
      <c r="D80" s="751"/>
      <c r="E80" s="751"/>
      <c r="F80" s="751"/>
      <c r="G80" s="751"/>
      <c r="H80" s="751"/>
      <c r="I80" s="751"/>
      <c r="J80" s="751"/>
      <c r="K80" s="751"/>
      <c r="L80" s="751"/>
      <c r="M80" s="751"/>
      <c r="N80" s="751"/>
      <c r="O80" s="751"/>
      <c r="P80" s="751"/>
      <c r="Q80" s="751"/>
      <c r="R80" s="751"/>
      <c r="S80" s="751"/>
      <c r="T80" s="751"/>
      <c r="U80" s="751"/>
      <c r="V80" s="751"/>
      <c r="W80" s="751"/>
      <c r="X80" s="751"/>
    </row>
    <row r="81" spans="2:24" s="756" customFormat="1" ht="44.25" customHeight="1">
      <c r="C81" s="745" t="s">
        <v>700</v>
      </c>
      <c r="D81" s="745" t="s">
        <v>703</v>
      </c>
      <c r="E81" s="936" t="s">
        <v>209</v>
      </c>
      <c r="F81" s="936"/>
      <c r="G81" s="936" t="s">
        <v>701</v>
      </c>
      <c r="H81" s="936"/>
      <c r="I81" s="731"/>
      <c r="J81" s="777" t="s">
        <v>710</v>
      </c>
      <c r="K81" s="777" t="s">
        <v>27</v>
      </c>
    </row>
    <row r="82" spans="2:24" s="756" customFormat="1">
      <c r="C82" s="750" t="s">
        <v>361</v>
      </c>
      <c r="D82" s="668" t="s">
        <v>723</v>
      </c>
      <c r="E82" s="756" t="s">
        <v>734</v>
      </c>
      <c r="H82" s="740">
        <v>3295.9240992199216</v>
      </c>
    </row>
    <row r="83" spans="2:24" s="756" customFormat="1">
      <c r="C83" s="748" t="s">
        <v>362</v>
      </c>
      <c r="D83" s="668" t="s">
        <v>723</v>
      </c>
      <c r="E83" s="756" t="s">
        <v>734</v>
      </c>
      <c r="H83" s="740">
        <v>12806.305365476988</v>
      </c>
      <c r="J83" s="756" t="s">
        <v>723</v>
      </c>
      <c r="K83" s="738">
        <f>SUM(SUMIF($D$82:$D$91,"GS&lt;50kW",$H$82:$H$91)/$H$92)</f>
        <v>0.31917767446770179</v>
      </c>
    </row>
    <row r="84" spans="2:24" s="756" customFormat="1">
      <c r="C84" s="748" t="s">
        <v>363</v>
      </c>
      <c r="D84" s="668" t="s">
        <v>723</v>
      </c>
      <c r="E84" s="756" t="s">
        <v>734</v>
      </c>
      <c r="H84" s="740">
        <v>3718.0752958039461</v>
      </c>
      <c r="J84" s="668" t="s">
        <v>708</v>
      </c>
      <c r="K84" s="738">
        <f>SUM(SUMIF($D$82:$D$91,"GS50-999kW",$H$82:$H$91)/$H$92)</f>
        <v>4.5132692566499148E-2</v>
      </c>
    </row>
    <row r="85" spans="2:24" s="756" customFormat="1">
      <c r="C85" s="748" t="s">
        <v>704</v>
      </c>
      <c r="D85" s="668" t="s">
        <v>709</v>
      </c>
      <c r="E85" s="756" t="s">
        <v>734</v>
      </c>
      <c r="H85" s="740">
        <v>3973.5073341216539</v>
      </c>
      <c r="J85" s="668" t="s">
        <v>709</v>
      </c>
      <c r="K85" s="738">
        <f>SUM(SUMIF($D$82:$D$91,"GS1000-4999kW",$H$82:$H$91)/$H$92)</f>
        <v>0.63568963296579906</v>
      </c>
    </row>
    <row r="86" spans="2:24" s="756" customFormat="1">
      <c r="C86" s="748" t="s">
        <v>705</v>
      </c>
      <c r="D86" s="668" t="s">
        <v>723</v>
      </c>
      <c r="E86" s="756" t="s">
        <v>734</v>
      </c>
      <c r="H86" s="740">
        <v>7865.9518530389105</v>
      </c>
      <c r="K86" s="764">
        <f>SUM(K83:K85)</f>
        <v>1</v>
      </c>
    </row>
    <row r="87" spans="2:24" s="756" customFormat="1">
      <c r="C87" s="748" t="s">
        <v>706</v>
      </c>
      <c r="D87" s="668" t="s">
        <v>708</v>
      </c>
      <c r="E87" s="756" t="s">
        <v>734</v>
      </c>
      <c r="H87" s="740">
        <v>15332.229193014235</v>
      </c>
    </row>
    <row r="88" spans="2:24" s="756" customFormat="1">
      <c r="C88" s="748" t="s">
        <v>707</v>
      </c>
      <c r="D88" s="668" t="s">
        <v>723</v>
      </c>
      <c r="E88" s="756" t="s">
        <v>734</v>
      </c>
      <c r="H88" s="740">
        <v>43107.152140459795</v>
      </c>
    </row>
    <row r="89" spans="2:24" s="756" customFormat="1">
      <c r="C89" s="748" t="s">
        <v>718</v>
      </c>
      <c r="D89" s="668" t="s">
        <v>723</v>
      </c>
      <c r="E89" s="756" t="s">
        <v>734</v>
      </c>
      <c r="H89" s="740">
        <v>18830.721829568043</v>
      </c>
    </row>
    <row r="90" spans="2:24" s="756" customFormat="1">
      <c r="C90" s="748" t="s">
        <v>719</v>
      </c>
      <c r="D90" s="668" t="s">
        <v>709</v>
      </c>
      <c r="E90" s="756" t="s">
        <v>734</v>
      </c>
      <c r="H90" s="740">
        <v>211979.46586582734</v>
      </c>
    </row>
    <row r="91" spans="2:24" s="756" customFormat="1">
      <c r="C91" s="748" t="s">
        <v>720</v>
      </c>
      <c r="D91" s="668" t="s">
        <v>723</v>
      </c>
      <c r="E91" s="756" t="s">
        <v>734</v>
      </c>
      <c r="H91" s="740">
        <v>18805.147173828256</v>
      </c>
      <c r="J91" s="757" t="s">
        <v>711</v>
      </c>
    </row>
    <row r="92" spans="2:24" s="757" customFormat="1">
      <c r="B92" s="731"/>
      <c r="C92" s="745"/>
      <c r="D92" s="742" t="s">
        <v>26</v>
      </c>
      <c r="G92" s="742"/>
      <c r="H92" s="739">
        <f>SUM(H82:H91)</f>
        <v>339714.4801503591</v>
      </c>
      <c r="I92" s="731"/>
      <c r="J92" s="731"/>
      <c r="K92" s="731"/>
      <c r="L92" s="731"/>
      <c r="M92" s="731"/>
      <c r="N92" s="731"/>
      <c r="O92" s="731"/>
      <c r="P92" s="731"/>
      <c r="Q92" s="731"/>
      <c r="R92" s="731"/>
      <c r="S92" s="731"/>
      <c r="T92" s="731"/>
      <c r="U92" s="731"/>
      <c r="V92" s="731"/>
      <c r="W92" s="731"/>
      <c r="X92" s="731"/>
    </row>
    <row r="93" spans="2:24">
      <c r="B93" s="12" t="s">
        <v>774</v>
      </c>
    </row>
    <row r="94" spans="2:24" s="756" customFormat="1" ht="44.25" customHeight="1">
      <c r="C94" s="745" t="s">
        <v>700</v>
      </c>
      <c r="D94" s="745" t="s">
        <v>703</v>
      </c>
      <c r="E94" s="936" t="s">
        <v>209</v>
      </c>
      <c r="F94" s="936"/>
      <c r="G94" s="936" t="s">
        <v>701</v>
      </c>
      <c r="H94" s="936"/>
      <c r="I94" s="731"/>
      <c r="J94" s="792" t="s">
        <v>710</v>
      </c>
      <c r="K94" s="792" t="s">
        <v>27</v>
      </c>
    </row>
    <row r="95" spans="2:24">
      <c r="C95" s="12" t="s">
        <v>361</v>
      </c>
      <c r="D95" s="12" t="s">
        <v>723</v>
      </c>
      <c r="E95" s="12" t="s">
        <v>768</v>
      </c>
      <c r="H95" s="740">
        <v>16480.734</v>
      </c>
    </row>
    <row r="96" spans="2:24">
      <c r="C96" s="12" t="s">
        <v>362</v>
      </c>
      <c r="D96" s="12" t="s">
        <v>723</v>
      </c>
      <c r="E96" s="756" t="s">
        <v>768</v>
      </c>
      <c r="H96" s="740">
        <v>14249.266</v>
      </c>
      <c r="J96" s="12" t="s">
        <v>723</v>
      </c>
      <c r="K96" s="738">
        <f>SUM(SUMIF($D$95:$D$98,"GS&lt;50kW",$H$95:$H$98)/$H$99)</f>
        <v>1</v>
      </c>
    </row>
    <row r="97" spans="3:11">
      <c r="C97" s="12" t="s">
        <v>363</v>
      </c>
      <c r="D97" s="12" t="s">
        <v>723</v>
      </c>
      <c r="E97" s="756" t="s">
        <v>768</v>
      </c>
      <c r="H97" s="740">
        <v>19256.88</v>
      </c>
      <c r="J97" s="12" t="s">
        <v>708</v>
      </c>
      <c r="K97" s="738">
        <f>SUM(SUMIF($D$95:$D$98,"GS50-999kW",$H$95:$H$98)/$H$99)</f>
        <v>0</v>
      </c>
    </row>
    <row r="98" spans="3:11">
      <c r="C98" s="12" t="s">
        <v>704</v>
      </c>
      <c r="D98" s="756" t="s">
        <v>723</v>
      </c>
      <c r="E98" s="756" t="s">
        <v>768</v>
      </c>
      <c r="H98" s="740">
        <v>16616.12</v>
      </c>
      <c r="J98" s="12" t="s">
        <v>709</v>
      </c>
      <c r="K98" s="738">
        <f>SUM(SUMIF($D$95:$D$98,"GS1000-4999kW",$H$95:$H$98)/$H$99)</f>
        <v>0</v>
      </c>
    </row>
    <row r="99" spans="3:11" s="756" customFormat="1">
      <c r="H99" s="739">
        <f>SUM(H95:H98)</f>
        <v>66603</v>
      </c>
      <c r="K99" s="764">
        <f>SUM(K96:K98)</f>
        <v>1</v>
      </c>
    </row>
    <row r="100" spans="3:11" s="756" customFormat="1">
      <c r="H100" s="740"/>
      <c r="J100" s="756" t="s">
        <v>788</v>
      </c>
      <c r="K100" s="738"/>
    </row>
    <row r="101" spans="3:11" s="756" customFormat="1">
      <c r="H101" s="740"/>
      <c r="K101" s="738"/>
    </row>
    <row r="102" spans="3:11" s="756" customFormat="1" ht="29">
      <c r="C102" s="745" t="s">
        <v>700</v>
      </c>
      <c r="D102" s="745" t="s">
        <v>703</v>
      </c>
      <c r="E102" s="936" t="s">
        <v>209</v>
      </c>
      <c r="F102" s="936"/>
      <c r="G102" s="936" t="s">
        <v>701</v>
      </c>
      <c r="H102" s="936"/>
      <c r="I102" s="731"/>
      <c r="J102" s="805" t="s">
        <v>710</v>
      </c>
      <c r="K102" s="805" t="s">
        <v>27</v>
      </c>
    </row>
    <row r="103" spans="3:11" s="756" customFormat="1">
      <c r="C103" s="756" t="s">
        <v>361</v>
      </c>
      <c r="D103" s="756" t="s">
        <v>723</v>
      </c>
      <c r="E103" s="756" t="s">
        <v>786</v>
      </c>
      <c r="H103" s="740">
        <v>2418.36</v>
      </c>
    </row>
    <row r="104" spans="3:11" s="756" customFormat="1">
      <c r="C104" s="756" t="s">
        <v>362</v>
      </c>
      <c r="D104" s="756" t="s">
        <v>723</v>
      </c>
      <c r="E104" s="756" t="s">
        <v>786</v>
      </c>
      <c r="H104" s="740">
        <v>4897.6580000000004</v>
      </c>
      <c r="J104" s="756" t="s">
        <v>723</v>
      </c>
      <c r="K104" s="738">
        <f>SUM(SUMIF($D$95:$D$98,"GS&lt;50kW",$H$95:$H$98)/$H$99)</f>
        <v>1</v>
      </c>
    </row>
    <row r="105" spans="3:11" s="756" customFormat="1">
      <c r="C105" s="756" t="s">
        <v>363</v>
      </c>
      <c r="D105" s="756" t="s">
        <v>723</v>
      </c>
      <c r="E105" s="756" t="s">
        <v>786</v>
      </c>
      <c r="H105" s="740">
        <v>1113.4870000000001</v>
      </c>
      <c r="J105" s="756" t="s">
        <v>708</v>
      </c>
      <c r="K105" s="738">
        <f>SUM(SUMIF($D$95:$D$98,"GS50-999kW",$H$95:$H$98)/$H$99)</f>
        <v>0</v>
      </c>
    </row>
    <row r="106" spans="3:11" s="756" customFormat="1">
      <c r="C106" s="756" t="s">
        <v>704</v>
      </c>
      <c r="D106" s="756" t="s">
        <v>723</v>
      </c>
      <c r="E106" s="756" t="s">
        <v>786</v>
      </c>
      <c r="H106" s="740">
        <v>5006.2129999999997</v>
      </c>
      <c r="J106" s="756" t="s">
        <v>709</v>
      </c>
      <c r="K106" s="738">
        <f>SUM(SUMIF($D$95:$D$98,"GS1000-4999kW",$H$95:$H$98)/$H$99)</f>
        <v>0</v>
      </c>
    </row>
    <row r="107" spans="3:11" s="756" customFormat="1">
      <c r="C107" s="756" t="s">
        <v>705</v>
      </c>
      <c r="D107" s="756" t="s">
        <v>723</v>
      </c>
      <c r="E107" s="756" t="s">
        <v>786</v>
      </c>
      <c r="H107" s="740">
        <v>6289.4459999999999</v>
      </c>
      <c r="K107" s="764">
        <f>SUM(K104:K106)</f>
        <v>1</v>
      </c>
    </row>
    <row r="108" spans="3:11" s="756" customFormat="1">
      <c r="C108" s="756" t="s">
        <v>706</v>
      </c>
      <c r="D108" s="756" t="s">
        <v>723</v>
      </c>
      <c r="E108" s="756" t="s">
        <v>786</v>
      </c>
      <c r="H108" s="740">
        <v>1009.366</v>
      </c>
      <c r="K108" s="738"/>
    </row>
    <row r="109" spans="3:11" s="756" customFormat="1">
      <c r="C109" s="756" t="s">
        <v>707</v>
      </c>
      <c r="D109" s="756" t="s">
        <v>723</v>
      </c>
      <c r="E109" s="756" t="s">
        <v>786</v>
      </c>
      <c r="H109" s="740">
        <v>2522.163</v>
      </c>
      <c r="K109" s="738"/>
    </row>
    <row r="110" spans="3:11" s="756" customFormat="1">
      <c r="C110" s="756" t="s">
        <v>718</v>
      </c>
      <c r="D110" s="756" t="s">
        <v>723</v>
      </c>
      <c r="E110" s="756" t="s">
        <v>786</v>
      </c>
      <c r="H110" s="740">
        <v>1104.143</v>
      </c>
      <c r="K110" s="738"/>
    </row>
    <row r="111" spans="3:11" s="756" customFormat="1">
      <c r="C111" s="756" t="s">
        <v>719</v>
      </c>
      <c r="D111" s="756" t="s">
        <v>723</v>
      </c>
      <c r="E111" s="756" t="s">
        <v>786</v>
      </c>
      <c r="H111" s="740">
        <v>2136.569</v>
      </c>
      <c r="K111" s="738"/>
    </row>
    <row r="112" spans="3:11" s="756" customFormat="1">
      <c r="C112" s="756" t="s">
        <v>720</v>
      </c>
      <c r="D112" s="756" t="s">
        <v>723</v>
      </c>
      <c r="E112" s="756" t="s">
        <v>786</v>
      </c>
      <c r="H112" s="740">
        <v>1212.877</v>
      </c>
    </row>
    <row r="113" spans="2:24" s="756" customFormat="1">
      <c r="H113" s="739">
        <f>SUM(H103:H112)</f>
        <v>27710.281999999999</v>
      </c>
      <c r="J113" s="756" t="s">
        <v>787</v>
      </c>
    </row>
    <row r="114" spans="2:24" s="756" customFormat="1">
      <c r="H114" s="740"/>
      <c r="K114" s="738"/>
    </row>
    <row r="115" spans="2:24" s="756" customFormat="1" ht="29">
      <c r="C115" s="745" t="s">
        <v>700</v>
      </c>
      <c r="D115" s="745" t="s">
        <v>703</v>
      </c>
      <c r="E115" s="936" t="s">
        <v>209</v>
      </c>
      <c r="F115" s="936"/>
      <c r="G115" s="936" t="s">
        <v>701</v>
      </c>
      <c r="H115" s="936"/>
      <c r="I115" s="731"/>
      <c r="J115" s="792" t="s">
        <v>710</v>
      </c>
      <c r="K115" s="792" t="s">
        <v>27</v>
      </c>
    </row>
    <row r="116" spans="2:24">
      <c r="C116" s="12" t="s">
        <v>361</v>
      </c>
      <c r="D116" s="12" t="s">
        <v>723</v>
      </c>
      <c r="E116" s="12" t="s">
        <v>734</v>
      </c>
      <c r="H116" s="740">
        <v>8446.9150000000009</v>
      </c>
      <c r="J116" s="756" t="s">
        <v>723</v>
      </c>
      <c r="K116" s="738">
        <f>SUM(SUMIF($D$116:$D$121,"GS&lt;50kW",$H$116:$H$121)/$H$122)</f>
        <v>6.8423227959364716E-2</v>
      </c>
    </row>
    <row r="117" spans="2:24">
      <c r="C117" s="12" t="s">
        <v>362</v>
      </c>
      <c r="D117" s="12" t="s">
        <v>708</v>
      </c>
      <c r="E117" s="12" t="s">
        <v>734</v>
      </c>
      <c r="H117" s="740">
        <v>13332.293019999999</v>
      </c>
      <c r="J117" s="756" t="s">
        <v>708</v>
      </c>
      <c r="K117" s="738">
        <f>SUM(SUMIF($D$116:$D$121,"GS50-999kW",$H$116:$H$121)/$H$122)</f>
        <v>0.16562558955870538</v>
      </c>
    </row>
    <row r="118" spans="2:24">
      <c r="C118" s="12" t="s">
        <v>363</v>
      </c>
      <c r="D118" s="756" t="s">
        <v>708</v>
      </c>
      <c r="E118" s="12" t="s">
        <v>734</v>
      </c>
      <c r="H118" s="740">
        <v>17237.404579999999</v>
      </c>
      <c r="J118" s="756" t="s">
        <v>709</v>
      </c>
      <c r="K118" s="738">
        <f>SUM(SUMIF($D$116:$D$121,"GS1000-4999kW",$H$116:$H$121)/$H$122)</f>
        <v>0.76595118248192995</v>
      </c>
    </row>
    <row r="119" spans="2:24">
      <c r="C119" s="12" t="s">
        <v>704</v>
      </c>
      <c r="D119" s="756" t="s">
        <v>708</v>
      </c>
      <c r="E119" s="12" t="s">
        <v>734</v>
      </c>
      <c r="H119" s="740">
        <v>18930.830000000002</v>
      </c>
      <c r="J119" s="756"/>
      <c r="K119" s="764">
        <f>SUM(K116:K118)</f>
        <v>1</v>
      </c>
    </row>
    <row r="120" spans="2:24">
      <c r="C120" s="12" t="s">
        <v>705</v>
      </c>
      <c r="D120" s="12" t="s">
        <v>709</v>
      </c>
      <c r="E120" s="12" t="s">
        <v>734</v>
      </c>
      <c r="H120" s="740">
        <v>228919.86528</v>
      </c>
    </row>
    <row r="121" spans="2:24">
      <c r="C121" s="12" t="s">
        <v>706</v>
      </c>
      <c r="D121" s="12" t="s">
        <v>723</v>
      </c>
      <c r="E121" s="12" t="s">
        <v>734</v>
      </c>
      <c r="H121" s="740">
        <v>12002.738300000001</v>
      </c>
    </row>
    <row r="122" spans="2:24" s="757" customFormat="1">
      <c r="B122" s="731"/>
      <c r="C122" s="745"/>
      <c r="D122" s="742" t="s">
        <v>26</v>
      </c>
      <c r="E122" s="742"/>
      <c r="F122" s="742"/>
      <c r="G122" s="742"/>
      <c r="H122" s="739">
        <f>SUM(H116:H121)</f>
        <v>298870.04618</v>
      </c>
      <c r="I122" s="731"/>
      <c r="J122" s="731"/>
      <c r="K122" s="731"/>
      <c r="L122" s="731"/>
      <c r="M122" s="731"/>
      <c r="N122" s="731"/>
      <c r="O122" s="731"/>
      <c r="P122" s="731"/>
      <c r="Q122" s="731"/>
      <c r="R122" s="731"/>
      <c r="S122" s="731"/>
      <c r="T122" s="731"/>
      <c r="U122" s="731"/>
      <c r="V122" s="731"/>
      <c r="W122" s="731"/>
      <c r="X122" s="731"/>
    </row>
    <row r="123" spans="2:24" s="756" customFormat="1">
      <c r="B123" s="756" t="s">
        <v>790</v>
      </c>
    </row>
    <row r="124" spans="2:24" s="756" customFormat="1" ht="44.25" customHeight="1">
      <c r="C124" s="745" t="s">
        <v>700</v>
      </c>
      <c r="D124" s="745" t="s">
        <v>703</v>
      </c>
      <c r="E124" s="936" t="s">
        <v>209</v>
      </c>
      <c r="F124" s="936"/>
      <c r="G124" s="936" t="s">
        <v>701</v>
      </c>
      <c r="H124" s="936"/>
      <c r="I124" s="731"/>
      <c r="J124" s="806" t="s">
        <v>710</v>
      </c>
      <c r="K124" s="806" t="s">
        <v>27</v>
      </c>
    </row>
    <row r="125" spans="2:24" s="756" customFormat="1">
      <c r="C125" s="756" t="s">
        <v>361</v>
      </c>
      <c r="D125" s="756" t="s">
        <v>723</v>
      </c>
      <c r="E125" s="756" t="s">
        <v>768</v>
      </c>
      <c r="H125" s="740">
        <v>16314.569</v>
      </c>
    </row>
    <row r="126" spans="2:24" s="756" customFormat="1">
      <c r="H126" s="740"/>
      <c r="J126" s="756" t="s">
        <v>723</v>
      </c>
      <c r="K126" s="738">
        <f>SUM(SUMIF($D$95:$D$98,"GS&lt;50kW",$H$95:$H$98)/$H$99)</f>
        <v>1</v>
      </c>
    </row>
    <row r="127" spans="2:24" s="756" customFormat="1">
      <c r="H127" s="740"/>
      <c r="J127" s="756" t="s">
        <v>708</v>
      </c>
      <c r="K127" s="738">
        <f>SUM(SUMIF($D$95:$D$98,"GS50-999kW",$H$95:$H$98)/$H$99)</f>
        <v>0</v>
      </c>
    </row>
    <row r="128" spans="2:24" s="756" customFormat="1">
      <c r="H128" s="740"/>
      <c r="J128" s="756" t="s">
        <v>709</v>
      </c>
      <c r="K128" s="738">
        <f>SUM(SUMIF($D$95:$D$98,"GS1000-4999kW",$H$95:$H$98)/$H$99)</f>
        <v>0</v>
      </c>
    </row>
    <row r="129" spans="3:11" s="756" customFormat="1">
      <c r="H129" s="739">
        <f>SUM(H125:H128)</f>
        <v>16314.569</v>
      </c>
      <c r="K129" s="764">
        <f>SUM(K126:K128)</f>
        <v>1</v>
      </c>
    </row>
    <row r="130" spans="3:11" s="756" customFormat="1">
      <c r="H130" s="740"/>
      <c r="J130" s="756" t="s">
        <v>788</v>
      </c>
      <c r="K130" s="738"/>
    </row>
    <row r="131" spans="3:11" s="756" customFormat="1">
      <c r="H131" s="740"/>
      <c r="K131" s="738"/>
    </row>
    <row r="132" spans="3:11" s="756" customFormat="1" ht="29">
      <c r="C132" s="745" t="s">
        <v>700</v>
      </c>
      <c r="D132" s="745" t="s">
        <v>703</v>
      </c>
      <c r="E132" s="936" t="s">
        <v>209</v>
      </c>
      <c r="F132" s="936"/>
      <c r="G132" s="936" t="s">
        <v>701</v>
      </c>
      <c r="H132" s="936"/>
      <c r="I132" s="731"/>
      <c r="J132" s="806" t="s">
        <v>710</v>
      </c>
      <c r="K132" s="806" t="s">
        <v>27</v>
      </c>
    </row>
    <row r="133" spans="3:11" s="756" customFormat="1">
      <c r="C133" s="756" t="s">
        <v>361</v>
      </c>
      <c r="D133" s="756" t="s">
        <v>723</v>
      </c>
      <c r="E133" s="756" t="s">
        <v>786</v>
      </c>
      <c r="H133" s="740">
        <v>15423.68</v>
      </c>
    </row>
    <row r="134" spans="3:11" s="756" customFormat="1">
      <c r="C134" s="756" t="s">
        <v>362</v>
      </c>
      <c r="D134" s="756" t="s">
        <v>723</v>
      </c>
      <c r="E134" s="756" t="s">
        <v>786</v>
      </c>
      <c r="H134" s="740">
        <v>3689.4560000000001</v>
      </c>
      <c r="J134" s="756" t="s">
        <v>723</v>
      </c>
      <c r="K134" s="738">
        <f>SUM(SUMIF($D$95:$D$98,"GS&lt;50kW",$H$95:$H$98)/$H$99)</f>
        <v>1</v>
      </c>
    </row>
    <row r="135" spans="3:11" s="756" customFormat="1">
      <c r="C135" s="756" t="s">
        <v>363</v>
      </c>
      <c r="D135" s="756" t="s">
        <v>723</v>
      </c>
      <c r="E135" s="756" t="s">
        <v>786</v>
      </c>
      <c r="H135" s="740">
        <v>1002.36</v>
      </c>
      <c r="J135" s="756" t="s">
        <v>708</v>
      </c>
      <c r="K135" s="738">
        <f>SUM(SUMIF($D$95:$D$98,"GS50-999kW",$H$95:$H$98)/$H$99)</f>
        <v>0</v>
      </c>
    </row>
    <row r="136" spans="3:11" s="756" customFormat="1">
      <c r="C136" s="756" t="s">
        <v>704</v>
      </c>
      <c r="D136" s="756" t="s">
        <v>723</v>
      </c>
      <c r="E136" s="756" t="s">
        <v>786</v>
      </c>
      <c r="H136" s="740">
        <v>6007.4555999999993</v>
      </c>
      <c r="J136" s="756" t="s">
        <v>709</v>
      </c>
      <c r="K136" s="738">
        <f>SUM(SUMIF($D$95:$D$98,"GS1000-4999kW",$H$95:$H$98)/$H$99)</f>
        <v>0</v>
      </c>
    </row>
    <row r="137" spans="3:11" s="756" customFormat="1">
      <c r="C137" s="756" t="s">
        <v>705</v>
      </c>
      <c r="D137" s="756" t="s">
        <v>723</v>
      </c>
      <c r="E137" s="756" t="s">
        <v>786</v>
      </c>
      <c r="H137" s="740">
        <v>7547.3351999999995</v>
      </c>
      <c r="K137" s="764">
        <f>SUM(K134:K136)</f>
        <v>1</v>
      </c>
    </row>
    <row r="138" spans="3:11" s="756" customFormat="1">
      <c r="C138" s="756" t="s">
        <v>706</v>
      </c>
      <c r="D138" s="756" t="s">
        <v>723</v>
      </c>
      <c r="E138" s="756" t="s">
        <v>786</v>
      </c>
      <c r="H138" s="740">
        <v>1211.2392</v>
      </c>
      <c r="K138" s="738"/>
    </row>
    <row r="139" spans="3:11" s="756" customFormat="1">
      <c r="C139" s="756" t="s">
        <v>707</v>
      </c>
      <c r="D139" s="756" t="s">
        <v>723</v>
      </c>
      <c r="E139" s="756" t="s">
        <v>786</v>
      </c>
      <c r="H139" s="740">
        <v>3026.5956000000001</v>
      </c>
      <c r="K139" s="738"/>
    </row>
    <row r="140" spans="3:11" s="756" customFormat="1">
      <c r="H140" s="739">
        <f>SUM(H133:H139)</f>
        <v>37908.121599999999</v>
      </c>
      <c r="J140" s="756" t="s">
        <v>787</v>
      </c>
    </row>
    <row r="141" spans="3:11" s="756" customFormat="1">
      <c r="H141" s="740"/>
      <c r="K141" s="738"/>
    </row>
  </sheetData>
  <mergeCells count="24">
    <mergeCell ref="E124:F124"/>
    <mergeCell ref="G124:H124"/>
    <mergeCell ref="E132:F132"/>
    <mergeCell ref="G132:H132"/>
    <mergeCell ref="G64:H64"/>
    <mergeCell ref="E64:F64"/>
    <mergeCell ref="E94:F94"/>
    <mergeCell ref="G94:H94"/>
    <mergeCell ref="E115:F115"/>
    <mergeCell ref="G115:H115"/>
    <mergeCell ref="E81:F81"/>
    <mergeCell ref="G81:H81"/>
    <mergeCell ref="E102:F102"/>
    <mergeCell ref="G102:H102"/>
    <mergeCell ref="B16:X16"/>
    <mergeCell ref="D21:X22"/>
    <mergeCell ref="E49:F49"/>
    <mergeCell ref="G49:H49"/>
    <mergeCell ref="E45:F45"/>
    <mergeCell ref="G45:H45"/>
    <mergeCell ref="E28:F28"/>
    <mergeCell ref="G28:H28"/>
    <mergeCell ref="E38:F38"/>
    <mergeCell ref="G38:H38"/>
  </mergeCells>
  <pageMargins left="0.33" right="0.26" top="0.4" bottom="0.32" header="0.3" footer="0.3"/>
  <pageSetup scale="50" orientation="landscape" verticalDpi="597" r:id="rId1"/>
  <rowBreaks count="1" manualBreakCount="1">
    <brk id="62" max="22" man="1"/>
  </rowBreaks>
  <colBreaks count="1" manualBreakCount="1">
    <brk id="23" max="107"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24</vt:i4>
      </vt:variant>
    </vt:vector>
  </HeadingPairs>
  <TitlesOfParts>
    <vt:vector size="38"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'3-a.  Rate Class Allocations'!Print_Area</vt:lpstr>
      <vt:lpstr>'5.  2015-2020 LRAM'!Print_Area</vt:lpstr>
      <vt:lpstr>'6.  Carrying Charges'!Print_Area</vt:lpstr>
      <vt:lpstr>'7.  Persistence Report'!Print_Area</vt:lpstr>
      <vt:lpstr>Contents!Print_Area</vt:lpstr>
      <vt:lpstr>Instructions!Print_Area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Richard Bucknall</cp:lastModifiedBy>
  <cp:lastPrinted>2019-12-09T20:54:44Z</cp:lastPrinted>
  <dcterms:created xsi:type="dcterms:W3CDTF">2012-03-05T18:56:04Z</dcterms:created>
  <dcterms:modified xsi:type="dcterms:W3CDTF">2021-02-08T20:13:45Z</dcterms:modified>
</cp:coreProperties>
</file>