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EB\OEB Rate Applications\2021 CoS Rate Application_Working File\28b. Models for IRs\"/>
    </mc:Choice>
  </mc:AlternateContent>
  <bookViews>
    <workbookView xWindow="480" yWindow="500" windowWidth="18200" windowHeight="11400" tabRatio="777" firstSheet="1" activeTab="5"/>
  </bookViews>
  <sheets>
    <sheet name="A. 2006-2010 Programs" sheetId="1" r:id="rId1"/>
    <sheet name="B. 2011-2014 Programs" sheetId="2" r:id="rId2"/>
    <sheet name="C. 2015-2020 Programs" sheetId="8" r:id="rId3"/>
    <sheet name="D. CDM 1|2 yr Rule" sheetId="7" r:id="rId4"/>
    <sheet name="E. CDM Variable for Rate App" sheetId="4" r:id="rId5"/>
    <sheet name="F. Input Variable - Load F'cast" sheetId="9" r:id="rId6"/>
    <sheet name="G. Summary" sheetId="10" r:id="rId7"/>
  </sheets>
  <definedNames>
    <definedName name="_xlnm.Print_Area" localSheetId="3">'D. CDM 1|2 yr Rule'!$A$1:$T$36</definedName>
  </definedNames>
  <calcPr calcId="152511"/>
</workbook>
</file>

<file path=xl/calcChain.xml><?xml version="1.0" encoding="utf-8"?>
<calcChain xmlns="http://schemas.openxmlformats.org/spreadsheetml/2006/main">
  <c r="G15" i="8" l="1"/>
  <c r="G22" i="8"/>
  <c r="G23" i="8"/>
  <c r="C139" i="9" l="1"/>
  <c r="C140" i="9" s="1"/>
  <c r="C123" i="9"/>
  <c r="C124" i="9"/>
  <c r="C125" i="9"/>
  <c r="C126" i="9" s="1"/>
  <c r="C122" i="9"/>
  <c r="C141" i="9" l="1"/>
  <c r="C127" i="9"/>
  <c r="C142" i="9" l="1"/>
  <c r="C128" i="9"/>
  <c r="C143" i="9" l="1"/>
  <c r="C129" i="9"/>
  <c r="C79" i="9"/>
  <c r="C80" i="9" s="1"/>
  <c r="C81" i="9" s="1"/>
  <c r="C82" i="9" s="1"/>
  <c r="C83" i="9" s="1"/>
  <c r="C84" i="9" s="1"/>
  <c r="C85" i="9" s="1"/>
  <c r="C86" i="9" s="1"/>
  <c r="C87" i="9" s="1"/>
  <c r="C88" i="9" s="1"/>
  <c r="C89" i="9" s="1"/>
  <c r="C90" i="9" s="1"/>
  <c r="C91" i="9" s="1"/>
  <c r="C92" i="9" s="1"/>
  <c r="C93" i="9" s="1"/>
  <c r="C94" i="9" s="1"/>
  <c r="C95" i="9" s="1"/>
  <c r="C96" i="9" s="1"/>
  <c r="C97" i="9" s="1"/>
  <c r="C98" i="9" s="1"/>
  <c r="C99" i="9" s="1"/>
  <c r="C100" i="9" s="1"/>
  <c r="C101" i="9" s="1"/>
  <c r="C102" i="9" s="1"/>
  <c r="C103" i="9" s="1"/>
  <c r="C104" i="9" s="1"/>
  <c r="C105" i="9" s="1"/>
  <c r="C106" i="9" s="1"/>
  <c r="C107" i="9" s="1"/>
  <c r="C108" i="9" s="1"/>
  <c r="C109" i="9" s="1"/>
  <c r="C110" i="9" s="1"/>
  <c r="C111" i="9" s="1"/>
  <c r="C112" i="9" s="1"/>
  <c r="C113" i="9" s="1"/>
  <c r="C114" i="9" s="1"/>
  <c r="C115" i="9" s="1"/>
  <c r="C116" i="9" s="1"/>
  <c r="C117" i="9" s="1"/>
  <c r="C118" i="9" s="1"/>
  <c r="C119" i="9" s="1"/>
  <c r="C120" i="9" s="1"/>
  <c r="C121" i="9" s="1"/>
  <c r="C36" i="9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5" i="9" s="1"/>
  <c r="C66" i="9" s="1"/>
  <c r="C67" i="9" s="1"/>
  <c r="C68" i="9" s="1"/>
  <c r="C69" i="9" s="1"/>
  <c r="C70" i="9" s="1"/>
  <c r="C71" i="9" s="1"/>
  <c r="C72" i="9" s="1"/>
  <c r="C73" i="9" s="1"/>
  <c r="C74" i="9" s="1"/>
  <c r="C75" i="9" s="1"/>
  <c r="C76" i="9" s="1"/>
  <c r="C77" i="9" s="1"/>
  <c r="C3" i="9"/>
  <c r="C4" i="9" s="1"/>
  <c r="C5" i="9" s="1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144" i="9" l="1"/>
  <c r="C130" i="9"/>
  <c r="C145" i="9" l="1"/>
  <c r="C131" i="9"/>
  <c r="Q17" i="7"/>
  <c r="Q16" i="7"/>
  <c r="Q15" i="7"/>
  <c r="Q14" i="7"/>
  <c r="H27" i="2"/>
  <c r="I27" i="2" s="1"/>
  <c r="D27" i="2"/>
  <c r="E27" i="2"/>
  <c r="F27" i="2"/>
  <c r="C27" i="2"/>
  <c r="B18" i="4"/>
  <c r="C23" i="10" s="1"/>
  <c r="S19" i="4"/>
  <c r="S12" i="4" s="1"/>
  <c r="S18" i="4"/>
  <c r="S11" i="4" s="1"/>
  <c r="S17" i="4"/>
  <c r="S10" i="4" s="1"/>
  <c r="S16" i="4"/>
  <c r="Q26" i="7"/>
  <c r="V19" i="4" s="1"/>
  <c r="P26" i="7"/>
  <c r="U19" i="4" s="1"/>
  <c r="Q25" i="7"/>
  <c r="V18" i="4" s="1"/>
  <c r="P25" i="7"/>
  <c r="U18" i="4" s="1"/>
  <c r="Q24" i="7"/>
  <c r="V17" i="4" s="1"/>
  <c r="P24" i="7"/>
  <c r="U17" i="4" s="1"/>
  <c r="Q23" i="7"/>
  <c r="P23" i="7"/>
  <c r="Q4" i="7"/>
  <c r="Q5" i="7"/>
  <c r="Q6" i="7"/>
  <c r="Q7" i="7"/>
  <c r="Q8" i="7"/>
  <c r="Q9" i="7"/>
  <c r="I12" i="8"/>
  <c r="I13" i="8"/>
  <c r="I14" i="8"/>
  <c r="I11" i="8"/>
  <c r="Q27" i="7"/>
  <c r="F23" i="10" l="1"/>
  <c r="V20" i="4"/>
  <c r="V16" i="4"/>
  <c r="E23" i="10"/>
  <c r="U16" i="4"/>
  <c r="E22" i="10"/>
  <c r="I15" i="8"/>
  <c r="S20" i="4"/>
  <c r="S13" i="4" s="1"/>
  <c r="T13" i="4" s="1"/>
  <c r="P27" i="7"/>
  <c r="U20" i="4" s="1"/>
  <c r="C132" i="9"/>
  <c r="S9" i="4"/>
  <c r="Q29" i="7"/>
  <c r="D18" i="4" s="1"/>
  <c r="R19" i="4"/>
  <c r="T19" i="4" s="1"/>
  <c r="R18" i="4"/>
  <c r="R11" i="4" s="1"/>
  <c r="Q18" i="4"/>
  <c r="R17" i="4"/>
  <c r="R10" i="4" s="1"/>
  <c r="Q17" i="4"/>
  <c r="Q10" i="4" s="1"/>
  <c r="P17" i="4"/>
  <c r="R16" i="4"/>
  <c r="Q16" i="4"/>
  <c r="P16" i="4"/>
  <c r="O16" i="4"/>
  <c r="O23" i="4" s="1"/>
  <c r="O26" i="7"/>
  <c r="O25" i="7"/>
  <c r="N25" i="7"/>
  <c r="O24" i="7"/>
  <c r="N24" i="7"/>
  <c r="M24" i="7"/>
  <c r="O23" i="7"/>
  <c r="N23" i="7"/>
  <c r="M23" i="7"/>
  <c r="L23" i="7"/>
  <c r="O27" i="7"/>
  <c r="P4" i="7"/>
  <c r="P5" i="7"/>
  <c r="P6" i="7"/>
  <c r="P7" i="7"/>
  <c r="P8" i="7"/>
  <c r="D16" i="8"/>
  <c r="E16" i="8"/>
  <c r="F16" i="8"/>
  <c r="G16" i="8"/>
  <c r="C16" i="8"/>
  <c r="N26" i="7"/>
  <c r="F20" i="10" s="1"/>
  <c r="M25" i="7"/>
  <c r="L24" i="7"/>
  <c r="K23" i="7"/>
  <c r="K29" i="7" s="1"/>
  <c r="D12" i="4" s="1"/>
  <c r="E17" i="10" s="1"/>
  <c r="G29" i="7"/>
  <c r="H29" i="7"/>
  <c r="I29" i="7"/>
  <c r="J29" i="7"/>
  <c r="F29" i="7"/>
  <c r="E29" i="7"/>
  <c r="D29" i="7"/>
  <c r="C29" i="7"/>
  <c r="B29" i="7"/>
  <c r="I8" i="7"/>
  <c r="J8" i="7"/>
  <c r="K8" i="7"/>
  <c r="L8" i="7"/>
  <c r="M8" i="7"/>
  <c r="N8" i="7"/>
  <c r="O8" i="7"/>
  <c r="H8" i="7"/>
  <c r="G8" i="7"/>
  <c r="H7" i="7"/>
  <c r="I7" i="7"/>
  <c r="J7" i="7"/>
  <c r="K7" i="7"/>
  <c r="L7" i="7"/>
  <c r="M7" i="7"/>
  <c r="N7" i="7"/>
  <c r="O7" i="7"/>
  <c r="G7" i="7"/>
  <c r="F7" i="7"/>
  <c r="G6" i="7"/>
  <c r="H6" i="7"/>
  <c r="I6" i="7"/>
  <c r="J6" i="7"/>
  <c r="K6" i="7"/>
  <c r="L6" i="7"/>
  <c r="M6" i="7"/>
  <c r="N6" i="7"/>
  <c r="O6" i="7"/>
  <c r="F6" i="7"/>
  <c r="E6" i="7"/>
  <c r="F5" i="7"/>
  <c r="G5" i="7"/>
  <c r="H5" i="7"/>
  <c r="I5" i="7"/>
  <c r="J5" i="7"/>
  <c r="K5" i="7"/>
  <c r="L5" i="7"/>
  <c r="M5" i="7"/>
  <c r="N5" i="7"/>
  <c r="O5" i="7"/>
  <c r="E5" i="7"/>
  <c r="D5" i="7"/>
  <c r="M4" i="7"/>
  <c r="N4" i="7"/>
  <c r="O4" i="7"/>
  <c r="E4" i="7"/>
  <c r="F4" i="7"/>
  <c r="G4" i="7"/>
  <c r="H4" i="7"/>
  <c r="I4" i="7"/>
  <c r="J4" i="7"/>
  <c r="K4" i="7"/>
  <c r="L4" i="7"/>
  <c r="D4" i="7"/>
  <c r="C4" i="7"/>
  <c r="J17" i="7"/>
  <c r="I16" i="7"/>
  <c r="H15" i="7"/>
  <c r="G14" i="7"/>
  <c r="F8" i="7"/>
  <c r="E7" i="7"/>
  <c r="D6" i="7"/>
  <c r="C5" i="7"/>
  <c r="B4" i="7"/>
  <c r="S23" i="2"/>
  <c r="S17" i="2" s="1"/>
  <c r="T17" i="2" s="1"/>
  <c r="R22" i="2"/>
  <c r="R16" i="2" s="1"/>
  <c r="R21" i="2"/>
  <c r="R15" i="2" s="1"/>
  <c r="R18" i="2" s="1"/>
  <c r="Q21" i="2"/>
  <c r="Q15" i="2" s="1"/>
  <c r="S20" i="2"/>
  <c r="R20" i="2"/>
  <c r="Q20" i="2"/>
  <c r="P20" i="2"/>
  <c r="P24" i="2" s="1"/>
  <c r="R14" i="2"/>
  <c r="P14" i="2"/>
  <c r="I23" i="8"/>
  <c r="V23" i="4" l="1"/>
  <c r="U23" i="4"/>
  <c r="S23" i="4"/>
  <c r="Q23" i="4"/>
  <c r="E21" i="10"/>
  <c r="P23" i="4"/>
  <c r="R23" i="4"/>
  <c r="E20" i="10"/>
  <c r="T20" i="4"/>
  <c r="S14" i="4"/>
  <c r="I22" i="8"/>
  <c r="F22" i="10"/>
  <c r="F21" i="10"/>
  <c r="C133" i="9"/>
  <c r="Q24" i="2"/>
  <c r="R24" i="2"/>
  <c r="Q9" i="4"/>
  <c r="P9" i="4"/>
  <c r="R9" i="4"/>
  <c r="Q11" i="4"/>
  <c r="T11" i="4" s="1"/>
  <c r="T18" i="4"/>
  <c r="O9" i="4"/>
  <c r="T16" i="4"/>
  <c r="P10" i="4"/>
  <c r="T10" i="4" s="1"/>
  <c r="T17" i="4"/>
  <c r="P9" i="7"/>
  <c r="B17" i="4" s="1"/>
  <c r="C22" i="10" s="1"/>
  <c r="R12" i="4"/>
  <c r="T12" i="4" s="1"/>
  <c r="P29" i="7"/>
  <c r="O29" i="7"/>
  <c r="N29" i="7"/>
  <c r="M29" i="7"/>
  <c r="L29" i="7"/>
  <c r="M9" i="7"/>
  <c r="B14" i="4" s="1"/>
  <c r="C19" i="10" s="1"/>
  <c r="O9" i="7"/>
  <c r="B16" i="4" s="1"/>
  <c r="C21" i="10" s="1"/>
  <c r="N9" i="7"/>
  <c r="B15" i="4" s="1"/>
  <c r="C20" i="10" s="1"/>
  <c r="P18" i="2"/>
  <c r="Q14" i="2"/>
  <c r="Q18" i="2" s="1"/>
  <c r="T20" i="2"/>
  <c r="T23" i="2"/>
  <c r="S14" i="2"/>
  <c r="D14" i="2"/>
  <c r="S21" i="2" s="1"/>
  <c r="S15" i="2" s="1"/>
  <c r="T15" i="2" s="1"/>
  <c r="T23" i="4" l="1"/>
  <c r="C134" i="9"/>
  <c r="T14" i="2"/>
  <c r="T21" i="2"/>
  <c r="R14" i="4"/>
  <c r="P14" i="4"/>
  <c r="T9" i="4"/>
  <c r="T14" i="4" s="1"/>
  <c r="O14" i="4"/>
  <c r="Q14" i="4"/>
  <c r="D14" i="4"/>
  <c r="E19" i="10" s="1"/>
  <c r="D13" i="4"/>
  <c r="E18" i="10" s="1"/>
  <c r="D15" i="4"/>
  <c r="D16" i="4"/>
  <c r="D17" i="4"/>
  <c r="I14" i="7"/>
  <c r="J14" i="7"/>
  <c r="J11" i="8"/>
  <c r="H12" i="2"/>
  <c r="H11" i="2"/>
  <c r="E25" i="10" l="1"/>
  <c r="D19" i="4"/>
  <c r="D20" i="4" s="1"/>
  <c r="C135" i="9"/>
  <c r="J12" i="8"/>
  <c r="J13" i="8" s="1"/>
  <c r="J14" i="8" s="1"/>
  <c r="J15" i="8" s="1"/>
  <c r="H14" i="7"/>
  <c r="F15" i="2"/>
  <c r="E14" i="2"/>
  <c r="C23" i="2"/>
  <c r="M14" i="7" s="1"/>
  <c r="C24" i="2"/>
  <c r="N14" i="7" s="1"/>
  <c r="C25" i="2"/>
  <c r="O14" i="7" s="1"/>
  <c r="C26" i="2"/>
  <c r="P14" i="7" s="1"/>
  <c r="C22" i="2"/>
  <c r="L14" i="7" s="1"/>
  <c r="C21" i="2"/>
  <c r="K14" i="7" s="1"/>
  <c r="C136" i="9" l="1"/>
  <c r="S22" i="2"/>
  <c r="J16" i="7"/>
  <c r="J22" i="8"/>
  <c r="J23" i="8" s="1"/>
  <c r="C18" i="7"/>
  <c r="D18" i="7"/>
  <c r="E18" i="7"/>
  <c r="F18" i="7"/>
  <c r="B18" i="7"/>
  <c r="C137" i="9" l="1"/>
  <c r="S16" i="2"/>
  <c r="T22" i="2"/>
  <c r="T24" i="2" s="1"/>
  <c r="S24" i="2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S34" i="1" s="1"/>
  <c r="T29" i="1"/>
  <c r="U29" i="1"/>
  <c r="V29" i="1"/>
  <c r="W29" i="1"/>
  <c r="X29" i="1"/>
  <c r="Y29" i="1"/>
  <c r="Z29" i="1"/>
  <c r="AA29" i="1"/>
  <c r="AA34" i="1" s="1"/>
  <c r="AB29" i="1"/>
  <c r="AC29" i="1"/>
  <c r="AD29" i="1"/>
  <c r="AE29" i="1"/>
  <c r="AF29" i="1"/>
  <c r="AG29" i="1"/>
  <c r="AH29" i="1"/>
  <c r="AI29" i="1"/>
  <c r="AI34" i="1" s="1"/>
  <c r="AJ29" i="1"/>
  <c r="AK29" i="1"/>
  <c r="AL29" i="1"/>
  <c r="AM29" i="1"/>
  <c r="AN29" i="1"/>
  <c r="AO29" i="1"/>
  <c r="AP29" i="1"/>
  <c r="AQ29" i="1"/>
  <c r="AQ34" i="1" s="1"/>
  <c r="AR29" i="1"/>
  <c r="AS29" i="1"/>
  <c r="AT29" i="1"/>
  <c r="AU29" i="1"/>
  <c r="AV29" i="1"/>
  <c r="AW29" i="1"/>
  <c r="F30" i="1"/>
  <c r="G30" i="1"/>
  <c r="H30" i="1"/>
  <c r="I30" i="1"/>
  <c r="J30" i="1"/>
  <c r="K30" i="1"/>
  <c r="L30" i="1"/>
  <c r="M30" i="1"/>
  <c r="N30" i="1"/>
  <c r="O30" i="1"/>
  <c r="P30" i="1"/>
  <c r="P34" i="1" s="1"/>
  <c r="Q30" i="1"/>
  <c r="R30" i="1"/>
  <c r="S30" i="1"/>
  <c r="T30" i="1"/>
  <c r="U30" i="1"/>
  <c r="V30" i="1"/>
  <c r="W30" i="1"/>
  <c r="X30" i="1"/>
  <c r="X34" i="1" s="1"/>
  <c r="Y30" i="1"/>
  <c r="Z30" i="1"/>
  <c r="AA30" i="1"/>
  <c r="AB30" i="1"/>
  <c r="AC30" i="1"/>
  <c r="AD30" i="1"/>
  <c r="AD34" i="1" s="1"/>
  <c r="AE30" i="1"/>
  <c r="AF30" i="1"/>
  <c r="AF34" i="1" s="1"/>
  <c r="AG30" i="1"/>
  <c r="AH30" i="1"/>
  <c r="AI30" i="1"/>
  <c r="AJ30" i="1"/>
  <c r="AK30" i="1"/>
  <c r="AL30" i="1"/>
  <c r="AM30" i="1"/>
  <c r="AN30" i="1"/>
  <c r="AN34" i="1" s="1"/>
  <c r="AO30" i="1"/>
  <c r="AP30" i="1"/>
  <c r="AQ30" i="1"/>
  <c r="AR30" i="1"/>
  <c r="AS30" i="1"/>
  <c r="AT30" i="1"/>
  <c r="AT34" i="1" s="1"/>
  <c r="AU30" i="1"/>
  <c r="AV30" i="1"/>
  <c r="AV34" i="1" s="1"/>
  <c r="AW30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F34" i="1"/>
  <c r="I34" i="1"/>
  <c r="Q34" i="1"/>
  <c r="V34" i="1"/>
  <c r="Y34" i="1"/>
  <c r="AG34" i="1"/>
  <c r="AL34" i="1"/>
  <c r="AO34" i="1"/>
  <c r="AW34" i="1"/>
  <c r="E33" i="1"/>
  <c r="E32" i="1"/>
  <c r="E31" i="1"/>
  <c r="E34" i="1" s="1"/>
  <c r="E30" i="1"/>
  <c r="E29" i="1"/>
  <c r="C138" i="9" l="1"/>
  <c r="T16" i="2"/>
  <c r="T18" i="2" s="1"/>
  <c r="S18" i="2"/>
  <c r="H9" i="7"/>
  <c r="AJ34" i="1"/>
  <c r="AP34" i="1"/>
  <c r="AH34" i="1"/>
  <c r="Z34" i="1"/>
  <c r="R34" i="1"/>
  <c r="J34" i="1"/>
  <c r="G9" i="7"/>
  <c r="AB34" i="1"/>
  <c r="H34" i="1"/>
  <c r="T34" i="1"/>
  <c r="AU34" i="1"/>
  <c r="AM34" i="1"/>
  <c r="AE34" i="1"/>
  <c r="W34" i="1"/>
  <c r="O34" i="1"/>
  <c r="L9" i="7"/>
  <c r="G34" i="1"/>
  <c r="D9" i="7"/>
  <c r="N34" i="1"/>
  <c r="AR34" i="1"/>
  <c r="K34" i="1"/>
  <c r="AS34" i="1"/>
  <c r="AK34" i="1"/>
  <c r="AC34" i="1"/>
  <c r="U34" i="1"/>
  <c r="M34" i="1"/>
  <c r="L34" i="1"/>
  <c r="F9" i="7"/>
  <c r="C9" i="7"/>
  <c r="E9" i="7"/>
  <c r="K9" i="7"/>
  <c r="J9" i="7"/>
  <c r="B9" i="7"/>
  <c r="B13" i="4" l="1"/>
  <c r="C18" i="10" s="1"/>
  <c r="B11" i="4"/>
  <c r="C16" i="10" s="1"/>
  <c r="B9" i="4"/>
  <c r="C14" i="10" s="1"/>
  <c r="B12" i="4"/>
  <c r="C17" i="10" s="1"/>
  <c r="B8" i="4"/>
  <c r="C13" i="10" s="1"/>
  <c r="B6" i="4"/>
  <c r="E35" i="7"/>
  <c r="B4" i="4"/>
  <c r="C35" i="7"/>
  <c r="B7" i="4"/>
  <c r="F35" i="7"/>
  <c r="B5" i="4"/>
  <c r="D35" i="7"/>
  <c r="B3" i="4"/>
  <c r="B35" i="7"/>
  <c r="I9" i="7"/>
  <c r="F4" i="4" l="1"/>
  <c r="C9" i="10"/>
  <c r="H9" i="10" s="1"/>
  <c r="F6" i="4"/>
  <c r="C11" i="10"/>
  <c r="H11" i="10" s="1"/>
  <c r="F5" i="4"/>
  <c r="C10" i="10"/>
  <c r="H10" i="10" s="1"/>
  <c r="C8" i="10"/>
  <c r="F3" i="4"/>
  <c r="F7" i="4"/>
  <c r="C12" i="10"/>
  <c r="H12" i="10" s="1"/>
  <c r="B10" i="4"/>
  <c r="C15" i="10" s="1"/>
  <c r="I11" i="2"/>
  <c r="K11" i="2" s="1"/>
  <c r="B19" i="4" l="1"/>
  <c r="B20" i="4" s="1"/>
  <c r="C25" i="10"/>
  <c r="H8" i="10"/>
  <c r="G18" i="7"/>
  <c r="H21" i="4"/>
  <c r="H22" i="4" s="1"/>
  <c r="C8" i="4" l="1"/>
  <c r="G35" i="7"/>
  <c r="H23" i="4"/>
  <c r="H24" i="4" s="1"/>
  <c r="H25" i="4" s="1"/>
  <c r="H26" i="4" s="1"/>
  <c r="H27" i="4" s="1"/>
  <c r="H28" i="4" s="1"/>
  <c r="H29" i="4" s="1"/>
  <c r="H30" i="4" s="1"/>
  <c r="H31" i="4" s="1"/>
  <c r="F21" i="2"/>
  <c r="K17" i="7" s="1"/>
  <c r="G3" i="4"/>
  <c r="I3" i="4" s="1"/>
  <c r="F8" i="4" l="1"/>
  <c r="D13" i="10"/>
  <c r="J15" i="7"/>
  <c r="H14" i="2"/>
  <c r="I15" i="7"/>
  <c r="H13" i="2"/>
  <c r="H32" i="4"/>
  <c r="B23" i="4" s="1"/>
  <c r="B24" i="4" s="1"/>
  <c r="B25" i="4" s="1"/>
  <c r="E26" i="2"/>
  <c r="E22" i="2"/>
  <c r="L16" i="7" s="1"/>
  <c r="E24" i="2"/>
  <c r="N16" i="7" s="1"/>
  <c r="E25" i="2"/>
  <c r="O16" i="7" s="1"/>
  <c r="E21" i="2"/>
  <c r="K16" i="7" s="1"/>
  <c r="E23" i="2"/>
  <c r="M16" i="7" s="1"/>
  <c r="D25" i="2"/>
  <c r="O15" i="7" s="1"/>
  <c r="D21" i="2"/>
  <c r="D22" i="2"/>
  <c r="D23" i="2"/>
  <c r="M15" i="7" s="1"/>
  <c r="D24" i="2"/>
  <c r="N15" i="7" s="1"/>
  <c r="D26" i="2"/>
  <c r="H18" i="7"/>
  <c r="I12" i="2"/>
  <c r="K12" i="2" s="1"/>
  <c r="E15" i="2"/>
  <c r="D15" i="2"/>
  <c r="C15" i="2"/>
  <c r="H13" i="10" l="1"/>
  <c r="P16" i="7"/>
  <c r="P15" i="7"/>
  <c r="C9" i="4"/>
  <c r="H35" i="7"/>
  <c r="K15" i="7"/>
  <c r="L15" i="7"/>
  <c r="I18" i="7"/>
  <c r="I13" i="2"/>
  <c r="K13" i="2" s="1"/>
  <c r="D17" i="2"/>
  <c r="E17" i="2" s="1"/>
  <c r="F17" i="2" s="1"/>
  <c r="C17" i="2"/>
  <c r="D14" i="10" l="1"/>
  <c r="F9" i="4"/>
  <c r="C10" i="4"/>
  <c r="I35" i="7"/>
  <c r="F24" i="2"/>
  <c r="N17" i="7" s="1"/>
  <c r="N18" i="7" s="1"/>
  <c r="F23" i="2"/>
  <c r="M17" i="7" s="1"/>
  <c r="M18" i="7" s="1"/>
  <c r="F25" i="2"/>
  <c r="O17" i="7" s="1"/>
  <c r="O18" i="7" s="1"/>
  <c r="F26" i="2"/>
  <c r="F22" i="2"/>
  <c r="L17" i="7" s="1"/>
  <c r="I14" i="2"/>
  <c r="B26" i="4"/>
  <c r="F10" i="4" l="1"/>
  <c r="D15" i="10"/>
  <c r="H15" i="10" s="1"/>
  <c r="H14" i="10"/>
  <c r="Q18" i="7"/>
  <c r="P17" i="7"/>
  <c r="P18" i="7" s="1"/>
  <c r="K14" i="2"/>
  <c r="J17" i="2"/>
  <c r="C16" i="4"/>
  <c r="O35" i="7"/>
  <c r="C14" i="4"/>
  <c r="M35" i="7"/>
  <c r="C15" i="4"/>
  <c r="N35" i="7"/>
  <c r="J18" i="7"/>
  <c r="K18" i="7"/>
  <c r="L18" i="7"/>
  <c r="B27" i="4"/>
  <c r="F15" i="4" l="1"/>
  <c r="D20" i="10"/>
  <c r="H20" i="10" s="1"/>
  <c r="F14" i="4"/>
  <c r="D19" i="10"/>
  <c r="H19" i="10" s="1"/>
  <c r="F16" i="4"/>
  <c r="D21" i="10"/>
  <c r="H21" i="10" s="1"/>
  <c r="C17" i="4"/>
  <c r="P35" i="7"/>
  <c r="C18" i="4"/>
  <c r="Q35" i="7"/>
  <c r="C13" i="4"/>
  <c r="L35" i="7"/>
  <c r="C12" i="4"/>
  <c r="K35" i="7"/>
  <c r="C11" i="4"/>
  <c r="J35" i="7"/>
  <c r="B28" i="4"/>
  <c r="F11" i="4" l="1"/>
  <c r="D16" i="10"/>
  <c r="C19" i="4"/>
  <c r="C20" i="4" s="1"/>
  <c r="F17" i="4"/>
  <c r="D22" i="10"/>
  <c r="H22" i="10" s="1"/>
  <c r="F12" i="4"/>
  <c r="D17" i="10"/>
  <c r="H17" i="10" s="1"/>
  <c r="F13" i="4"/>
  <c r="D18" i="10"/>
  <c r="H18" i="10" s="1"/>
  <c r="D23" i="10"/>
  <c r="H23" i="10" s="1"/>
  <c r="F18" i="4"/>
  <c r="B29" i="4"/>
  <c r="F19" i="4" l="1"/>
  <c r="H16" i="10"/>
  <c r="D25" i="10"/>
  <c r="B30" i="4"/>
  <c r="B31" i="4" l="1"/>
  <c r="B32" i="4" l="1"/>
  <c r="B33" i="4" l="1"/>
  <c r="B34" i="4" s="1"/>
  <c r="F34" i="4" l="1"/>
  <c r="G4" i="4" s="1"/>
  <c r="I4" i="4" s="1"/>
  <c r="C34" i="4"/>
  <c r="K3" i="4" s="1"/>
  <c r="L3" i="4" s="1"/>
  <c r="B35" i="4" l="1"/>
  <c r="B36" i="4" l="1"/>
  <c r="B37" i="4" s="1"/>
  <c r="B38" i="4" s="1"/>
  <c r="B39" i="4" l="1"/>
  <c r="B40" i="4" l="1"/>
  <c r="B41" i="4" l="1"/>
  <c r="B42" i="4" l="1"/>
  <c r="B43" i="4" l="1"/>
  <c r="B44" i="4" l="1"/>
  <c r="B45" i="4" l="1"/>
  <c r="B46" i="4" l="1"/>
  <c r="C46" i="4" s="1"/>
  <c r="F46" i="4" l="1"/>
  <c r="K4" i="4"/>
  <c r="L4" i="4" s="1"/>
  <c r="G5" i="4" l="1"/>
  <c r="I5" i="4" s="1"/>
  <c r="B47" i="4" s="1"/>
  <c r="B48" i="4" s="1"/>
  <c r="B49" i="4" l="1"/>
  <c r="B50" i="4" l="1"/>
  <c r="B51" i="4" l="1"/>
  <c r="B52" i="4" l="1"/>
  <c r="B53" i="4" l="1"/>
  <c r="B54" i="4" l="1"/>
  <c r="B55" i="4" l="1"/>
  <c r="B56" i="4" l="1"/>
  <c r="B57" i="4" l="1"/>
  <c r="B58" i="4" l="1"/>
  <c r="C58" i="4" s="1"/>
  <c r="F58" i="4" l="1"/>
  <c r="G6" i="4" s="1"/>
  <c r="K5" i="4"/>
  <c r="L5" i="4" s="1"/>
  <c r="I6" i="4" l="1"/>
  <c r="B59" i="4" s="1"/>
  <c r="B60" i="4" s="1"/>
  <c r="B61" i="4" l="1"/>
  <c r="B62" i="4" l="1"/>
  <c r="B63" i="4" l="1"/>
  <c r="B64" i="4" l="1"/>
  <c r="B65" i="4" l="1"/>
  <c r="B66" i="4" l="1"/>
  <c r="B67" i="4" l="1"/>
  <c r="B68" i="4" l="1"/>
  <c r="B69" i="4" l="1"/>
  <c r="B70" i="4" l="1"/>
  <c r="F70" i="4" l="1"/>
  <c r="C70" i="4"/>
  <c r="K6" i="4" s="1"/>
  <c r="L6" i="4" s="1"/>
  <c r="G7" i="4" l="1"/>
  <c r="I7" i="4" s="1"/>
  <c r="B71" i="4" s="1"/>
  <c r="B72" i="4" l="1"/>
  <c r="B3" i="9" s="1"/>
  <c r="B2" i="9"/>
  <c r="B73" i="4"/>
  <c r="B4" i="9" s="1"/>
  <c r="G8" i="9" l="1"/>
  <c r="D2" i="9"/>
  <c r="G25" i="9" s="1"/>
  <c r="G10" i="9"/>
  <c r="D4" i="9"/>
  <c r="G27" i="9" s="1"/>
  <c r="G9" i="9"/>
  <c r="D3" i="9"/>
  <c r="G26" i="9" s="1"/>
  <c r="B74" i="4"/>
  <c r="B5" i="9" s="1"/>
  <c r="G11" i="9" l="1"/>
  <c r="D5" i="9"/>
  <c r="G28" i="9" s="1"/>
  <c r="B75" i="4"/>
  <c r="B6" i="9" s="1"/>
  <c r="G12" i="9" l="1"/>
  <c r="D6" i="9"/>
  <c r="G29" i="9" s="1"/>
  <c r="B76" i="4"/>
  <c r="B7" i="9" s="1"/>
  <c r="G13" i="9" l="1"/>
  <c r="D7" i="9"/>
  <c r="G30" i="9" s="1"/>
  <c r="B77" i="4"/>
  <c r="B8" i="9" s="1"/>
  <c r="G14" i="9" l="1"/>
  <c r="D8" i="9"/>
  <c r="G31" i="9" s="1"/>
  <c r="B78" i="4"/>
  <c r="B9" i="9" s="1"/>
  <c r="G15" i="9" l="1"/>
  <c r="D9" i="9"/>
  <c r="G32" i="9" s="1"/>
  <c r="B79" i="4"/>
  <c r="B10" i="9" s="1"/>
  <c r="G16" i="9" l="1"/>
  <c r="D10" i="9"/>
  <c r="G33" i="9" s="1"/>
  <c r="B80" i="4"/>
  <c r="B11" i="9" s="1"/>
  <c r="G17" i="9" l="1"/>
  <c r="D11" i="9"/>
  <c r="G34" i="9" s="1"/>
  <c r="B81" i="4"/>
  <c r="B12" i="9" s="1"/>
  <c r="G18" i="9" l="1"/>
  <c r="D12" i="9"/>
  <c r="G35" i="9" s="1"/>
  <c r="B82" i="4"/>
  <c r="C82" i="4" l="1"/>
  <c r="B13" i="9"/>
  <c r="F82" i="4"/>
  <c r="K7" i="4"/>
  <c r="L7" i="4" s="1"/>
  <c r="G19" i="9" l="1"/>
  <c r="G20" i="9" s="1"/>
  <c r="J12" i="10" s="1"/>
  <c r="D13" i="9"/>
  <c r="G36" i="9" s="1"/>
  <c r="G37" i="9" s="1"/>
  <c r="G8" i="4"/>
  <c r="I8" i="4" s="1"/>
  <c r="B83" i="4" s="1"/>
  <c r="B84" i="4" l="1"/>
  <c r="B15" i="9" s="1"/>
  <c r="B14" i="9"/>
  <c r="B85" i="4"/>
  <c r="B16" i="9" s="1"/>
  <c r="H10" i="9" l="1"/>
  <c r="D16" i="9"/>
  <c r="H27" i="9" s="1"/>
  <c r="H8" i="9"/>
  <c r="D14" i="9"/>
  <c r="H25" i="9" s="1"/>
  <c r="H9" i="9"/>
  <c r="D15" i="9"/>
  <c r="H26" i="9" s="1"/>
  <c r="B86" i="4"/>
  <c r="B17" i="9" s="1"/>
  <c r="H11" i="9" l="1"/>
  <c r="D17" i="9"/>
  <c r="H28" i="9" s="1"/>
  <c r="B87" i="4"/>
  <c r="B18" i="9" s="1"/>
  <c r="H12" i="9" l="1"/>
  <c r="D18" i="9"/>
  <c r="H29" i="9" s="1"/>
  <c r="B88" i="4"/>
  <c r="B19" i="9" s="1"/>
  <c r="H13" i="9" l="1"/>
  <c r="D19" i="9"/>
  <c r="H30" i="9" s="1"/>
  <c r="B89" i="4"/>
  <c r="B20" i="9" s="1"/>
  <c r="H14" i="9" l="1"/>
  <c r="D20" i="9"/>
  <c r="H31" i="9" s="1"/>
  <c r="B90" i="4"/>
  <c r="B21" i="9" s="1"/>
  <c r="H15" i="9" l="1"/>
  <c r="D21" i="9"/>
  <c r="H32" i="9" s="1"/>
  <c r="B91" i="4"/>
  <c r="B22" i="9" s="1"/>
  <c r="H16" i="9" l="1"/>
  <c r="D22" i="9"/>
  <c r="H33" i="9" s="1"/>
  <c r="B92" i="4"/>
  <c r="B23" i="9" s="1"/>
  <c r="H17" i="9" l="1"/>
  <c r="D23" i="9"/>
  <c r="H34" i="9" s="1"/>
  <c r="B93" i="4"/>
  <c r="B24" i="9" s="1"/>
  <c r="H18" i="9" l="1"/>
  <c r="D24" i="9"/>
  <c r="H35" i="9" s="1"/>
  <c r="B94" i="4"/>
  <c r="C94" i="4" l="1"/>
  <c r="B25" i="9"/>
  <c r="F94" i="4"/>
  <c r="K8" i="4"/>
  <c r="L8" i="4" s="1"/>
  <c r="H19" i="9" l="1"/>
  <c r="H20" i="9" s="1"/>
  <c r="J13" i="10" s="1"/>
  <c r="D25" i="9"/>
  <c r="H36" i="9" s="1"/>
  <c r="H37" i="9" s="1"/>
  <c r="G9" i="4"/>
  <c r="I9" i="4" s="1"/>
  <c r="B95" i="4" s="1"/>
  <c r="B96" i="4" l="1"/>
  <c r="B27" i="9" s="1"/>
  <c r="B26" i="9"/>
  <c r="B97" i="4"/>
  <c r="B28" i="9" s="1"/>
  <c r="I10" i="9" l="1"/>
  <c r="D28" i="9"/>
  <c r="I27" i="9" s="1"/>
  <c r="I8" i="9"/>
  <c r="D26" i="9"/>
  <c r="I25" i="9" s="1"/>
  <c r="I9" i="9"/>
  <c r="D27" i="9"/>
  <c r="I26" i="9" s="1"/>
  <c r="B98" i="4"/>
  <c r="B29" i="9" s="1"/>
  <c r="I11" i="9" l="1"/>
  <c r="D29" i="9"/>
  <c r="I28" i="9" s="1"/>
  <c r="B99" i="4"/>
  <c r="B30" i="9" s="1"/>
  <c r="I12" i="9" l="1"/>
  <c r="D30" i="9"/>
  <c r="I29" i="9" s="1"/>
  <c r="B100" i="4"/>
  <c r="B31" i="9" s="1"/>
  <c r="I13" i="9" l="1"/>
  <c r="D31" i="9"/>
  <c r="I30" i="9" s="1"/>
  <c r="B101" i="4"/>
  <c r="B32" i="9" s="1"/>
  <c r="I14" i="9" l="1"/>
  <c r="D32" i="9"/>
  <c r="I31" i="9" s="1"/>
  <c r="B102" i="4"/>
  <c r="B33" i="9" s="1"/>
  <c r="I15" i="9" l="1"/>
  <c r="D33" i="9"/>
  <c r="I32" i="9" s="1"/>
  <c r="B103" i="4"/>
  <c r="B34" i="9" s="1"/>
  <c r="I16" i="9" l="1"/>
  <c r="D34" i="9"/>
  <c r="I33" i="9" s="1"/>
  <c r="B104" i="4"/>
  <c r="B35" i="9" s="1"/>
  <c r="I17" i="9" l="1"/>
  <c r="D35" i="9"/>
  <c r="I34" i="9" s="1"/>
  <c r="B105" i="4"/>
  <c r="B36" i="9" s="1"/>
  <c r="I18" i="9" l="1"/>
  <c r="D36" i="9"/>
  <c r="I35" i="9" s="1"/>
  <c r="B106" i="4"/>
  <c r="B37" i="9" s="1"/>
  <c r="I19" i="9" l="1"/>
  <c r="I20" i="9" s="1"/>
  <c r="J14" i="10" s="1"/>
  <c r="D37" i="9"/>
  <c r="I36" i="9" s="1"/>
  <c r="I37" i="9" s="1"/>
  <c r="F106" i="4"/>
  <c r="C106" i="4"/>
  <c r="K9" i="4" s="1"/>
  <c r="L9" i="4" s="1"/>
  <c r="G10" i="4" l="1"/>
  <c r="I10" i="4" s="1"/>
  <c r="B107" i="4" s="1"/>
  <c r="B108" i="4" l="1"/>
  <c r="B39" i="9" s="1"/>
  <c r="B38" i="9"/>
  <c r="B109" i="4"/>
  <c r="B40" i="9" s="1"/>
  <c r="J10" i="9" l="1"/>
  <c r="D40" i="9"/>
  <c r="J27" i="9" s="1"/>
  <c r="J8" i="9"/>
  <c r="D38" i="9"/>
  <c r="J25" i="9" s="1"/>
  <c r="J9" i="9"/>
  <c r="D39" i="9"/>
  <c r="J26" i="9" s="1"/>
  <c r="B110" i="4"/>
  <c r="B41" i="9" s="1"/>
  <c r="J11" i="9" l="1"/>
  <c r="D41" i="9"/>
  <c r="J28" i="9" s="1"/>
  <c r="B111" i="4"/>
  <c r="B42" i="9" s="1"/>
  <c r="J12" i="9" l="1"/>
  <c r="D42" i="9"/>
  <c r="J29" i="9" s="1"/>
  <c r="B112" i="4"/>
  <c r="B43" i="9" s="1"/>
  <c r="J13" i="9" l="1"/>
  <c r="D43" i="9"/>
  <c r="J30" i="9" s="1"/>
  <c r="B113" i="4"/>
  <c r="B44" i="9" s="1"/>
  <c r="J14" i="9" l="1"/>
  <c r="D44" i="9"/>
  <c r="J31" i="9" s="1"/>
  <c r="B114" i="4"/>
  <c r="B45" i="9" s="1"/>
  <c r="J15" i="9" l="1"/>
  <c r="D45" i="9"/>
  <c r="J32" i="9" s="1"/>
  <c r="B115" i="4"/>
  <c r="B46" i="9" s="1"/>
  <c r="J16" i="9" l="1"/>
  <c r="D46" i="9"/>
  <c r="J33" i="9" s="1"/>
  <c r="B116" i="4"/>
  <c r="B47" i="9" s="1"/>
  <c r="J17" i="9" l="1"/>
  <c r="D47" i="9"/>
  <c r="J34" i="9" s="1"/>
  <c r="B117" i="4"/>
  <c r="B48" i="9" s="1"/>
  <c r="J18" i="9" l="1"/>
  <c r="D48" i="9"/>
  <c r="J35" i="9" s="1"/>
  <c r="B118" i="4"/>
  <c r="B49" i="9" s="1"/>
  <c r="J19" i="9" l="1"/>
  <c r="J20" i="9" s="1"/>
  <c r="J15" i="10" s="1"/>
  <c r="D49" i="9"/>
  <c r="J36" i="9" s="1"/>
  <c r="J37" i="9" s="1"/>
  <c r="F118" i="4"/>
  <c r="C118" i="4"/>
  <c r="K10" i="4" s="1"/>
  <c r="L10" i="4" s="1"/>
  <c r="H21" i="2" l="1"/>
  <c r="H23" i="2"/>
  <c r="H24" i="2"/>
  <c r="H25" i="2"/>
  <c r="H26" i="2"/>
  <c r="H22" i="2" l="1"/>
  <c r="G11" i="4"/>
  <c r="I21" i="2" l="1"/>
  <c r="I22" i="2" s="1"/>
  <c r="I23" i="2" s="1"/>
  <c r="I24" i="2" s="1"/>
  <c r="I25" i="2" s="1"/>
  <c r="I26" i="2" s="1"/>
  <c r="I11" i="4"/>
  <c r="B119" i="4" s="1"/>
  <c r="B50" i="9" s="1"/>
  <c r="K8" i="9" l="1"/>
  <c r="D50" i="9"/>
  <c r="K25" i="9" s="1"/>
  <c r="B120" i="4"/>
  <c r="B51" i="9" s="1"/>
  <c r="K9" i="9" l="1"/>
  <c r="D51" i="9"/>
  <c r="K26" i="9" s="1"/>
  <c r="B121" i="4"/>
  <c r="B52" i="9" s="1"/>
  <c r="K10" i="9" l="1"/>
  <c r="D52" i="9"/>
  <c r="K27" i="9" s="1"/>
  <c r="B122" i="4"/>
  <c r="B53" i="9" s="1"/>
  <c r="K11" i="9" l="1"/>
  <c r="D53" i="9"/>
  <c r="K28" i="9" s="1"/>
  <c r="B123" i="4"/>
  <c r="B54" i="9" s="1"/>
  <c r="K12" i="9" l="1"/>
  <c r="D54" i="9"/>
  <c r="K29" i="9" s="1"/>
  <c r="B124" i="4"/>
  <c r="B55" i="9" s="1"/>
  <c r="K13" i="9" l="1"/>
  <c r="D55" i="9"/>
  <c r="K30" i="9" s="1"/>
  <c r="B125" i="4"/>
  <c r="B56" i="9" s="1"/>
  <c r="K14" i="9" l="1"/>
  <c r="D56" i="9"/>
  <c r="K31" i="9" s="1"/>
  <c r="B126" i="4"/>
  <c r="B57" i="9" s="1"/>
  <c r="K15" i="9" l="1"/>
  <c r="D57" i="9"/>
  <c r="K32" i="9" s="1"/>
  <c r="B127" i="4"/>
  <c r="B58" i="9" s="1"/>
  <c r="K16" i="9" l="1"/>
  <c r="D58" i="9"/>
  <c r="K33" i="9" s="1"/>
  <c r="B128" i="4"/>
  <c r="B59" i="9" s="1"/>
  <c r="K17" i="9" l="1"/>
  <c r="D59" i="9"/>
  <c r="K34" i="9" s="1"/>
  <c r="B129" i="4"/>
  <c r="B130" i="4" l="1"/>
  <c r="B61" i="9" s="1"/>
  <c r="B60" i="9"/>
  <c r="F130" i="4"/>
  <c r="G12" i="4" s="1"/>
  <c r="I12" i="4" s="1"/>
  <c r="B131" i="4" s="1"/>
  <c r="C130" i="4"/>
  <c r="K11" i="4" s="1"/>
  <c r="L11" i="4" s="1"/>
  <c r="K18" i="9" l="1"/>
  <c r="D60" i="9"/>
  <c r="K35" i="9" s="1"/>
  <c r="K19" i="9"/>
  <c r="D61" i="9"/>
  <c r="K36" i="9" s="1"/>
  <c r="K37" i="9" s="1"/>
  <c r="B132" i="4"/>
  <c r="B62" i="9"/>
  <c r="K20" i="9" l="1"/>
  <c r="J16" i="10" s="1"/>
  <c r="L8" i="9"/>
  <c r="D62" i="9"/>
  <c r="L25" i="9" s="1"/>
  <c r="B133" i="4"/>
  <c r="B63" i="9"/>
  <c r="L9" i="9" l="1"/>
  <c r="D63" i="9"/>
  <c r="L26" i="9" s="1"/>
  <c r="B134" i="4"/>
  <c r="B64" i="9"/>
  <c r="L10" i="9" l="1"/>
  <c r="D64" i="9"/>
  <c r="L27" i="9" s="1"/>
  <c r="B135" i="4"/>
  <c r="B65" i="9"/>
  <c r="B136" i="4" l="1"/>
  <c r="B66" i="9"/>
  <c r="L11" i="9"/>
  <c r="D65" i="9"/>
  <c r="L28" i="9" s="1"/>
  <c r="L12" i="9" l="1"/>
  <c r="D66" i="9"/>
  <c r="L29" i="9" s="1"/>
  <c r="B137" i="4"/>
  <c r="B67" i="9"/>
  <c r="L13" i="9" l="1"/>
  <c r="D67" i="9"/>
  <c r="L30" i="9" s="1"/>
  <c r="B138" i="4"/>
  <c r="B68" i="9"/>
  <c r="L14" i="9" l="1"/>
  <c r="D68" i="9"/>
  <c r="L31" i="9" s="1"/>
  <c r="B139" i="4"/>
  <c r="B69" i="9"/>
  <c r="L15" i="9" l="1"/>
  <c r="D69" i="9"/>
  <c r="L32" i="9" s="1"/>
  <c r="B140" i="4"/>
  <c r="B70" i="9"/>
  <c r="L16" i="9" l="1"/>
  <c r="D70" i="9"/>
  <c r="L33" i="9" s="1"/>
  <c r="B141" i="4"/>
  <c r="B71" i="9"/>
  <c r="L17" i="9" l="1"/>
  <c r="D71" i="9"/>
  <c r="L34" i="9" s="1"/>
  <c r="B142" i="4"/>
  <c r="B72" i="9"/>
  <c r="C142" i="4"/>
  <c r="K12" i="4" s="1"/>
  <c r="L12" i="4" l="1"/>
  <c r="L18" i="9"/>
  <c r="D72" i="9"/>
  <c r="L35" i="9" s="1"/>
  <c r="B73" i="9"/>
  <c r="F142" i="4"/>
  <c r="G13" i="4" s="1"/>
  <c r="I13" i="4" s="1"/>
  <c r="B143" i="4" s="1"/>
  <c r="B144" i="4" l="1"/>
  <c r="B74" i="9"/>
  <c r="L19" i="9"/>
  <c r="L20" i="9" s="1"/>
  <c r="J17" i="10" s="1"/>
  <c r="D73" i="9"/>
  <c r="L36" i="9" s="1"/>
  <c r="L37" i="9" s="1"/>
  <c r="M8" i="9" l="1"/>
  <c r="D74" i="9"/>
  <c r="M25" i="9" s="1"/>
  <c r="B145" i="4"/>
  <c r="B75" i="9"/>
  <c r="M9" i="9" l="1"/>
  <c r="D75" i="9"/>
  <c r="M26" i="9" s="1"/>
  <c r="B146" i="4"/>
  <c r="B76" i="9"/>
  <c r="M10" i="9" l="1"/>
  <c r="D76" i="9"/>
  <c r="M27" i="9" s="1"/>
  <c r="B147" i="4"/>
  <c r="B77" i="9"/>
  <c r="M11" i="9" l="1"/>
  <c r="D77" i="9"/>
  <c r="M28" i="9" s="1"/>
  <c r="B148" i="4"/>
  <c r="B78" i="9"/>
  <c r="B149" i="4" l="1"/>
  <c r="B79" i="9"/>
  <c r="M12" i="9"/>
  <c r="D78" i="9"/>
  <c r="M29" i="9" s="1"/>
  <c r="M13" i="9" l="1"/>
  <c r="D79" i="9"/>
  <c r="M30" i="9" s="1"/>
  <c r="B150" i="4"/>
  <c r="B80" i="9"/>
  <c r="B151" i="4" l="1"/>
  <c r="B81" i="9"/>
  <c r="M14" i="9"/>
  <c r="D80" i="9"/>
  <c r="M31" i="9" s="1"/>
  <c r="M15" i="9" l="1"/>
  <c r="D81" i="9"/>
  <c r="M32" i="9" s="1"/>
  <c r="B152" i="4"/>
  <c r="B82" i="9"/>
  <c r="B153" i="4" l="1"/>
  <c r="B83" i="9"/>
  <c r="M16" i="9"/>
  <c r="D82" i="9"/>
  <c r="M33" i="9" s="1"/>
  <c r="M17" i="9" l="1"/>
  <c r="D83" i="9"/>
  <c r="M34" i="9" s="1"/>
  <c r="B154" i="4"/>
  <c r="B84" i="9"/>
  <c r="M18" i="9" l="1"/>
  <c r="D84" i="9"/>
  <c r="M35" i="9" s="1"/>
  <c r="B85" i="9"/>
  <c r="F154" i="4"/>
  <c r="G14" i="4" s="1"/>
  <c r="I14" i="4" s="1"/>
  <c r="B155" i="4" s="1"/>
  <c r="C154" i="4"/>
  <c r="K13" i="4" s="1"/>
  <c r="L13" i="4" l="1"/>
  <c r="B156" i="4"/>
  <c r="B86" i="9"/>
  <c r="M19" i="9"/>
  <c r="M20" i="9" s="1"/>
  <c r="J18" i="10" s="1"/>
  <c r="D85" i="9"/>
  <c r="M36" i="9" s="1"/>
  <c r="M37" i="9" s="1"/>
  <c r="N8" i="9" l="1"/>
  <c r="D86" i="9"/>
  <c r="N25" i="9" s="1"/>
  <c r="B157" i="4"/>
  <c r="B87" i="9"/>
  <c r="N9" i="9" l="1"/>
  <c r="D87" i="9"/>
  <c r="N26" i="9" s="1"/>
  <c r="B158" i="4"/>
  <c r="B88" i="9"/>
  <c r="N10" i="9" l="1"/>
  <c r="D88" i="9"/>
  <c r="N27" i="9" s="1"/>
  <c r="B159" i="4"/>
  <c r="B89" i="9"/>
  <c r="N11" i="9" l="1"/>
  <c r="D89" i="9"/>
  <c r="N28" i="9" s="1"/>
  <c r="B160" i="4"/>
  <c r="B90" i="9"/>
  <c r="N12" i="9" l="1"/>
  <c r="D90" i="9"/>
  <c r="N29" i="9" s="1"/>
  <c r="B161" i="4"/>
  <c r="B91" i="9"/>
  <c r="N13" i="9" l="1"/>
  <c r="D91" i="9"/>
  <c r="N30" i="9" s="1"/>
  <c r="B162" i="4"/>
  <c r="B92" i="9"/>
  <c r="N14" i="9" l="1"/>
  <c r="D92" i="9"/>
  <c r="N31" i="9" s="1"/>
  <c r="B163" i="4"/>
  <c r="B93" i="9"/>
  <c r="N15" i="9" l="1"/>
  <c r="D93" i="9"/>
  <c r="N32" i="9" s="1"/>
  <c r="B164" i="4"/>
  <c r="B94" i="9"/>
  <c r="N16" i="9" l="1"/>
  <c r="D94" i="9"/>
  <c r="N33" i="9" s="1"/>
  <c r="B165" i="4"/>
  <c r="B95" i="9"/>
  <c r="N17" i="9" l="1"/>
  <c r="D95" i="9"/>
  <c r="N34" i="9" s="1"/>
  <c r="B166" i="4"/>
  <c r="B96" i="9"/>
  <c r="N18" i="9" l="1"/>
  <c r="D96" i="9"/>
  <c r="N35" i="9" s="1"/>
  <c r="B97" i="9"/>
  <c r="F166" i="4"/>
  <c r="G15" i="4" s="1"/>
  <c r="I15" i="4" s="1"/>
  <c r="B167" i="4" s="1"/>
  <c r="C166" i="4"/>
  <c r="K14" i="4" s="1"/>
  <c r="B98" i="9" l="1"/>
  <c r="B168" i="4"/>
  <c r="L14" i="4"/>
  <c r="N19" i="9"/>
  <c r="D97" i="9"/>
  <c r="N36" i="9" s="1"/>
  <c r="N37" i="9" s="1"/>
  <c r="N20" i="9"/>
  <c r="J19" i="10" s="1"/>
  <c r="B169" i="4" l="1"/>
  <c r="B99" i="9"/>
  <c r="O8" i="9"/>
  <c r="D98" i="9"/>
  <c r="O25" i="9" s="1"/>
  <c r="O9" i="9" l="1"/>
  <c r="D99" i="9"/>
  <c r="O26" i="9" s="1"/>
  <c r="B170" i="4"/>
  <c r="B100" i="9"/>
  <c r="O10" i="9" l="1"/>
  <c r="D100" i="9"/>
  <c r="O27" i="9" s="1"/>
  <c r="B171" i="4"/>
  <c r="B101" i="9"/>
  <c r="O11" i="9" l="1"/>
  <c r="D101" i="9"/>
  <c r="O28" i="9" s="1"/>
  <c r="B172" i="4"/>
  <c r="B102" i="9"/>
  <c r="O12" i="9" l="1"/>
  <c r="D102" i="9"/>
  <c r="O29" i="9" s="1"/>
  <c r="B173" i="4"/>
  <c r="B103" i="9"/>
  <c r="O13" i="9" l="1"/>
  <c r="D103" i="9"/>
  <c r="O30" i="9" s="1"/>
  <c r="B174" i="4"/>
  <c r="B104" i="9"/>
  <c r="O14" i="9" l="1"/>
  <c r="D104" i="9"/>
  <c r="O31" i="9" s="1"/>
  <c r="B175" i="4"/>
  <c r="B105" i="9"/>
  <c r="O15" i="9" l="1"/>
  <c r="D105" i="9"/>
  <c r="O32" i="9" s="1"/>
  <c r="B176" i="4"/>
  <c r="B106" i="9"/>
  <c r="O16" i="9" l="1"/>
  <c r="D106" i="9"/>
  <c r="O33" i="9" s="1"/>
  <c r="B177" i="4"/>
  <c r="B107" i="9"/>
  <c r="O17" i="9" l="1"/>
  <c r="D107" i="9"/>
  <c r="O34" i="9" s="1"/>
  <c r="B178" i="4"/>
  <c r="B108" i="9"/>
  <c r="O18" i="9" l="1"/>
  <c r="D108" i="9"/>
  <c r="O35" i="9" s="1"/>
  <c r="B109" i="9"/>
  <c r="F178" i="4"/>
  <c r="C178" i="4"/>
  <c r="K15" i="4" s="1"/>
  <c r="L15" i="4" l="1"/>
  <c r="G16" i="4"/>
  <c r="I16" i="4" s="1"/>
  <c r="B179" i="4" s="1"/>
  <c r="O19" i="9"/>
  <c r="O20" i="9" s="1"/>
  <c r="J20" i="10" s="1"/>
  <c r="D109" i="9"/>
  <c r="O36" i="9" s="1"/>
  <c r="O37" i="9" s="1"/>
  <c r="B110" i="9" l="1"/>
  <c r="B180" i="4"/>
  <c r="B181" i="4" l="1"/>
  <c r="B111" i="9"/>
  <c r="P8" i="9"/>
  <c r="D110" i="9"/>
  <c r="P25" i="9" s="1"/>
  <c r="P9" i="9" l="1"/>
  <c r="D111" i="9"/>
  <c r="P26" i="9" s="1"/>
  <c r="B182" i="4"/>
  <c r="B112" i="9"/>
  <c r="P10" i="9" l="1"/>
  <c r="D112" i="9"/>
  <c r="P27" i="9" s="1"/>
  <c r="B183" i="4"/>
  <c r="B113" i="9"/>
  <c r="P11" i="9" l="1"/>
  <c r="D113" i="9"/>
  <c r="P28" i="9" s="1"/>
  <c r="B184" i="4"/>
  <c r="B114" i="9"/>
  <c r="B185" i="4" l="1"/>
  <c r="B115" i="9"/>
  <c r="P12" i="9"/>
  <c r="D114" i="9"/>
  <c r="P29" i="9" s="1"/>
  <c r="P13" i="9" l="1"/>
  <c r="D115" i="9"/>
  <c r="P30" i="9" s="1"/>
  <c r="B186" i="4"/>
  <c r="B116" i="9"/>
  <c r="P14" i="9" l="1"/>
  <c r="D116" i="9"/>
  <c r="P31" i="9" s="1"/>
  <c r="B187" i="4"/>
  <c r="B117" i="9"/>
  <c r="P15" i="9" l="1"/>
  <c r="D117" i="9"/>
  <c r="P32" i="9" s="1"/>
  <c r="B188" i="4"/>
  <c r="B118" i="9"/>
  <c r="B189" i="4" l="1"/>
  <c r="B119" i="9"/>
  <c r="P16" i="9"/>
  <c r="D118" i="9"/>
  <c r="P33" i="9" s="1"/>
  <c r="P17" i="9" l="1"/>
  <c r="D119" i="9"/>
  <c r="P34" i="9" s="1"/>
  <c r="B190" i="4"/>
  <c r="B120" i="9"/>
  <c r="B121" i="9" l="1"/>
  <c r="F190" i="4"/>
  <c r="G17" i="4" s="1"/>
  <c r="I17" i="4" s="1"/>
  <c r="B191" i="4" s="1"/>
  <c r="C190" i="4"/>
  <c r="K16" i="4" s="1"/>
  <c r="P18" i="9"/>
  <c r="D120" i="9"/>
  <c r="P35" i="9" s="1"/>
  <c r="L16" i="4" l="1"/>
  <c r="B122" i="9"/>
  <c r="B192" i="4"/>
  <c r="P19" i="9"/>
  <c r="P20" i="9" s="1"/>
  <c r="J21" i="10" s="1"/>
  <c r="D121" i="9"/>
  <c r="P36" i="9" s="1"/>
  <c r="P37" i="9" s="1"/>
  <c r="B193" i="4" l="1"/>
  <c r="B123" i="9"/>
  <c r="Q8" i="9"/>
  <c r="D122" i="9"/>
  <c r="Q25" i="9" s="1"/>
  <c r="D123" i="9" l="1"/>
  <c r="Q26" i="9" s="1"/>
  <c r="Q9" i="9"/>
  <c r="B194" i="4"/>
  <c r="B124" i="9"/>
  <c r="Q10" i="9" l="1"/>
  <c r="D124" i="9"/>
  <c r="Q27" i="9" s="1"/>
  <c r="B195" i="4"/>
  <c r="B125" i="9"/>
  <c r="B196" i="4" l="1"/>
  <c r="B126" i="9"/>
  <c r="Q11" i="9"/>
  <c r="D125" i="9"/>
  <c r="Q28" i="9" s="1"/>
  <c r="B197" i="4" l="1"/>
  <c r="B127" i="9"/>
  <c r="Q12" i="9"/>
  <c r="D126" i="9"/>
  <c r="Q29" i="9" s="1"/>
  <c r="Q13" i="9" l="1"/>
  <c r="D127" i="9"/>
  <c r="Q30" i="9" s="1"/>
  <c r="B198" i="4"/>
  <c r="B128" i="9"/>
  <c r="Q14" i="9" l="1"/>
  <c r="D128" i="9"/>
  <c r="Q31" i="9" s="1"/>
  <c r="B199" i="4"/>
  <c r="B129" i="9"/>
  <c r="Q15" i="9" l="1"/>
  <c r="D129" i="9"/>
  <c r="Q32" i="9" s="1"/>
  <c r="B200" i="4"/>
  <c r="B130" i="9"/>
  <c r="Q16" i="9" l="1"/>
  <c r="D130" i="9"/>
  <c r="Q33" i="9" s="1"/>
  <c r="B201" i="4"/>
  <c r="B131" i="9"/>
  <c r="B202" i="4" l="1"/>
  <c r="B132" i="9"/>
  <c r="Q17" i="9"/>
  <c r="D131" i="9"/>
  <c r="Q34" i="9" s="1"/>
  <c r="Q18" i="9" l="1"/>
  <c r="D132" i="9"/>
  <c r="Q35" i="9" s="1"/>
  <c r="B133" i="9"/>
  <c r="F202" i="4"/>
  <c r="G18" i="4" s="1"/>
  <c r="I18" i="4" s="1"/>
  <c r="B203" i="4" s="1"/>
  <c r="C202" i="4"/>
  <c r="K17" i="4" s="1"/>
  <c r="B134" i="9" l="1"/>
  <c r="B204" i="4"/>
  <c r="L17" i="4"/>
  <c r="K19" i="4"/>
  <c r="L19" i="4" s="1"/>
  <c r="Q19" i="9"/>
  <c r="Q20" i="9" s="1"/>
  <c r="J22" i="10" s="1"/>
  <c r="D133" i="9"/>
  <c r="Q36" i="9" s="1"/>
  <c r="Q37" i="9" s="1"/>
  <c r="B205" i="4" l="1"/>
  <c r="B135" i="9"/>
  <c r="R8" i="9"/>
  <c r="D134" i="9"/>
  <c r="R25" i="9" s="1"/>
  <c r="R9" i="9" l="1"/>
  <c r="D135" i="9"/>
  <c r="R26" i="9" s="1"/>
  <c r="B206" i="4"/>
  <c r="B136" i="9"/>
  <c r="R10" i="9" l="1"/>
  <c r="D136" i="9"/>
  <c r="R27" i="9" s="1"/>
  <c r="B207" i="4"/>
  <c r="B137" i="9"/>
  <c r="B208" i="4" l="1"/>
  <c r="B138" i="9"/>
  <c r="R11" i="9"/>
  <c r="D137" i="9"/>
  <c r="R28" i="9" s="1"/>
  <c r="B209" i="4" l="1"/>
  <c r="B139" i="9"/>
  <c r="R12" i="9"/>
  <c r="D138" i="9"/>
  <c r="R29" i="9" s="1"/>
  <c r="D139" i="9" l="1"/>
  <c r="R30" i="9" s="1"/>
  <c r="R13" i="9"/>
  <c r="B210" i="4"/>
  <c r="B140" i="9"/>
  <c r="R14" i="9" l="1"/>
  <c r="D140" i="9"/>
  <c r="R31" i="9" s="1"/>
  <c r="B211" i="4"/>
  <c r="B141" i="9"/>
  <c r="R15" i="9" l="1"/>
  <c r="D141" i="9"/>
  <c r="R32" i="9" s="1"/>
  <c r="B212" i="4"/>
  <c r="B142" i="9"/>
  <c r="R16" i="9" l="1"/>
  <c r="D142" i="9"/>
  <c r="R33" i="9" s="1"/>
  <c r="B213" i="4"/>
  <c r="B143" i="9"/>
  <c r="R17" i="9" l="1"/>
  <c r="D143" i="9"/>
  <c r="R34" i="9" s="1"/>
  <c r="B214" i="4"/>
  <c r="B144" i="9"/>
  <c r="R18" i="9" l="1"/>
  <c r="D144" i="9"/>
  <c r="R35" i="9" s="1"/>
  <c r="F214" i="4"/>
  <c r="B145" i="9"/>
  <c r="C214" i="4"/>
  <c r="K18" i="4" s="1"/>
  <c r="L18" i="4" s="1"/>
  <c r="R19" i="9" l="1"/>
  <c r="R20" i="9" s="1"/>
  <c r="J23" i="10" s="1"/>
  <c r="D145" i="9"/>
  <c r="R36" i="9" s="1"/>
  <c r="R37" i="9" s="1"/>
</calcChain>
</file>

<file path=xl/comments1.xml><?xml version="1.0" encoding="utf-8"?>
<comments xmlns="http://schemas.openxmlformats.org/spreadsheetml/2006/main">
  <authors>
    <author>rbucknall</author>
    <author>Richard Bucknall</author>
  </authors>
  <commentList>
    <comment ref="C11" authorId="0" shapeId="0">
      <text>
        <r>
          <rPr>
            <sz val="9"/>
            <color indexed="81"/>
            <rFont val="Tahoma"/>
            <family val="2"/>
          </rPr>
          <t>Includes adjustment to 2011 year made in future IESO reports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Includes adjustment to 2012 year made in future IESO reports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Includes adjustment to 2013 year made in future IESO reports</t>
        </r>
      </text>
    </comment>
    <comment ref="C27" authorId="1" shapeId="0">
      <text>
        <r>
          <rPr>
            <b/>
            <sz val="9"/>
            <color indexed="81"/>
            <rFont val="Tahoma"/>
            <family val="2"/>
          </rPr>
          <t>Richard Bucknall:</t>
        </r>
        <r>
          <rPr>
            <sz val="9"/>
            <color indexed="81"/>
            <rFont val="Tahoma"/>
            <family val="2"/>
          </rPr>
          <t xml:space="preserve">
Assumed savings persistence from 2020 applied to 2021</t>
        </r>
      </text>
    </comment>
  </commentList>
</comments>
</file>

<file path=xl/comments2.xml><?xml version="1.0" encoding="utf-8"?>
<comments xmlns="http://schemas.openxmlformats.org/spreadsheetml/2006/main">
  <authors>
    <author>Richard Bucknall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</rPr>
          <t>Richard Bucknall:</t>
        </r>
        <r>
          <rPr>
            <sz val="9"/>
            <color indexed="81"/>
            <rFont val="Tahoma"/>
            <family val="2"/>
          </rPr>
          <t xml:space="preserve">
P&amp;C report Apr 2019 savings was 39,749 for Jan-Mar.
39,749*4 = 158996
plus 12 months savings of streetlighting</t>
        </r>
      </text>
    </comment>
  </commentList>
</comments>
</file>

<file path=xl/sharedStrings.xml><?xml version="1.0" encoding="utf-8"?>
<sst xmlns="http://schemas.openxmlformats.org/spreadsheetml/2006/main" count="271" uniqueCount="131">
  <si>
    <t>Year</t>
  </si>
  <si>
    <t>kWh (with persistence)</t>
  </si>
  <si>
    <t>2012 CDM Results</t>
  </si>
  <si>
    <t>2013 CDM Results</t>
  </si>
  <si>
    <t>2014 CDM Results</t>
  </si>
  <si>
    <t>2011 CDM Results</t>
  </si>
  <si>
    <t>Target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</si>
  <si>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</si>
  <si>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</si>
  <si>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</si>
  <si>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</si>
  <si>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</si>
  <si>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</si>
  <si>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</si>
  <si>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</si>
  <si>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</si>
  <si>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</si>
  <si>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</si>
  <si>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</si>
  <si>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</si>
  <si>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2011 - 2014 Programs
Total kWh Savings (Net)</t>
  </si>
  <si>
    <t>kWh Increase Over Previous Year</t>
  </si>
  <si>
    <t>CDM Activity</t>
  </si>
  <si>
    <t>Total Months</t>
  </si>
  <si>
    <t>Year Check:</t>
  </si>
  <si>
    <t>Monthly Incremental kWh Savings</t>
  </si>
  <si>
    <t>Validation Check</t>
  </si>
  <si>
    <t>Persistence</t>
  </si>
  <si>
    <t>2011 Programs</t>
  </si>
  <si>
    <t>2012 Programs</t>
  </si>
  <si>
    <t>2013 Programs</t>
  </si>
  <si>
    <t>2014 Programs</t>
  </si>
  <si>
    <t xml:space="preserve">Total </t>
  </si>
  <si>
    <t>2015 Programs</t>
  </si>
  <si>
    <t>2016 Programs</t>
  </si>
  <si>
    <t>4 Year 2011 to 2014 target
kWh Savings</t>
  </si>
  <si>
    <t>Cumulative</t>
  </si>
  <si>
    <t>Persistence Factor (kWh)</t>
  </si>
  <si>
    <t>Cumulative Savings</t>
  </si>
  <si>
    <t>2011 Program</t>
  </si>
  <si>
    <t>2012 Program</t>
  </si>
  <si>
    <t>2013 Program</t>
  </si>
  <si>
    <t>2014 Program</t>
  </si>
  <si>
    <t>Future Savings (Persistence)</t>
  </si>
  <si>
    <t>Year Total</t>
  </si>
  <si>
    <t>Incremental</t>
  </si>
  <si>
    <t>Program Year</t>
  </si>
  <si>
    <t>#</t>
  </si>
  <si>
    <t>2006 Programs</t>
  </si>
  <si>
    <t>2007 Programs</t>
  </si>
  <si>
    <t>2008 Programs</t>
  </si>
  <si>
    <t>2009 Programs</t>
  </si>
  <si>
    <t>Results Status</t>
  </si>
  <si>
    <t>Final</t>
  </si>
  <si>
    <t>2010 Programs</t>
  </si>
  <si>
    <t>OPA Conservation &amp; Demand Management Programs</t>
  </si>
  <si>
    <t>Annual Results at the End-User Level</t>
  </si>
  <si>
    <t>For:</t>
  </si>
  <si>
    <t>Wellington North Power Inc.</t>
  </si>
  <si>
    <t>Net Summer Peak Demand Savings (MW)</t>
  </si>
  <si>
    <t>Net Energy Savings (MWh)</t>
  </si>
  <si>
    <t>Gross Summer Peak Demand Savings (MW)</t>
  </si>
  <si>
    <t>Gross Energy Savings (MWh)</t>
  </si>
  <si>
    <t>Net Energy Savings (kWh)</t>
  </si>
  <si>
    <t>Total kWh</t>
  </si>
  <si>
    <t>2006 - 2010 Programs
Total kWh Savings (Net)</t>
  </si>
  <si>
    <t>2006 Program</t>
  </si>
  <si>
    <t>2007 Program</t>
  </si>
  <si>
    <t>2008 Program</t>
  </si>
  <si>
    <t>2009 Program</t>
  </si>
  <si>
    <t>2010 Program</t>
  </si>
  <si>
    <t>Annual CDM kWh with 1/2 Year Rule applied</t>
  </si>
  <si>
    <t>2006 -2010 Programs</t>
  </si>
  <si>
    <t>2011 -2014 Programs</t>
  </si>
  <si>
    <t>1/2 year rule applied</t>
  </si>
  <si>
    <t>Applied Incremental Savings in 2015 onwards using Persistence % as per 2014 OPA CDM Report (2014 Final Report)</t>
  </si>
  <si>
    <t>2011-2014 IESO Results</t>
  </si>
  <si>
    <t>Source LRAMVA Model</t>
  </si>
  <si>
    <t>..\..\..\..\OEB C&amp;DM\OEB LRAM VA Calculations\2020\2019_OEB_LRAMVA_Work_Form_v2_20180713.xlsx</t>
  </si>
  <si>
    <t>Net Energy Savings (IESO verified)</t>
  </si>
  <si>
    <t>2015 CDM Results</t>
  </si>
  <si>
    <t>2016 CDM Results</t>
  </si>
  <si>
    <t>2017 CDM Results</t>
  </si>
  <si>
    <t>2018 CDM Results</t>
  </si>
  <si>
    <t>2019 CDM Results</t>
  </si>
  <si>
    <t>2015 Program</t>
  </si>
  <si>
    <t>2016 Program</t>
  </si>
  <si>
    <t>2017 Program</t>
  </si>
  <si>
    <t>2018 Program</t>
  </si>
  <si>
    <t>2019 Program</t>
  </si>
  <si>
    <t>2020 Program</t>
  </si>
  <si>
    <t>2015-2020 CFF - IESO Results</t>
  </si>
  <si>
    <t>Verified</t>
  </si>
  <si>
    <t>Unverified</t>
  </si>
  <si>
    <t>CDM Savings Achieved</t>
  </si>
  <si>
    <t>% against Target</t>
  </si>
  <si>
    <t>2015 -2020 Programs</t>
  </si>
  <si>
    <t>2015 - 2020 Programs
Total kWh Savings (Net)</t>
  </si>
  <si>
    <t>Sub-total</t>
  </si>
  <si>
    <t>6 Year 2015 to 2020 CFF target
kWh Savings</t>
  </si>
  <si>
    <t>2017 Programs</t>
  </si>
  <si>
    <t>2018 Programs</t>
  </si>
  <si>
    <t>2019 Programs</t>
  </si>
  <si>
    <t>2020 Programs</t>
  </si>
  <si>
    <t>2021 Programs</t>
  </si>
  <si>
    <t>Total kWh 
IESO Annual CDM Results</t>
  </si>
  <si>
    <t>CDM (kWh)</t>
  </si>
  <si>
    <t>CDM (kWh) with Loss</t>
  </si>
  <si>
    <t>Year &amp; Month</t>
  </si>
  <si>
    <t>Loss Factor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</si>
  <si>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</si>
  <si>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</si>
  <si>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</si>
  <si>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</si>
  <si>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</si>
  <si>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</si>
  <si>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</si>
  <si>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</si>
  <si>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</si>
  <si>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</si>
  <si>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</si>
  <si>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Total CDM kWh</t>
  </si>
  <si>
    <t>CDM Variable Data with Half-Year Rule applied</t>
  </si>
  <si>
    <t>OPA Annual CDM Results
2006 to 2010 programs (kWh)</t>
  </si>
  <si>
    <t>OPA / IESO Annual CDM Results
2011 to 2014 programs (kWh)</t>
  </si>
  <si>
    <t>IESO Annual CDM Results
2015 to 2017 programs (kWh)</t>
  </si>
  <si>
    <t>Total Annual CDM Results (kWh)</t>
  </si>
  <si>
    <t>Check</t>
  </si>
  <si>
    <t>2018 and 2019 Programs (kWh)
Participation &amp; Cost Report</t>
  </si>
  <si>
    <t>Without Loss</t>
  </si>
  <si>
    <t>With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</si>
</sst>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  <numFmt numFmtId="167" formatCode="_-* #,##0.00_-;\-* #,##0.00_-;_-* &quot;-&quot;??_-;_-@_-"/>
    <numFmt numFmtId="168" formatCode="#,##0.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1"/>
      <color rgb="FF0033CC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33CC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0"/>
      <color rgb="FF0033CC"/>
      <name val="Arial"/>
      <family val="2"/>
    </font>
    <font>
      <sz val="11"/>
      <color theme="1"/>
      <name val="Arial"/>
      <family val="2"/>
    </font>
    <font>
      <sz val="10"/>
      <color indexed="9"/>
      <name val="Arial"/>
      <family val="2"/>
    </font>
    <font>
      <b/>
      <sz val="18"/>
      <color indexed="62"/>
      <name val="Arial"/>
      <family val="2"/>
    </font>
    <font>
      <b/>
      <sz val="12"/>
      <color indexed="62"/>
      <name val="Arial"/>
      <family val="2"/>
    </font>
    <font>
      <b/>
      <sz val="12"/>
      <name val="Arial"/>
      <family val="2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6" fillId="3" borderId="6" applyNumberFormat="0" applyAlignment="0" applyProtection="0"/>
    <xf numFmtId="0" fontId="7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4" borderId="7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</cellStyleXfs>
  <cellXfs count="33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3"/>
    <xf numFmtId="0" fontId="4" fillId="0" borderId="3" xfId="0" applyFont="1" applyBorder="1"/>
    <xf numFmtId="43" fontId="0" fillId="0" borderId="0" xfId="0" applyNumberFormat="1"/>
    <xf numFmtId="0" fontId="0" fillId="0" borderId="29" xfId="0" applyBorder="1"/>
    <xf numFmtId="0" fontId="5" fillId="0" borderId="29" xfId="0" applyFont="1" applyBorder="1" applyAlignment="1">
      <alignment horizontal="right"/>
    </xf>
    <xf numFmtId="164" fontId="5" fillId="0" borderId="16" xfId="0" applyNumberFormat="1" applyFont="1" applyBorder="1"/>
    <xf numFmtId="0" fontId="7" fillId="0" borderId="13" xfId="3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30" xfId="3" applyFont="1" applyBorder="1" applyAlignment="1">
      <alignment horizontal="center" vertical="center"/>
    </xf>
    <xf numFmtId="0" fontId="17" fillId="0" borderId="31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166" fontId="7" fillId="0" borderId="10" xfId="3" applyNumberFormat="1" applyFill="1" applyBorder="1" applyAlignment="1">
      <alignment horizontal="center" vertical="center"/>
    </xf>
    <xf numFmtId="166" fontId="7" fillId="0" borderId="32" xfId="3" applyNumberFormat="1" applyBorder="1" applyAlignment="1">
      <alignment horizontal="center" vertical="center"/>
    </xf>
    <xf numFmtId="166" fontId="7" fillId="0" borderId="10" xfId="3" applyNumberFormat="1" applyBorder="1" applyAlignment="1">
      <alignment horizontal="center" vertical="center"/>
    </xf>
    <xf numFmtId="166" fontId="7" fillId="0" borderId="2" xfId="3" applyNumberForma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3" fontId="7" fillId="0" borderId="31" xfId="3" applyNumberFormat="1" applyBorder="1" applyAlignment="1">
      <alignment horizontal="center" vertical="center"/>
    </xf>
    <xf numFmtId="3" fontId="9" fillId="0" borderId="2" xfId="3" applyNumberFormat="1" applyFont="1" applyBorder="1" applyAlignment="1">
      <alignment horizontal="center" vertical="center"/>
    </xf>
    <xf numFmtId="3" fontId="7" fillId="0" borderId="32" xfId="3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0" xfId="0" applyNumberFormat="1"/>
    <xf numFmtId="0" fontId="12" fillId="0" borderId="22" xfId="8" applyFont="1" applyBorder="1" applyAlignment="1"/>
    <xf numFmtId="0" fontId="7" fillId="2" borderId="3" xfId="8" applyFont="1" applyFill="1" applyBorder="1" applyAlignment="1"/>
    <xf numFmtId="165" fontId="17" fillId="0" borderId="3" xfId="8" applyNumberFormat="1" applyFont="1" applyBorder="1" applyAlignment="1">
      <alignment horizontal="center"/>
    </xf>
    <xf numFmtId="165" fontId="17" fillId="0" borderId="20" xfId="8" applyNumberFormat="1" applyFont="1" applyBorder="1" applyAlignment="1">
      <alignment horizontal="center"/>
    </xf>
    <xf numFmtId="0" fontId="12" fillId="0" borderId="4" xfId="8" applyFont="1" applyBorder="1" applyAlignment="1"/>
    <xf numFmtId="0" fontId="7" fillId="2" borderId="0" xfId="8" applyFont="1" applyFill="1" applyBorder="1" applyAlignment="1"/>
    <xf numFmtId="165" fontId="17" fillId="2" borderId="0" xfId="8" applyNumberFormat="1" applyFont="1" applyFill="1" applyBorder="1" applyAlignment="1"/>
    <xf numFmtId="165" fontId="17" fillId="0" borderId="0" xfId="8" applyNumberFormat="1" applyFont="1" applyBorder="1" applyAlignment="1">
      <alignment horizontal="center"/>
    </xf>
    <xf numFmtId="165" fontId="17" fillId="0" borderId="23" xfId="8" applyNumberFormat="1" applyFont="1" applyBorder="1" applyAlignment="1">
      <alignment horizontal="center"/>
    </xf>
    <xf numFmtId="165" fontId="7" fillId="2" borderId="0" xfId="8" applyNumberFormat="1" applyFont="1" applyFill="1" applyBorder="1" applyAlignment="1"/>
    <xf numFmtId="165" fontId="7" fillId="2" borderId="0" xfId="8" applyNumberFormat="1" applyFont="1" applyFill="1" applyBorder="1"/>
    <xf numFmtId="0" fontId="12" fillId="0" borderId="5" xfId="8" applyFont="1" applyBorder="1" applyAlignment="1"/>
    <xf numFmtId="0" fontId="0" fillId="0" borderId="5" xfId="0" applyBorder="1"/>
    <xf numFmtId="0" fontId="0" fillId="0" borderId="21" xfId="0" applyBorder="1" applyAlignment="1">
      <alignment horizontal="center"/>
    </xf>
    <xf numFmtId="164" fontId="4" fillId="0" borderId="0" xfId="0" applyNumberFormat="1" applyFont="1" applyBorder="1" applyAlignment="1">
      <alignment wrapText="1"/>
    </xf>
    <xf numFmtId="43" fontId="0" fillId="0" borderId="0" xfId="1" applyFont="1" applyAlignment="1">
      <alignment horizontal="center"/>
    </xf>
    <xf numFmtId="43" fontId="0" fillId="0" borderId="0" xfId="1" applyFont="1"/>
    <xf numFmtId="0" fontId="4" fillId="0" borderId="0" xfId="0" applyFont="1" applyAlignment="1">
      <alignment horizontal="right"/>
    </xf>
    <xf numFmtId="43" fontId="2" fillId="0" borderId="0" xfId="1" applyFont="1" applyAlignment="1">
      <alignment horizontal="center"/>
    </xf>
    <xf numFmtId="0" fontId="18" fillId="2" borderId="1" xfId="0" applyFont="1" applyFill="1" applyBorder="1"/>
    <xf numFmtId="165" fontId="17" fillId="0" borderId="21" xfId="8" applyNumberFormat="1" applyFont="1" applyBorder="1" applyAlignment="1">
      <alignment horizontal="center"/>
    </xf>
    <xf numFmtId="0" fontId="7" fillId="0" borderId="35" xfId="3" applyFont="1" applyBorder="1" applyAlignment="1">
      <alignment horizontal="center" vertical="center"/>
    </xf>
    <xf numFmtId="3" fontId="7" fillId="0" borderId="33" xfId="3" applyNumberFormat="1" applyBorder="1" applyAlignment="1">
      <alignment horizontal="center" vertical="center"/>
    </xf>
    <xf numFmtId="3" fontId="7" fillId="0" borderId="36" xfId="3" applyNumberFormat="1" applyBorder="1" applyAlignment="1">
      <alignment horizontal="center" vertical="center"/>
    </xf>
    <xf numFmtId="0" fontId="7" fillId="0" borderId="27" xfId="3" applyBorder="1" applyAlignment="1">
      <alignment horizontal="center" vertical="center"/>
    </xf>
    <xf numFmtId="0" fontId="12" fillId="0" borderId="37" xfId="3" applyFont="1" applyBorder="1" applyAlignment="1">
      <alignment horizontal="center" vertical="center"/>
    </xf>
    <xf numFmtId="3" fontId="12" fillId="0" borderId="38" xfId="3" applyNumberFormat="1" applyFont="1" applyBorder="1" applyAlignment="1">
      <alignment horizontal="center" vertical="center"/>
    </xf>
    <xf numFmtId="3" fontId="12" fillId="0" borderId="39" xfId="3" applyNumberFormat="1" applyFont="1" applyBorder="1" applyAlignment="1">
      <alignment horizontal="center" vertical="center"/>
    </xf>
    <xf numFmtId="3" fontId="12" fillId="0" borderId="34" xfId="3" applyNumberFormat="1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166" fontId="7" fillId="0" borderId="33" xfId="3" applyNumberFormat="1" applyBorder="1" applyAlignment="1">
      <alignment horizontal="center" vertical="center"/>
    </xf>
    <xf numFmtId="166" fontId="7" fillId="0" borderId="22" xfId="3" applyNumberFormat="1" applyFill="1" applyBorder="1" applyAlignment="1">
      <alignment horizontal="center" vertical="center"/>
    </xf>
    <xf numFmtId="166" fontId="7" fillId="0" borderId="36" xfId="3" applyNumberFormat="1" applyBorder="1" applyAlignment="1">
      <alignment horizontal="center" vertical="center"/>
    </xf>
    <xf numFmtId="166" fontId="12" fillId="0" borderId="38" xfId="3" applyNumberFormat="1" applyFont="1" applyBorder="1" applyAlignment="1">
      <alignment horizontal="center" vertical="center"/>
    </xf>
    <xf numFmtId="166" fontId="12" fillId="0" borderId="39" xfId="3" applyNumberFormat="1" applyFont="1" applyBorder="1" applyAlignment="1">
      <alignment horizontal="center" vertical="center"/>
    </xf>
    <xf numFmtId="166" fontId="12" fillId="0" borderId="34" xfId="3" applyNumberFormat="1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7" borderId="2" xfId="0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/>
    </xf>
    <xf numFmtId="0" fontId="0" fillId="0" borderId="41" xfId="0" applyFill="1" applyBorder="1" applyAlignment="1">
      <alignment vertical="top"/>
    </xf>
    <xf numFmtId="0" fontId="0" fillId="8" borderId="42" xfId="0" applyFill="1" applyBorder="1" applyAlignment="1">
      <alignment vertical="top"/>
    </xf>
    <xf numFmtId="0" fontId="0" fillId="0" borderId="42" xfId="0" applyFill="1" applyBorder="1" applyAlignment="1">
      <alignment vertical="top"/>
    </xf>
    <xf numFmtId="0" fontId="12" fillId="7" borderId="10" xfId="0" applyFont="1" applyFill="1" applyBorder="1" applyAlignment="1">
      <alignment vertical="top"/>
    </xf>
    <xf numFmtId="0" fontId="0" fillId="0" borderId="43" xfId="0" applyFill="1" applyBorder="1" applyAlignment="1">
      <alignment vertical="top"/>
    </xf>
    <xf numFmtId="0" fontId="0" fillId="8" borderId="44" xfId="0" applyFill="1" applyBorder="1" applyAlignment="1">
      <alignment vertical="top"/>
    </xf>
    <xf numFmtId="0" fontId="0" fillId="0" borderId="44" xfId="0" applyFill="1" applyBorder="1" applyAlignment="1">
      <alignment vertical="top"/>
    </xf>
    <xf numFmtId="0" fontId="12" fillId="7" borderId="11" xfId="0" applyFont="1" applyFill="1" applyBorder="1" applyAlignment="1">
      <alignment vertical="top"/>
    </xf>
    <xf numFmtId="0" fontId="7" fillId="0" borderId="45" xfId="0" applyFont="1" applyFill="1" applyBorder="1" applyAlignment="1">
      <alignment vertical="top"/>
    </xf>
    <xf numFmtId="0" fontId="7" fillId="8" borderId="46" xfId="0" applyFont="1" applyFill="1" applyBorder="1" applyAlignment="1">
      <alignment vertical="top"/>
    </xf>
    <xf numFmtId="0" fontId="7" fillId="0" borderId="46" xfId="0" applyFont="1" applyFill="1" applyBorder="1" applyAlignment="1">
      <alignment vertical="top"/>
    </xf>
    <xf numFmtId="0" fontId="12" fillId="7" borderId="12" xfId="0" applyFont="1" applyFill="1" applyBorder="1" applyAlignment="1">
      <alignment vertical="top"/>
    </xf>
    <xf numFmtId="0" fontId="0" fillId="0" borderId="0" xfId="0" applyNumberFormat="1" applyFill="1" applyBorder="1" applyAlignment="1">
      <alignment vertical="top"/>
    </xf>
    <xf numFmtId="0" fontId="12" fillId="7" borderId="2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3" fontId="0" fillId="0" borderId="41" xfId="0" applyNumberFormat="1" applyFill="1" applyBorder="1" applyAlignment="1">
      <alignment vertical="top"/>
    </xf>
    <xf numFmtId="3" fontId="0" fillId="8" borderId="42" xfId="0" applyNumberFormat="1" applyFill="1" applyBorder="1" applyAlignment="1">
      <alignment vertical="top"/>
    </xf>
    <xf numFmtId="3" fontId="0" fillId="0" borderId="42" xfId="0" applyNumberFormat="1" applyFill="1" applyBorder="1" applyAlignment="1">
      <alignment vertical="top"/>
    </xf>
    <xf numFmtId="3" fontId="12" fillId="7" borderId="2" xfId="0" applyNumberFormat="1" applyFont="1" applyFill="1" applyBorder="1" applyAlignment="1">
      <alignment vertical="top"/>
    </xf>
    <xf numFmtId="3" fontId="0" fillId="0" borderId="43" xfId="0" applyNumberFormat="1" applyFill="1" applyBorder="1" applyAlignment="1">
      <alignment vertical="top"/>
    </xf>
    <xf numFmtId="3" fontId="0" fillId="8" borderId="44" xfId="0" applyNumberFormat="1" applyFill="1" applyBorder="1" applyAlignment="1">
      <alignment vertical="top"/>
    </xf>
    <xf numFmtId="3" fontId="0" fillId="0" borderId="44" xfId="0" applyNumberFormat="1" applyFill="1" applyBorder="1" applyAlignment="1">
      <alignment vertical="top"/>
    </xf>
    <xf numFmtId="3" fontId="0" fillId="0" borderId="47" xfId="0" applyNumberFormat="1" applyFill="1" applyBorder="1" applyAlignment="1">
      <alignment vertical="top"/>
    </xf>
    <xf numFmtId="3" fontId="0" fillId="8" borderId="48" xfId="0" applyNumberFormat="1" applyFill="1" applyBorder="1" applyAlignment="1">
      <alignment vertical="top"/>
    </xf>
    <xf numFmtId="3" fontId="0" fillId="0" borderId="48" xfId="0" applyNumberFormat="1" applyFill="1" applyBorder="1" applyAlignment="1">
      <alignment vertical="top"/>
    </xf>
    <xf numFmtId="3" fontId="0" fillId="0" borderId="45" xfId="0" applyNumberFormat="1" applyFill="1" applyBorder="1" applyAlignment="1">
      <alignment vertical="top"/>
    </xf>
    <xf numFmtId="3" fontId="0" fillId="8" borderId="46" xfId="0" applyNumberFormat="1" applyFill="1" applyBorder="1" applyAlignment="1">
      <alignment vertical="top"/>
    </xf>
    <xf numFmtId="3" fontId="0" fillId="0" borderId="46" xfId="0" applyNumberFormat="1" applyFill="1" applyBorder="1" applyAlignment="1">
      <alignment vertical="top"/>
    </xf>
    <xf numFmtId="43" fontId="0" fillId="0" borderId="41" xfId="1" applyFont="1" applyFill="1" applyBorder="1" applyAlignment="1">
      <alignment vertical="top"/>
    </xf>
    <xf numFmtId="43" fontId="0" fillId="8" borderId="42" xfId="1" applyFont="1" applyFill="1" applyBorder="1" applyAlignment="1">
      <alignment vertical="top"/>
    </xf>
    <xf numFmtId="43" fontId="0" fillId="0" borderId="42" xfId="1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/>
    </xf>
    <xf numFmtId="168" fontId="0" fillId="0" borderId="41" xfId="0" applyNumberFormat="1" applyFill="1" applyBorder="1" applyAlignment="1">
      <alignment vertical="top"/>
    </xf>
    <xf numFmtId="168" fontId="0" fillId="0" borderId="43" xfId="0" applyNumberFormat="1" applyFill="1" applyBorder="1" applyAlignment="1">
      <alignment vertical="top"/>
    </xf>
    <xf numFmtId="168" fontId="0" fillId="0" borderId="47" xfId="0" applyNumberFormat="1" applyFill="1" applyBorder="1" applyAlignment="1">
      <alignment vertical="top"/>
    </xf>
    <xf numFmtId="168" fontId="0" fillId="0" borderId="45" xfId="0" applyNumberFormat="1" applyFill="1" applyBorder="1" applyAlignment="1">
      <alignment vertical="top"/>
    </xf>
    <xf numFmtId="168" fontId="0" fillId="8" borderId="42" xfId="0" applyNumberFormat="1" applyFill="1" applyBorder="1" applyAlignment="1">
      <alignment vertical="top"/>
    </xf>
    <xf numFmtId="168" fontId="0" fillId="8" borderId="44" xfId="0" applyNumberFormat="1" applyFill="1" applyBorder="1" applyAlignment="1">
      <alignment vertical="top"/>
    </xf>
    <xf numFmtId="168" fontId="0" fillId="8" borderId="48" xfId="0" applyNumberFormat="1" applyFill="1" applyBorder="1" applyAlignment="1">
      <alignment vertical="top"/>
    </xf>
    <xf numFmtId="168" fontId="0" fillId="8" borderId="46" xfId="0" applyNumberFormat="1" applyFill="1" applyBorder="1" applyAlignment="1">
      <alignment vertical="top"/>
    </xf>
    <xf numFmtId="168" fontId="0" fillId="0" borderId="42" xfId="0" applyNumberFormat="1" applyFill="1" applyBorder="1" applyAlignment="1">
      <alignment vertical="top"/>
    </xf>
    <xf numFmtId="168" fontId="0" fillId="0" borderId="44" xfId="0" applyNumberFormat="1" applyFill="1" applyBorder="1" applyAlignment="1">
      <alignment vertical="top"/>
    </xf>
    <xf numFmtId="168" fontId="0" fillId="0" borderId="48" xfId="0" applyNumberFormat="1" applyFill="1" applyBorder="1" applyAlignment="1">
      <alignment vertical="top"/>
    </xf>
    <xf numFmtId="168" fontId="0" fillId="0" borderId="46" xfId="0" applyNumberFormat="1" applyFill="1" applyBorder="1" applyAlignment="1">
      <alignment vertical="top"/>
    </xf>
    <xf numFmtId="168" fontId="12" fillId="7" borderId="2" xfId="0" applyNumberFormat="1" applyFont="1" applyFill="1" applyBorder="1" applyAlignment="1">
      <alignment vertical="top"/>
    </xf>
    <xf numFmtId="0" fontId="0" fillId="0" borderId="0" xfId="0" applyNumberForma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22" fillId="5" borderId="0" xfId="0" applyFont="1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12" fillId="9" borderId="2" xfId="0" applyFont="1" applyFill="1" applyBorder="1" applyAlignment="1">
      <alignment horizontal="center" vertical="top" wrapText="1"/>
    </xf>
    <xf numFmtId="0" fontId="12" fillId="9" borderId="2" xfId="0" applyFont="1" applyFill="1" applyBorder="1" applyAlignment="1">
      <alignment horizontal="center" vertical="top"/>
    </xf>
    <xf numFmtId="0" fontId="12" fillId="9" borderId="10" xfId="0" applyFont="1" applyFill="1" applyBorder="1" applyAlignment="1">
      <alignment vertical="top"/>
    </xf>
    <xf numFmtId="0" fontId="0" fillId="9" borderId="0" xfId="0" applyNumberFormat="1" applyFill="1" applyBorder="1" applyAlignment="1">
      <alignment vertical="top"/>
    </xf>
    <xf numFmtId="43" fontId="12" fillId="9" borderId="2" xfId="1" applyFont="1" applyFill="1" applyBorder="1" applyAlignment="1">
      <alignment vertical="top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3" fontId="10" fillId="10" borderId="2" xfId="2" applyNumberFormat="1" applyFont="1" applyFill="1" applyBorder="1" applyAlignment="1">
      <alignment horizontal="center" vertical="center"/>
    </xf>
    <xf numFmtId="0" fontId="24" fillId="0" borderId="0" xfId="0" applyFont="1"/>
    <xf numFmtId="0" fontId="0" fillId="10" borderId="0" xfId="0" applyFill="1"/>
    <xf numFmtId="0" fontId="0" fillId="0" borderId="0" xfId="0" applyFill="1"/>
    <xf numFmtId="0" fontId="25" fillId="0" borderId="0" xfId="10" applyFill="1"/>
    <xf numFmtId="9" fontId="4" fillId="0" borderId="0" xfId="9" applyFont="1" applyBorder="1" applyAlignment="1">
      <alignment wrapText="1"/>
    </xf>
    <xf numFmtId="39" fontId="0" fillId="0" borderId="0" xfId="1" applyNumberFormat="1" applyFont="1" applyAlignment="1">
      <alignment horizontal="center"/>
    </xf>
    <xf numFmtId="39" fontId="0" fillId="2" borderId="0" xfId="1" applyNumberFormat="1" applyFont="1" applyFill="1" applyAlignment="1">
      <alignment horizontal="center"/>
    </xf>
    <xf numFmtId="39" fontId="0" fillId="0" borderId="0" xfId="1" applyNumberFormat="1" applyFont="1"/>
    <xf numFmtId="39" fontId="0" fillId="0" borderId="3" xfId="1" applyNumberFormat="1" applyFont="1" applyBorder="1" applyAlignment="1">
      <alignment horizontal="center"/>
    </xf>
    <xf numFmtId="39" fontId="0" fillId="0" borderId="3" xfId="1" applyNumberFormat="1" applyFont="1" applyBorder="1"/>
    <xf numFmtId="39" fontId="0" fillId="0" borderId="1" xfId="1" applyNumberFormat="1" applyFont="1" applyBorder="1" applyAlignment="1">
      <alignment horizontal="center"/>
    </xf>
    <xf numFmtId="39" fontId="2" fillId="0" borderId="0" xfId="1" applyNumberFormat="1" applyFont="1" applyAlignment="1">
      <alignment horizont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25" fillId="0" borderId="0" xfId="10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2" fillId="0" borderId="0" xfId="1" applyFont="1" applyAlignment="1">
      <alignment horizontal="center" vertical="center"/>
    </xf>
    <xf numFmtId="4" fontId="0" fillId="0" borderId="0" xfId="1" applyNumberFormat="1" applyFont="1" applyAlignment="1">
      <alignment vertical="center"/>
    </xf>
    <xf numFmtId="4" fontId="0" fillId="0" borderId="0" xfId="0" applyNumberFormat="1" applyAlignment="1">
      <alignment horizontal="center" vertical="center"/>
    </xf>
    <xf numFmtId="164" fontId="4" fillId="0" borderId="0" xfId="0" applyNumberFormat="1" applyFont="1" applyBorder="1" applyAlignment="1">
      <alignment vertical="center" wrapText="1"/>
    </xf>
    <xf numFmtId="9" fontId="4" fillId="0" borderId="0" xfId="9" applyFont="1" applyBorder="1" applyAlignment="1">
      <alignment vertical="center" wrapText="1"/>
    </xf>
    <xf numFmtId="43" fontId="0" fillId="0" borderId="0" xfId="1" applyFont="1" applyAlignment="1">
      <alignment vertical="center"/>
    </xf>
    <xf numFmtId="39" fontId="0" fillId="0" borderId="0" xfId="1" applyNumberFormat="1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9" fontId="5" fillId="0" borderId="0" xfId="9" applyFont="1" applyBorder="1" applyAlignment="1">
      <alignment wrapText="1"/>
    </xf>
    <xf numFmtId="9" fontId="0" fillId="0" borderId="0" xfId="9" applyFont="1"/>
    <xf numFmtId="0" fontId="7" fillId="0" borderId="49" xfId="3" applyBorder="1" applyAlignment="1">
      <alignment vertical="center"/>
    </xf>
    <xf numFmtId="0" fontId="7" fillId="0" borderId="24" xfId="3" applyBorder="1" applyAlignment="1">
      <alignment vertical="center"/>
    </xf>
    <xf numFmtId="0" fontId="7" fillId="0" borderId="50" xfId="3" applyFont="1" applyFill="1" applyBorder="1" applyAlignment="1">
      <alignment horizontal="center" vertical="center"/>
    </xf>
    <xf numFmtId="166" fontId="0" fillId="0" borderId="0" xfId="9" applyNumberFormat="1" applyFont="1"/>
    <xf numFmtId="0" fontId="24" fillId="10" borderId="0" xfId="0" applyFont="1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" fontId="0" fillId="0" borderId="0" xfId="1" applyNumberFormat="1" applyFont="1" applyBorder="1" applyAlignment="1">
      <alignment vertical="center"/>
    </xf>
    <xf numFmtId="0" fontId="24" fillId="11" borderId="2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37" fontId="0" fillId="10" borderId="0" xfId="0" applyNumberFormat="1" applyFill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0" fillId="6" borderId="0" xfId="0" applyNumberFormat="1" applyFill="1" applyAlignment="1">
      <alignment horizontal="center" vertical="center"/>
    </xf>
    <xf numFmtId="37" fontId="2" fillId="0" borderId="11" xfId="0" applyNumberFormat="1" applyFont="1" applyBorder="1" applyAlignment="1">
      <alignment horizontal="center" vertical="center"/>
    </xf>
    <xf numFmtId="43" fontId="2" fillId="0" borderId="0" xfId="0" applyNumberFormat="1" applyFont="1" applyBorder="1" applyAlignment="1">
      <alignment vertical="center"/>
    </xf>
    <xf numFmtId="3" fontId="0" fillId="6" borderId="0" xfId="0" applyNumberFormat="1" applyFill="1" applyAlignment="1">
      <alignment horizontal="center" vertical="center"/>
    </xf>
    <xf numFmtId="3" fontId="0" fillId="10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10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1" xfId="0" applyFill="1" applyBorder="1" applyAlignment="1">
      <alignment vertical="center"/>
    </xf>
    <xf numFmtId="43" fontId="2" fillId="0" borderId="11" xfId="0" applyNumberFormat="1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37" fontId="0" fillId="0" borderId="3" xfId="0" applyNumberFormat="1" applyBorder="1" applyAlignment="1">
      <alignment vertical="center"/>
    </xf>
    <xf numFmtId="3" fontId="0" fillId="0" borderId="3" xfId="1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0" xfId="1" applyNumberFormat="1" applyFont="1" applyAlignment="1">
      <alignment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0" fontId="14" fillId="0" borderId="0" xfId="3" applyFont="1" applyAlignment="1">
      <alignment horizontal="right" vertical="center"/>
    </xf>
    <xf numFmtId="0" fontId="14" fillId="0" borderId="1" xfId="3" applyFont="1" applyBorder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right" vertical="center"/>
    </xf>
    <xf numFmtId="3" fontId="13" fillId="0" borderId="0" xfId="3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1" fillId="1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23" xfId="0" applyNumberFormat="1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13" fillId="0" borderId="23" xfId="3" applyFont="1" applyBorder="1" applyAlignment="1">
      <alignment horizontal="center" vertical="center"/>
    </xf>
    <xf numFmtId="166" fontId="13" fillId="0" borderId="0" xfId="3" applyNumberFormat="1" applyFont="1" applyFill="1" applyBorder="1" applyAlignment="1">
      <alignment horizontal="center" vertical="center"/>
    </xf>
    <xf numFmtId="166" fontId="13" fillId="0" borderId="4" xfId="3" applyNumberFormat="1" applyFont="1" applyBorder="1" applyAlignment="1">
      <alignment horizontal="center" vertical="center"/>
    </xf>
    <xf numFmtId="0" fontId="13" fillId="0" borderId="0" xfId="3" applyFont="1" applyBorder="1" applyAlignment="1">
      <alignment vertical="center"/>
    </xf>
    <xf numFmtId="166" fontId="13" fillId="2" borderId="0" xfId="3" applyNumberFormat="1" applyFont="1" applyFill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166" fontId="14" fillId="0" borderId="3" xfId="3" applyNumberFormat="1" applyFont="1" applyBorder="1" applyAlignment="1">
      <alignment horizontal="center" vertical="center"/>
    </xf>
    <xf numFmtId="166" fontId="14" fillId="0" borderId="53" xfId="3" applyNumberFormat="1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0" fontId="5" fillId="0" borderId="28" xfId="3" applyFont="1" applyBorder="1" applyAlignment="1">
      <alignment horizontal="center" vertical="center"/>
    </xf>
    <xf numFmtId="3" fontId="29" fillId="10" borderId="0" xfId="2" applyNumberFormat="1" applyFont="1" applyFill="1" applyBorder="1" applyAlignment="1">
      <alignment horizontal="center" vertical="center"/>
    </xf>
    <xf numFmtId="3" fontId="13" fillId="0" borderId="52" xfId="3" applyNumberFormat="1" applyFont="1" applyBorder="1" applyAlignment="1">
      <alignment horizontal="center" vertical="center"/>
    </xf>
    <xf numFmtId="3" fontId="29" fillId="5" borderId="51" xfId="2" applyNumberFormat="1" applyFont="1" applyFill="1" applyBorder="1" applyAlignment="1">
      <alignment horizontal="center" vertical="center"/>
    </xf>
    <xf numFmtId="0" fontId="13" fillId="11" borderId="0" xfId="3" applyFont="1" applyFill="1" applyAlignment="1">
      <alignment horizontal="right" vertical="center"/>
    </xf>
    <xf numFmtId="3" fontId="1" fillId="11" borderId="0" xfId="0" applyNumberFormat="1" applyFont="1" applyFill="1" applyAlignment="1">
      <alignment horizontal="center" vertical="center"/>
    </xf>
    <xf numFmtId="3" fontId="1" fillId="11" borderId="0" xfId="0" applyNumberFormat="1" applyFont="1" applyFill="1" applyAlignment="1">
      <alignment vertical="center"/>
    </xf>
    <xf numFmtId="3" fontId="1" fillId="2" borderId="0" xfId="3" applyNumberFormat="1" applyFont="1" applyFill="1" applyBorder="1" applyAlignment="1">
      <alignment horizontal="center" vertical="center"/>
    </xf>
    <xf numFmtId="0" fontId="14" fillId="0" borderId="3" xfId="3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7" fontId="14" fillId="2" borderId="0" xfId="3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vertical="center"/>
    </xf>
    <xf numFmtId="10" fontId="13" fillId="0" borderId="0" xfId="7" applyNumberFormat="1" applyFont="1" applyFill="1" applyBorder="1" applyAlignment="1">
      <alignment horizontal="center" vertical="center"/>
    </xf>
    <xf numFmtId="17" fontId="13" fillId="0" borderId="0" xfId="3" applyNumberFormat="1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17" fontId="0" fillId="0" borderId="0" xfId="0" applyNumberFormat="1" applyAlignment="1">
      <alignment vertical="center"/>
    </xf>
    <xf numFmtId="0" fontId="24" fillId="0" borderId="0" xfId="0" applyFont="1" applyAlignment="1">
      <alignment horizontal="center" vertical="center" wrapText="1"/>
    </xf>
    <xf numFmtId="168" fontId="31" fillId="0" borderId="0" xfId="0" applyNumberFormat="1" applyFont="1" applyAlignment="1">
      <alignment horizontal="center"/>
    </xf>
    <xf numFmtId="168" fontId="31" fillId="10" borderId="0" xfId="0" applyNumberFormat="1" applyFont="1" applyFill="1" applyAlignment="1">
      <alignment horizontal="center"/>
    </xf>
    <xf numFmtId="168" fontId="31" fillId="0" borderId="0" xfId="0" applyNumberFormat="1" applyFont="1" applyFill="1" applyAlignment="1">
      <alignment horizont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7" fontId="0" fillId="13" borderId="0" xfId="0" applyNumberFormat="1" applyFill="1" applyAlignment="1">
      <alignment vertical="center"/>
    </xf>
    <xf numFmtId="4" fontId="0" fillId="13" borderId="0" xfId="0" applyNumberFormat="1" applyFill="1" applyAlignment="1">
      <alignment horizontal="center" vertical="center"/>
    </xf>
    <xf numFmtId="168" fontId="31" fillId="13" borderId="0" xfId="0" applyNumberFormat="1" applyFont="1" applyFill="1" applyAlignment="1">
      <alignment horizontal="center"/>
    </xf>
    <xf numFmtId="0" fontId="32" fillId="14" borderId="54" xfId="11" applyFont="1" applyFill="1" applyBorder="1" applyAlignment="1">
      <alignment horizontal="center" vertical="center" wrapText="1"/>
    </xf>
    <xf numFmtId="0" fontId="33" fillId="14" borderId="0" xfId="11" applyFont="1" applyFill="1" applyBorder="1" applyAlignment="1">
      <alignment horizontal="right" vertical="center"/>
    </xf>
    <xf numFmtId="37" fontId="1" fillId="14" borderId="0" xfId="1" applyNumberFormat="1" applyFont="1" applyFill="1" applyBorder="1" applyAlignment="1">
      <alignment horizontal="center" vertical="center"/>
    </xf>
    <xf numFmtId="0" fontId="2" fillId="0" borderId="3" xfId="11" applyFont="1" applyFill="1" applyBorder="1" applyAlignment="1">
      <alignment horizontal="right" vertical="center" wrapText="1"/>
    </xf>
    <xf numFmtId="37" fontId="2" fillId="0" borderId="3" xfId="11" applyNumberFormat="1" applyFont="1" applyFill="1" applyBorder="1" applyAlignment="1">
      <alignment vertical="center"/>
    </xf>
    <xf numFmtId="0" fontId="0" fillId="0" borderId="0" xfId="11" applyFont="1" applyFill="1" applyBorder="1" applyAlignment="1">
      <alignment vertical="center" wrapText="1"/>
    </xf>
    <xf numFmtId="0" fontId="13" fillId="0" borderId="0" xfId="3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 wrapText="1"/>
    </xf>
    <xf numFmtId="0" fontId="0" fillId="14" borderId="0" xfId="0" applyFill="1" applyAlignment="1">
      <alignment vertical="center"/>
    </xf>
    <xf numFmtId="3" fontId="0" fillId="14" borderId="0" xfId="0" applyNumberFormat="1" applyFill="1" applyAlignment="1">
      <alignment horizontal="center" vertical="center"/>
    </xf>
    <xf numFmtId="0" fontId="0" fillId="14" borderId="2" xfId="0" applyFill="1" applyBorder="1" applyAlignment="1">
      <alignment horizontal="center" vertical="center" wrapText="1"/>
    </xf>
    <xf numFmtId="3" fontId="0" fillId="13" borderId="55" xfId="0" applyNumberFormat="1" applyFill="1" applyBorder="1" applyAlignment="1">
      <alignment horizontal="center" vertical="center"/>
    </xf>
    <xf numFmtId="3" fontId="0" fillId="13" borderId="56" xfId="0" applyNumberFormat="1" applyFill="1" applyBorder="1" applyAlignment="1">
      <alignment horizontal="center" vertical="center"/>
    </xf>
    <xf numFmtId="0" fontId="0" fillId="14" borderId="55" xfId="0" applyFill="1" applyBorder="1" applyAlignment="1">
      <alignment vertical="center"/>
    </xf>
    <xf numFmtId="0" fontId="0" fillId="14" borderId="55" xfId="0" applyFill="1" applyBorder="1" applyAlignment="1">
      <alignment horizontal="center" vertical="center"/>
    </xf>
    <xf numFmtId="0" fontId="0" fillId="13" borderId="56" xfId="0" applyFill="1" applyBorder="1" applyAlignment="1">
      <alignment horizontal="center" vertical="center"/>
    </xf>
    <xf numFmtId="3" fontId="0" fillId="13" borderId="33" xfId="0" applyNumberFormat="1" applyFill="1" applyBorder="1" applyAlignment="1">
      <alignment horizontal="center" vertical="center"/>
    </xf>
    <xf numFmtId="0" fontId="0" fillId="13" borderId="33" xfId="0" applyFill="1" applyBorder="1" applyAlignment="1">
      <alignment horizontal="center" vertical="center"/>
    </xf>
    <xf numFmtId="3" fontId="0" fillId="14" borderId="3" xfId="0" applyNumberFormat="1" applyFill="1" applyBorder="1" applyAlignment="1">
      <alignment horizontal="center" vertical="center"/>
    </xf>
    <xf numFmtId="3" fontId="0" fillId="14" borderId="0" xfId="0" applyNumberFormat="1" applyFill="1" applyBorder="1" applyAlignment="1">
      <alignment horizontal="center" vertical="center"/>
    </xf>
    <xf numFmtId="0" fontId="0" fillId="14" borderId="20" xfId="0" applyFill="1" applyBorder="1" applyAlignment="1">
      <alignment vertical="center"/>
    </xf>
    <xf numFmtId="0" fontId="0" fillId="14" borderId="23" xfId="0" applyFill="1" applyBorder="1" applyAlignment="1">
      <alignment vertical="center"/>
    </xf>
    <xf numFmtId="3" fontId="13" fillId="0" borderId="3" xfId="3" applyNumberFormat="1" applyFont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0" fillId="0" borderId="15" xfId="0" applyBorder="1" applyAlignment="1">
      <alignment horizontal="right" wrapText="1"/>
    </xf>
    <xf numFmtId="0" fontId="0" fillId="0" borderId="29" xfId="0" applyBorder="1" applyAlignment="1">
      <alignment horizontal="right" wrapText="1"/>
    </xf>
    <xf numFmtId="0" fontId="12" fillId="0" borderId="22" xfId="8" applyFont="1" applyBorder="1" applyAlignment="1">
      <alignment horizontal="center"/>
    </xf>
    <xf numFmtId="0" fontId="12" fillId="0" borderId="3" xfId="8" applyFont="1" applyBorder="1" applyAlignment="1">
      <alignment horizontal="center"/>
    </xf>
    <xf numFmtId="0" fontId="12" fillId="0" borderId="20" xfId="8" applyFont="1" applyBorder="1" applyAlignment="1">
      <alignment horizontal="center"/>
    </xf>
    <xf numFmtId="164" fontId="4" fillId="0" borderId="10" xfId="0" applyNumberFormat="1" applyFont="1" applyBorder="1" applyAlignment="1">
      <alignment horizontal="right" wrapText="1"/>
    </xf>
    <xf numFmtId="164" fontId="4" fillId="0" borderId="12" xfId="0" applyNumberFormat="1" applyFont="1" applyBorder="1" applyAlignment="1">
      <alignment horizontal="right" wrapText="1"/>
    </xf>
    <xf numFmtId="0" fontId="17" fillId="0" borderId="25" xfId="3" applyFont="1" applyBorder="1" applyAlignment="1">
      <alignment horizontal="center" vertical="center" wrapText="1"/>
    </xf>
    <xf numFmtId="0" fontId="17" fillId="0" borderId="24" xfId="3" applyFont="1" applyBorder="1" applyAlignment="1">
      <alignment horizontal="center" vertical="center" wrapText="1"/>
    </xf>
    <xf numFmtId="0" fontId="17" fillId="0" borderId="26" xfId="3" applyFont="1" applyBorder="1" applyAlignment="1">
      <alignment horizontal="center" vertical="center" wrapText="1"/>
    </xf>
    <xf numFmtId="0" fontId="17" fillId="0" borderId="27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28" xfId="3" applyFont="1" applyBorder="1" applyAlignment="1">
      <alignment horizontal="center" vertical="center" wrapText="1"/>
    </xf>
    <xf numFmtId="3" fontId="11" fillId="0" borderId="17" xfId="3" applyNumberFormat="1" applyFont="1" applyBorder="1" applyAlignment="1">
      <alignment horizontal="center"/>
    </xf>
    <xf numFmtId="3" fontId="11" fillId="0" borderId="18" xfId="3" applyNumberFormat="1" applyFont="1" applyBorder="1" applyAlignment="1">
      <alignment horizontal="center"/>
    </xf>
    <xf numFmtId="3" fontId="11" fillId="0" borderId="19" xfId="3" applyNumberFormat="1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5" fillId="0" borderId="25" xfId="3" applyFont="1" applyBorder="1" applyAlignment="1">
      <alignment horizontal="center" vertical="center" wrapText="1"/>
    </xf>
    <xf numFmtId="0" fontId="5" fillId="0" borderId="24" xfId="3" applyFont="1" applyBorder="1" applyAlignment="1">
      <alignment horizontal="center" vertical="center" wrapText="1"/>
    </xf>
    <xf numFmtId="0" fontId="5" fillId="0" borderId="26" xfId="3" applyFont="1" applyBorder="1" applyAlignment="1">
      <alignment horizontal="center" vertical="center" wrapText="1"/>
    </xf>
    <xf numFmtId="0" fontId="5" fillId="0" borderId="27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28" xfId="3" applyFont="1" applyBorder="1" applyAlignment="1">
      <alignment horizontal="center" vertical="center" wrapText="1"/>
    </xf>
    <xf numFmtId="3" fontId="4" fillId="0" borderId="17" xfId="3" applyNumberFormat="1" applyFont="1" applyBorder="1" applyAlignment="1">
      <alignment horizontal="center" vertical="center"/>
    </xf>
    <xf numFmtId="3" fontId="4" fillId="0" borderId="18" xfId="3" applyNumberFormat="1" applyFont="1" applyBorder="1" applyAlignment="1">
      <alignment horizontal="center" vertical="center"/>
    </xf>
    <xf numFmtId="3" fontId="4" fillId="0" borderId="19" xfId="3" applyNumberFormat="1" applyFont="1" applyBorder="1" applyAlignment="1">
      <alignment horizontal="center" vertical="center"/>
    </xf>
    <xf numFmtId="0" fontId="30" fillId="0" borderId="25" xfId="3" applyFont="1" applyBorder="1" applyAlignment="1">
      <alignment horizontal="center" vertical="center"/>
    </xf>
    <xf numFmtId="0" fontId="30" fillId="0" borderId="26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37" fontId="0" fillId="0" borderId="0" xfId="1" applyNumberFormat="1" applyFont="1" applyFill="1" applyAlignment="1">
      <alignment horizontal="center"/>
    </xf>
    <xf numFmtId="37" fontId="0" fillId="2" borderId="0" xfId="1" applyNumberFormat="1" applyFont="1" applyFill="1" applyAlignment="1">
      <alignment horizontal="center" vertical="center"/>
    </xf>
    <xf numFmtId="37" fontId="0" fillId="0" borderId="0" xfId="0" applyNumberFormat="1" applyBorder="1" applyAlignment="1">
      <alignment horizontal="center" vertical="center"/>
    </xf>
    <xf numFmtId="37" fontId="0" fillId="0" borderId="0" xfId="0" applyNumberFormat="1" applyFill="1" applyBorder="1" applyAlignment="1">
      <alignment horizontal="center" vertical="center"/>
    </xf>
    <xf numFmtId="37" fontId="2" fillId="0" borderId="3" xfId="1" applyNumberFormat="1" applyFont="1" applyBorder="1" applyAlignment="1">
      <alignment horizontal="center" vertical="center"/>
    </xf>
    <xf numFmtId="37" fontId="0" fillId="0" borderId="0" xfId="0" applyNumberFormat="1" applyAlignment="1">
      <alignment vertical="center"/>
    </xf>
    <xf numFmtId="37" fontId="0" fillId="0" borderId="0" xfId="1" applyNumberFormat="1" applyFont="1" applyAlignment="1">
      <alignment horizontal="center" vertical="center"/>
    </xf>
    <xf numFmtId="37" fontId="2" fillId="0" borderId="0" xfId="1" applyNumberFormat="1" applyFont="1" applyAlignment="1">
      <alignment horizontal="center" vertical="center"/>
    </xf>
    <xf numFmtId="37" fontId="0" fillId="0" borderId="1" xfId="1" applyNumberFormat="1" applyFont="1" applyBorder="1" applyAlignment="1">
      <alignment horizontal="center" vertical="center"/>
    </xf>
    <xf numFmtId="37" fontId="0" fillId="15" borderId="0" xfId="1" applyNumberFormat="1" applyFont="1" applyFill="1" applyAlignment="1">
      <alignment horizontal="center"/>
    </xf>
  </cellXfs>
  <cellStyles count="12">
    <cellStyle name="Comma" xfId="1" builtinId="3"/>
    <cellStyle name="Comma 2" xfId="4"/>
    <cellStyle name="Comma 3" xfId="5"/>
    <cellStyle name="Hyperlink" xfId="10" builtinId="8"/>
    <cellStyle name="Input" xfId="2" builtinId="20"/>
    <cellStyle name="Normal" xfId="0" builtinId="0"/>
    <cellStyle name="Normal 2" xfId="3"/>
    <cellStyle name="Normal 4" xfId="8"/>
    <cellStyle name="Normal 5 2 2" xfId="11"/>
    <cellStyle name="Note 2" xfId="6"/>
    <cellStyle name="Percent" xfId="9" builtinId="5"/>
    <cellStyle name="Percent 2" xfId="7"/>
  </cellStyles>
  <dxfs count="0"/>
  <tableStyles count="0" defaultTableStyle="TableStyleMedium2" defaultPivotStyle="PivotStyleLight16"/>
  <colors>
    <mruColors>
      <color rgb="FF0033CC"/>
      <color rgb="FFFFFF66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OEB%20C&amp;DM/OEB%20LRAM%20VA%20Calculations/2020/2019_OEB_LRAMVA_Work_Form_v2_20180713.xlsx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5"/>
  <sheetViews>
    <sheetView zoomScale="90" zoomScaleNormal="90" workbookViewId="0">
      <pane ySplit="4" topLeftCell="A26" activePane="bottomLeft" state="frozen"/>
      <selection pane="bottomLeft" activeCell="J34" sqref="J34:T34"/>
    </sheetView>
  </sheetViews>
  <sheetFormatPr defaultRowHeight="14.5" x14ac:dyDescent="0.35"/>
  <cols>
    <col min="1" max="1" width="5.81640625" style="82" customWidth="1"/>
    <col min="2" max="2" width="13.7265625" style="82" customWidth="1"/>
    <col min="3" max="3" width="10.453125" style="82" customWidth="1"/>
    <col min="4" max="4" width="1.7265625" style="82" customWidth="1"/>
    <col min="5" max="5" width="12" style="82" customWidth="1"/>
    <col min="6" max="6" width="13.26953125" style="82" customWidth="1"/>
    <col min="7" max="7" width="12.1796875" style="82" bestFit="1" customWidth="1"/>
    <col min="8" max="15" width="13.81640625" style="82" bestFit="1" customWidth="1"/>
    <col min="16" max="22" width="12.1796875" style="82" bestFit="1" customWidth="1"/>
    <col min="23" max="28" width="11.1796875" style="82" bestFit="1" customWidth="1"/>
    <col min="29" max="29" width="10" style="82" bestFit="1" customWidth="1"/>
    <col min="30" max="34" width="11.1796875" style="82" bestFit="1" customWidth="1"/>
    <col min="35" max="47" width="7.1796875" style="82" bestFit="1" customWidth="1"/>
    <col min="48" max="256" width="9.1796875" style="82"/>
    <col min="257" max="257" width="5.81640625" style="82" customWidth="1"/>
    <col min="258" max="258" width="13.7265625" style="82" customWidth="1"/>
    <col min="259" max="259" width="10.453125" style="82" customWidth="1"/>
    <col min="260" max="260" width="1.7265625" style="82" customWidth="1"/>
    <col min="261" max="261" width="12" style="82" customWidth="1"/>
    <col min="262" max="262" width="13.26953125" style="82" customWidth="1"/>
    <col min="263" max="263" width="12.7265625" style="82" customWidth="1"/>
    <col min="264" max="264" width="13.26953125" style="82" customWidth="1"/>
    <col min="265" max="265" width="12.7265625" style="82" customWidth="1"/>
    <col min="266" max="267" width="13.26953125" style="82" customWidth="1"/>
    <col min="268" max="270" width="12.7265625" style="82" customWidth="1"/>
    <col min="271" max="271" width="12.26953125" style="82" customWidth="1"/>
    <col min="272" max="274" width="13.26953125" style="82" customWidth="1"/>
    <col min="275" max="275" width="12.7265625" style="82" customWidth="1"/>
    <col min="276" max="276" width="13.26953125" style="82" customWidth="1"/>
    <col min="277" max="278" width="12.7265625" style="82" customWidth="1"/>
    <col min="279" max="282" width="12" style="82" customWidth="1"/>
    <col min="283" max="283" width="10.81640625" style="82" customWidth="1"/>
    <col min="284" max="290" width="10.453125" style="82" customWidth="1"/>
    <col min="291" max="512" width="9.1796875" style="82"/>
    <col min="513" max="513" width="5.81640625" style="82" customWidth="1"/>
    <col min="514" max="514" width="13.7265625" style="82" customWidth="1"/>
    <col min="515" max="515" width="10.453125" style="82" customWidth="1"/>
    <col min="516" max="516" width="1.7265625" style="82" customWidth="1"/>
    <col min="517" max="517" width="12" style="82" customWidth="1"/>
    <col min="518" max="518" width="13.26953125" style="82" customWidth="1"/>
    <col min="519" max="519" width="12.7265625" style="82" customWidth="1"/>
    <col min="520" max="520" width="13.26953125" style="82" customWidth="1"/>
    <col min="521" max="521" width="12.7265625" style="82" customWidth="1"/>
    <col min="522" max="523" width="13.26953125" style="82" customWidth="1"/>
    <col min="524" max="526" width="12.7265625" style="82" customWidth="1"/>
    <col min="527" max="527" width="12.26953125" style="82" customWidth="1"/>
    <col min="528" max="530" width="13.26953125" style="82" customWidth="1"/>
    <col min="531" max="531" width="12.7265625" style="82" customWidth="1"/>
    <col min="532" max="532" width="13.26953125" style="82" customWidth="1"/>
    <col min="533" max="534" width="12.7265625" style="82" customWidth="1"/>
    <col min="535" max="538" width="12" style="82" customWidth="1"/>
    <col min="539" max="539" width="10.81640625" style="82" customWidth="1"/>
    <col min="540" max="546" width="10.453125" style="82" customWidth="1"/>
    <col min="547" max="768" width="9.1796875" style="82"/>
    <col min="769" max="769" width="5.81640625" style="82" customWidth="1"/>
    <col min="770" max="770" width="13.7265625" style="82" customWidth="1"/>
    <col min="771" max="771" width="10.453125" style="82" customWidth="1"/>
    <col min="772" max="772" width="1.7265625" style="82" customWidth="1"/>
    <col min="773" max="773" width="12" style="82" customWidth="1"/>
    <col min="774" max="774" width="13.26953125" style="82" customWidth="1"/>
    <col min="775" max="775" width="12.7265625" style="82" customWidth="1"/>
    <col min="776" max="776" width="13.26953125" style="82" customWidth="1"/>
    <col min="777" max="777" width="12.7265625" style="82" customWidth="1"/>
    <col min="778" max="779" width="13.26953125" style="82" customWidth="1"/>
    <col min="780" max="782" width="12.7265625" style="82" customWidth="1"/>
    <col min="783" max="783" width="12.26953125" style="82" customWidth="1"/>
    <col min="784" max="786" width="13.26953125" style="82" customWidth="1"/>
    <col min="787" max="787" width="12.7265625" style="82" customWidth="1"/>
    <col min="788" max="788" width="13.26953125" style="82" customWidth="1"/>
    <col min="789" max="790" width="12.7265625" style="82" customWidth="1"/>
    <col min="791" max="794" width="12" style="82" customWidth="1"/>
    <col min="795" max="795" width="10.81640625" style="82" customWidth="1"/>
    <col min="796" max="802" width="10.453125" style="82" customWidth="1"/>
    <col min="803" max="1024" width="9.1796875" style="82"/>
    <col min="1025" max="1025" width="5.81640625" style="82" customWidth="1"/>
    <col min="1026" max="1026" width="13.7265625" style="82" customWidth="1"/>
    <col min="1027" max="1027" width="10.453125" style="82" customWidth="1"/>
    <col min="1028" max="1028" width="1.7265625" style="82" customWidth="1"/>
    <col min="1029" max="1029" width="12" style="82" customWidth="1"/>
    <col min="1030" max="1030" width="13.26953125" style="82" customWidth="1"/>
    <col min="1031" max="1031" width="12.7265625" style="82" customWidth="1"/>
    <col min="1032" max="1032" width="13.26953125" style="82" customWidth="1"/>
    <col min="1033" max="1033" width="12.7265625" style="82" customWidth="1"/>
    <col min="1034" max="1035" width="13.26953125" style="82" customWidth="1"/>
    <col min="1036" max="1038" width="12.7265625" style="82" customWidth="1"/>
    <col min="1039" max="1039" width="12.26953125" style="82" customWidth="1"/>
    <col min="1040" max="1042" width="13.26953125" style="82" customWidth="1"/>
    <col min="1043" max="1043" width="12.7265625" style="82" customWidth="1"/>
    <col min="1044" max="1044" width="13.26953125" style="82" customWidth="1"/>
    <col min="1045" max="1046" width="12.7265625" style="82" customWidth="1"/>
    <col min="1047" max="1050" width="12" style="82" customWidth="1"/>
    <col min="1051" max="1051" width="10.81640625" style="82" customWidth="1"/>
    <col min="1052" max="1058" width="10.453125" style="82" customWidth="1"/>
    <col min="1059" max="1280" width="9.1796875" style="82"/>
    <col min="1281" max="1281" width="5.81640625" style="82" customWidth="1"/>
    <col min="1282" max="1282" width="13.7265625" style="82" customWidth="1"/>
    <col min="1283" max="1283" width="10.453125" style="82" customWidth="1"/>
    <col min="1284" max="1284" width="1.7265625" style="82" customWidth="1"/>
    <col min="1285" max="1285" width="12" style="82" customWidth="1"/>
    <col min="1286" max="1286" width="13.26953125" style="82" customWidth="1"/>
    <col min="1287" max="1287" width="12.7265625" style="82" customWidth="1"/>
    <col min="1288" max="1288" width="13.26953125" style="82" customWidth="1"/>
    <col min="1289" max="1289" width="12.7265625" style="82" customWidth="1"/>
    <col min="1290" max="1291" width="13.26953125" style="82" customWidth="1"/>
    <col min="1292" max="1294" width="12.7265625" style="82" customWidth="1"/>
    <col min="1295" max="1295" width="12.26953125" style="82" customWidth="1"/>
    <col min="1296" max="1298" width="13.26953125" style="82" customWidth="1"/>
    <col min="1299" max="1299" width="12.7265625" style="82" customWidth="1"/>
    <col min="1300" max="1300" width="13.26953125" style="82" customWidth="1"/>
    <col min="1301" max="1302" width="12.7265625" style="82" customWidth="1"/>
    <col min="1303" max="1306" width="12" style="82" customWidth="1"/>
    <col min="1307" max="1307" width="10.81640625" style="82" customWidth="1"/>
    <col min="1308" max="1314" width="10.453125" style="82" customWidth="1"/>
    <col min="1315" max="1536" width="9.1796875" style="82"/>
    <col min="1537" max="1537" width="5.81640625" style="82" customWidth="1"/>
    <col min="1538" max="1538" width="13.7265625" style="82" customWidth="1"/>
    <col min="1539" max="1539" width="10.453125" style="82" customWidth="1"/>
    <col min="1540" max="1540" width="1.7265625" style="82" customWidth="1"/>
    <col min="1541" max="1541" width="12" style="82" customWidth="1"/>
    <col min="1542" max="1542" width="13.26953125" style="82" customWidth="1"/>
    <col min="1543" max="1543" width="12.7265625" style="82" customWidth="1"/>
    <col min="1544" max="1544" width="13.26953125" style="82" customWidth="1"/>
    <col min="1545" max="1545" width="12.7265625" style="82" customWidth="1"/>
    <col min="1546" max="1547" width="13.26953125" style="82" customWidth="1"/>
    <col min="1548" max="1550" width="12.7265625" style="82" customWidth="1"/>
    <col min="1551" max="1551" width="12.26953125" style="82" customWidth="1"/>
    <col min="1552" max="1554" width="13.26953125" style="82" customWidth="1"/>
    <col min="1555" max="1555" width="12.7265625" style="82" customWidth="1"/>
    <col min="1556" max="1556" width="13.26953125" style="82" customWidth="1"/>
    <col min="1557" max="1558" width="12.7265625" style="82" customWidth="1"/>
    <col min="1559" max="1562" width="12" style="82" customWidth="1"/>
    <col min="1563" max="1563" width="10.81640625" style="82" customWidth="1"/>
    <col min="1564" max="1570" width="10.453125" style="82" customWidth="1"/>
    <col min="1571" max="1792" width="9.1796875" style="82"/>
    <col min="1793" max="1793" width="5.81640625" style="82" customWidth="1"/>
    <col min="1794" max="1794" width="13.7265625" style="82" customWidth="1"/>
    <col min="1795" max="1795" width="10.453125" style="82" customWidth="1"/>
    <col min="1796" max="1796" width="1.7265625" style="82" customWidth="1"/>
    <col min="1797" max="1797" width="12" style="82" customWidth="1"/>
    <col min="1798" max="1798" width="13.26953125" style="82" customWidth="1"/>
    <col min="1799" max="1799" width="12.7265625" style="82" customWidth="1"/>
    <col min="1800" max="1800" width="13.26953125" style="82" customWidth="1"/>
    <col min="1801" max="1801" width="12.7265625" style="82" customWidth="1"/>
    <col min="1802" max="1803" width="13.26953125" style="82" customWidth="1"/>
    <col min="1804" max="1806" width="12.7265625" style="82" customWidth="1"/>
    <col min="1807" max="1807" width="12.26953125" style="82" customWidth="1"/>
    <col min="1808" max="1810" width="13.26953125" style="82" customWidth="1"/>
    <col min="1811" max="1811" width="12.7265625" style="82" customWidth="1"/>
    <col min="1812" max="1812" width="13.26953125" style="82" customWidth="1"/>
    <col min="1813" max="1814" width="12.7265625" style="82" customWidth="1"/>
    <col min="1815" max="1818" width="12" style="82" customWidth="1"/>
    <col min="1819" max="1819" width="10.81640625" style="82" customWidth="1"/>
    <col min="1820" max="1826" width="10.453125" style="82" customWidth="1"/>
    <col min="1827" max="2048" width="9.1796875" style="82"/>
    <col min="2049" max="2049" width="5.81640625" style="82" customWidth="1"/>
    <col min="2050" max="2050" width="13.7265625" style="82" customWidth="1"/>
    <col min="2051" max="2051" width="10.453125" style="82" customWidth="1"/>
    <col min="2052" max="2052" width="1.7265625" style="82" customWidth="1"/>
    <col min="2053" max="2053" width="12" style="82" customWidth="1"/>
    <col min="2054" max="2054" width="13.26953125" style="82" customWidth="1"/>
    <col min="2055" max="2055" width="12.7265625" style="82" customWidth="1"/>
    <col min="2056" max="2056" width="13.26953125" style="82" customWidth="1"/>
    <col min="2057" max="2057" width="12.7265625" style="82" customWidth="1"/>
    <col min="2058" max="2059" width="13.26953125" style="82" customWidth="1"/>
    <col min="2060" max="2062" width="12.7265625" style="82" customWidth="1"/>
    <col min="2063" max="2063" width="12.26953125" style="82" customWidth="1"/>
    <col min="2064" max="2066" width="13.26953125" style="82" customWidth="1"/>
    <col min="2067" max="2067" width="12.7265625" style="82" customWidth="1"/>
    <col min="2068" max="2068" width="13.26953125" style="82" customWidth="1"/>
    <col min="2069" max="2070" width="12.7265625" style="82" customWidth="1"/>
    <col min="2071" max="2074" width="12" style="82" customWidth="1"/>
    <col min="2075" max="2075" width="10.81640625" style="82" customWidth="1"/>
    <col min="2076" max="2082" width="10.453125" style="82" customWidth="1"/>
    <col min="2083" max="2304" width="9.1796875" style="82"/>
    <col min="2305" max="2305" width="5.81640625" style="82" customWidth="1"/>
    <col min="2306" max="2306" width="13.7265625" style="82" customWidth="1"/>
    <col min="2307" max="2307" width="10.453125" style="82" customWidth="1"/>
    <col min="2308" max="2308" width="1.7265625" style="82" customWidth="1"/>
    <col min="2309" max="2309" width="12" style="82" customWidth="1"/>
    <col min="2310" max="2310" width="13.26953125" style="82" customWidth="1"/>
    <col min="2311" max="2311" width="12.7265625" style="82" customWidth="1"/>
    <col min="2312" max="2312" width="13.26953125" style="82" customWidth="1"/>
    <col min="2313" max="2313" width="12.7265625" style="82" customWidth="1"/>
    <col min="2314" max="2315" width="13.26953125" style="82" customWidth="1"/>
    <col min="2316" max="2318" width="12.7265625" style="82" customWidth="1"/>
    <col min="2319" max="2319" width="12.26953125" style="82" customWidth="1"/>
    <col min="2320" max="2322" width="13.26953125" style="82" customWidth="1"/>
    <col min="2323" max="2323" width="12.7265625" style="82" customWidth="1"/>
    <col min="2324" max="2324" width="13.26953125" style="82" customWidth="1"/>
    <col min="2325" max="2326" width="12.7265625" style="82" customWidth="1"/>
    <col min="2327" max="2330" width="12" style="82" customWidth="1"/>
    <col min="2331" max="2331" width="10.81640625" style="82" customWidth="1"/>
    <col min="2332" max="2338" width="10.453125" style="82" customWidth="1"/>
    <col min="2339" max="2560" width="9.1796875" style="82"/>
    <col min="2561" max="2561" width="5.81640625" style="82" customWidth="1"/>
    <col min="2562" max="2562" width="13.7265625" style="82" customWidth="1"/>
    <col min="2563" max="2563" width="10.453125" style="82" customWidth="1"/>
    <col min="2564" max="2564" width="1.7265625" style="82" customWidth="1"/>
    <col min="2565" max="2565" width="12" style="82" customWidth="1"/>
    <col min="2566" max="2566" width="13.26953125" style="82" customWidth="1"/>
    <col min="2567" max="2567" width="12.7265625" style="82" customWidth="1"/>
    <col min="2568" max="2568" width="13.26953125" style="82" customWidth="1"/>
    <col min="2569" max="2569" width="12.7265625" style="82" customWidth="1"/>
    <col min="2570" max="2571" width="13.26953125" style="82" customWidth="1"/>
    <col min="2572" max="2574" width="12.7265625" style="82" customWidth="1"/>
    <col min="2575" max="2575" width="12.26953125" style="82" customWidth="1"/>
    <col min="2576" max="2578" width="13.26953125" style="82" customWidth="1"/>
    <col min="2579" max="2579" width="12.7265625" style="82" customWidth="1"/>
    <col min="2580" max="2580" width="13.26953125" style="82" customWidth="1"/>
    <col min="2581" max="2582" width="12.7265625" style="82" customWidth="1"/>
    <col min="2583" max="2586" width="12" style="82" customWidth="1"/>
    <col min="2587" max="2587" width="10.81640625" style="82" customWidth="1"/>
    <col min="2588" max="2594" width="10.453125" style="82" customWidth="1"/>
    <col min="2595" max="2816" width="9.1796875" style="82"/>
    <col min="2817" max="2817" width="5.81640625" style="82" customWidth="1"/>
    <col min="2818" max="2818" width="13.7265625" style="82" customWidth="1"/>
    <col min="2819" max="2819" width="10.453125" style="82" customWidth="1"/>
    <col min="2820" max="2820" width="1.7265625" style="82" customWidth="1"/>
    <col min="2821" max="2821" width="12" style="82" customWidth="1"/>
    <col min="2822" max="2822" width="13.26953125" style="82" customWidth="1"/>
    <col min="2823" max="2823" width="12.7265625" style="82" customWidth="1"/>
    <col min="2824" max="2824" width="13.26953125" style="82" customWidth="1"/>
    <col min="2825" max="2825" width="12.7265625" style="82" customWidth="1"/>
    <col min="2826" max="2827" width="13.26953125" style="82" customWidth="1"/>
    <col min="2828" max="2830" width="12.7265625" style="82" customWidth="1"/>
    <col min="2831" max="2831" width="12.26953125" style="82" customWidth="1"/>
    <col min="2832" max="2834" width="13.26953125" style="82" customWidth="1"/>
    <col min="2835" max="2835" width="12.7265625" style="82" customWidth="1"/>
    <col min="2836" max="2836" width="13.26953125" style="82" customWidth="1"/>
    <col min="2837" max="2838" width="12.7265625" style="82" customWidth="1"/>
    <col min="2839" max="2842" width="12" style="82" customWidth="1"/>
    <col min="2843" max="2843" width="10.81640625" style="82" customWidth="1"/>
    <col min="2844" max="2850" width="10.453125" style="82" customWidth="1"/>
    <col min="2851" max="3072" width="9.1796875" style="82"/>
    <col min="3073" max="3073" width="5.81640625" style="82" customWidth="1"/>
    <col min="3074" max="3074" width="13.7265625" style="82" customWidth="1"/>
    <col min="3075" max="3075" width="10.453125" style="82" customWidth="1"/>
    <col min="3076" max="3076" width="1.7265625" style="82" customWidth="1"/>
    <col min="3077" max="3077" width="12" style="82" customWidth="1"/>
    <col min="3078" max="3078" width="13.26953125" style="82" customWidth="1"/>
    <col min="3079" max="3079" width="12.7265625" style="82" customWidth="1"/>
    <col min="3080" max="3080" width="13.26953125" style="82" customWidth="1"/>
    <col min="3081" max="3081" width="12.7265625" style="82" customWidth="1"/>
    <col min="3082" max="3083" width="13.26953125" style="82" customWidth="1"/>
    <col min="3084" max="3086" width="12.7265625" style="82" customWidth="1"/>
    <col min="3087" max="3087" width="12.26953125" style="82" customWidth="1"/>
    <col min="3088" max="3090" width="13.26953125" style="82" customWidth="1"/>
    <col min="3091" max="3091" width="12.7265625" style="82" customWidth="1"/>
    <col min="3092" max="3092" width="13.26953125" style="82" customWidth="1"/>
    <col min="3093" max="3094" width="12.7265625" style="82" customWidth="1"/>
    <col min="3095" max="3098" width="12" style="82" customWidth="1"/>
    <col min="3099" max="3099" width="10.81640625" style="82" customWidth="1"/>
    <col min="3100" max="3106" width="10.453125" style="82" customWidth="1"/>
    <col min="3107" max="3328" width="9.1796875" style="82"/>
    <col min="3329" max="3329" width="5.81640625" style="82" customWidth="1"/>
    <col min="3330" max="3330" width="13.7265625" style="82" customWidth="1"/>
    <col min="3331" max="3331" width="10.453125" style="82" customWidth="1"/>
    <col min="3332" max="3332" width="1.7265625" style="82" customWidth="1"/>
    <col min="3333" max="3333" width="12" style="82" customWidth="1"/>
    <col min="3334" max="3334" width="13.26953125" style="82" customWidth="1"/>
    <col min="3335" max="3335" width="12.7265625" style="82" customWidth="1"/>
    <col min="3336" max="3336" width="13.26953125" style="82" customWidth="1"/>
    <col min="3337" max="3337" width="12.7265625" style="82" customWidth="1"/>
    <col min="3338" max="3339" width="13.26953125" style="82" customWidth="1"/>
    <col min="3340" max="3342" width="12.7265625" style="82" customWidth="1"/>
    <col min="3343" max="3343" width="12.26953125" style="82" customWidth="1"/>
    <col min="3344" max="3346" width="13.26953125" style="82" customWidth="1"/>
    <col min="3347" max="3347" width="12.7265625" style="82" customWidth="1"/>
    <col min="3348" max="3348" width="13.26953125" style="82" customWidth="1"/>
    <col min="3349" max="3350" width="12.7265625" style="82" customWidth="1"/>
    <col min="3351" max="3354" width="12" style="82" customWidth="1"/>
    <col min="3355" max="3355" width="10.81640625" style="82" customWidth="1"/>
    <col min="3356" max="3362" width="10.453125" style="82" customWidth="1"/>
    <col min="3363" max="3584" width="9.1796875" style="82"/>
    <col min="3585" max="3585" width="5.81640625" style="82" customWidth="1"/>
    <col min="3586" max="3586" width="13.7265625" style="82" customWidth="1"/>
    <col min="3587" max="3587" width="10.453125" style="82" customWidth="1"/>
    <col min="3588" max="3588" width="1.7265625" style="82" customWidth="1"/>
    <col min="3589" max="3589" width="12" style="82" customWidth="1"/>
    <col min="3590" max="3590" width="13.26953125" style="82" customWidth="1"/>
    <col min="3591" max="3591" width="12.7265625" style="82" customWidth="1"/>
    <col min="3592" max="3592" width="13.26953125" style="82" customWidth="1"/>
    <col min="3593" max="3593" width="12.7265625" style="82" customWidth="1"/>
    <col min="3594" max="3595" width="13.26953125" style="82" customWidth="1"/>
    <col min="3596" max="3598" width="12.7265625" style="82" customWidth="1"/>
    <col min="3599" max="3599" width="12.26953125" style="82" customWidth="1"/>
    <col min="3600" max="3602" width="13.26953125" style="82" customWidth="1"/>
    <col min="3603" max="3603" width="12.7265625" style="82" customWidth="1"/>
    <col min="3604" max="3604" width="13.26953125" style="82" customWidth="1"/>
    <col min="3605" max="3606" width="12.7265625" style="82" customWidth="1"/>
    <col min="3607" max="3610" width="12" style="82" customWidth="1"/>
    <col min="3611" max="3611" width="10.81640625" style="82" customWidth="1"/>
    <col min="3612" max="3618" width="10.453125" style="82" customWidth="1"/>
    <col min="3619" max="3840" width="9.1796875" style="82"/>
    <col min="3841" max="3841" width="5.81640625" style="82" customWidth="1"/>
    <col min="3842" max="3842" width="13.7265625" style="82" customWidth="1"/>
    <col min="3843" max="3843" width="10.453125" style="82" customWidth="1"/>
    <col min="3844" max="3844" width="1.7265625" style="82" customWidth="1"/>
    <col min="3845" max="3845" width="12" style="82" customWidth="1"/>
    <col min="3846" max="3846" width="13.26953125" style="82" customWidth="1"/>
    <col min="3847" max="3847" width="12.7265625" style="82" customWidth="1"/>
    <col min="3848" max="3848" width="13.26953125" style="82" customWidth="1"/>
    <col min="3849" max="3849" width="12.7265625" style="82" customWidth="1"/>
    <col min="3850" max="3851" width="13.26953125" style="82" customWidth="1"/>
    <col min="3852" max="3854" width="12.7265625" style="82" customWidth="1"/>
    <col min="3855" max="3855" width="12.26953125" style="82" customWidth="1"/>
    <col min="3856" max="3858" width="13.26953125" style="82" customWidth="1"/>
    <col min="3859" max="3859" width="12.7265625" style="82" customWidth="1"/>
    <col min="3860" max="3860" width="13.26953125" style="82" customWidth="1"/>
    <col min="3861" max="3862" width="12.7265625" style="82" customWidth="1"/>
    <col min="3863" max="3866" width="12" style="82" customWidth="1"/>
    <col min="3867" max="3867" width="10.81640625" style="82" customWidth="1"/>
    <col min="3868" max="3874" width="10.453125" style="82" customWidth="1"/>
    <col min="3875" max="4096" width="9.1796875" style="82"/>
    <col min="4097" max="4097" width="5.81640625" style="82" customWidth="1"/>
    <col min="4098" max="4098" width="13.7265625" style="82" customWidth="1"/>
    <col min="4099" max="4099" width="10.453125" style="82" customWidth="1"/>
    <col min="4100" max="4100" width="1.7265625" style="82" customWidth="1"/>
    <col min="4101" max="4101" width="12" style="82" customWidth="1"/>
    <col min="4102" max="4102" width="13.26953125" style="82" customWidth="1"/>
    <col min="4103" max="4103" width="12.7265625" style="82" customWidth="1"/>
    <col min="4104" max="4104" width="13.26953125" style="82" customWidth="1"/>
    <col min="4105" max="4105" width="12.7265625" style="82" customWidth="1"/>
    <col min="4106" max="4107" width="13.26953125" style="82" customWidth="1"/>
    <col min="4108" max="4110" width="12.7265625" style="82" customWidth="1"/>
    <col min="4111" max="4111" width="12.26953125" style="82" customWidth="1"/>
    <col min="4112" max="4114" width="13.26953125" style="82" customWidth="1"/>
    <col min="4115" max="4115" width="12.7265625" style="82" customWidth="1"/>
    <col min="4116" max="4116" width="13.26953125" style="82" customWidth="1"/>
    <col min="4117" max="4118" width="12.7265625" style="82" customWidth="1"/>
    <col min="4119" max="4122" width="12" style="82" customWidth="1"/>
    <col min="4123" max="4123" width="10.81640625" style="82" customWidth="1"/>
    <col min="4124" max="4130" width="10.453125" style="82" customWidth="1"/>
    <col min="4131" max="4352" width="9.1796875" style="82"/>
    <col min="4353" max="4353" width="5.81640625" style="82" customWidth="1"/>
    <col min="4354" max="4354" width="13.7265625" style="82" customWidth="1"/>
    <col min="4355" max="4355" width="10.453125" style="82" customWidth="1"/>
    <col min="4356" max="4356" width="1.7265625" style="82" customWidth="1"/>
    <col min="4357" max="4357" width="12" style="82" customWidth="1"/>
    <col min="4358" max="4358" width="13.26953125" style="82" customWidth="1"/>
    <col min="4359" max="4359" width="12.7265625" style="82" customWidth="1"/>
    <col min="4360" max="4360" width="13.26953125" style="82" customWidth="1"/>
    <col min="4361" max="4361" width="12.7265625" style="82" customWidth="1"/>
    <col min="4362" max="4363" width="13.26953125" style="82" customWidth="1"/>
    <col min="4364" max="4366" width="12.7265625" style="82" customWidth="1"/>
    <col min="4367" max="4367" width="12.26953125" style="82" customWidth="1"/>
    <col min="4368" max="4370" width="13.26953125" style="82" customWidth="1"/>
    <col min="4371" max="4371" width="12.7265625" style="82" customWidth="1"/>
    <col min="4372" max="4372" width="13.26953125" style="82" customWidth="1"/>
    <col min="4373" max="4374" width="12.7265625" style="82" customWidth="1"/>
    <col min="4375" max="4378" width="12" style="82" customWidth="1"/>
    <col min="4379" max="4379" width="10.81640625" style="82" customWidth="1"/>
    <col min="4380" max="4386" width="10.453125" style="82" customWidth="1"/>
    <col min="4387" max="4608" width="9.1796875" style="82"/>
    <col min="4609" max="4609" width="5.81640625" style="82" customWidth="1"/>
    <col min="4610" max="4610" width="13.7265625" style="82" customWidth="1"/>
    <col min="4611" max="4611" width="10.453125" style="82" customWidth="1"/>
    <col min="4612" max="4612" width="1.7265625" style="82" customWidth="1"/>
    <col min="4613" max="4613" width="12" style="82" customWidth="1"/>
    <col min="4614" max="4614" width="13.26953125" style="82" customWidth="1"/>
    <col min="4615" max="4615" width="12.7265625" style="82" customWidth="1"/>
    <col min="4616" max="4616" width="13.26953125" style="82" customWidth="1"/>
    <col min="4617" max="4617" width="12.7265625" style="82" customWidth="1"/>
    <col min="4618" max="4619" width="13.26953125" style="82" customWidth="1"/>
    <col min="4620" max="4622" width="12.7265625" style="82" customWidth="1"/>
    <col min="4623" max="4623" width="12.26953125" style="82" customWidth="1"/>
    <col min="4624" max="4626" width="13.26953125" style="82" customWidth="1"/>
    <col min="4627" max="4627" width="12.7265625" style="82" customWidth="1"/>
    <col min="4628" max="4628" width="13.26953125" style="82" customWidth="1"/>
    <col min="4629" max="4630" width="12.7265625" style="82" customWidth="1"/>
    <col min="4631" max="4634" width="12" style="82" customWidth="1"/>
    <col min="4635" max="4635" width="10.81640625" style="82" customWidth="1"/>
    <col min="4636" max="4642" width="10.453125" style="82" customWidth="1"/>
    <col min="4643" max="4864" width="9.1796875" style="82"/>
    <col min="4865" max="4865" width="5.81640625" style="82" customWidth="1"/>
    <col min="4866" max="4866" width="13.7265625" style="82" customWidth="1"/>
    <col min="4867" max="4867" width="10.453125" style="82" customWidth="1"/>
    <col min="4868" max="4868" width="1.7265625" style="82" customWidth="1"/>
    <col min="4869" max="4869" width="12" style="82" customWidth="1"/>
    <col min="4870" max="4870" width="13.26953125" style="82" customWidth="1"/>
    <col min="4871" max="4871" width="12.7265625" style="82" customWidth="1"/>
    <col min="4872" max="4872" width="13.26953125" style="82" customWidth="1"/>
    <col min="4873" max="4873" width="12.7265625" style="82" customWidth="1"/>
    <col min="4874" max="4875" width="13.26953125" style="82" customWidth="1"/>
    <col min="4876" max="4878" width="12.7265625" style="82" customWidth="1"/>
    <col min="4879" max="4879" width="12.26953125" style="82" customWidth="1"/>
    <col min="4880" max="4882" width="13.26953125" style="82" customWidth="1"/>
    <col min="4883" max="4883" width="12.7265625" style="82" customWidth="1"/>
    <col min="4884" max="4884" width="13.26953125" style="82" customWidth="1"/>
    <col min="4885" max="4886" width="12.7265625" style="82" customWidth="1"/>
    <col min="4887" max="4890" width="12" style="82" customWidth="1"/>
    <col min="4891" max="4891" width="10.81640625" style="82" customWidth="1"/>
    <col min="4892" max="4898" width="10.453125" style="82" customWidth="1"/>
    <col min="4899" max="5120" width="9.1796875" style="82"/>
    <col min="5121" max="5121" width="5.81640625" style="82" customWidth="1"/>
    <col min="5122" max="5122" width="13.7265625" style="82" customWidth="1"/>
    <col min="5123" max="5123" width="10.453125" style="82" customWidth="1"/>
    <col min="5124" max="5124" width="1.7265625" style="82" customWidth="1"/>
    <col min="5125" max="5125" width="12" style="82" customWidth="1"/>
    <col min="5126" max="5126" width="13.26953125" style="82" customWidth="1"/>
    <col min="5127" max="5127" width="12.7265625" style="82" customWidth="1"/>
    <col min="5128" max="5128" width="13.26953125" style="82" customWidth="1"/>
    <col min="5129" max="5129" width="12.7265625" style="82" customWidth="1"/>
    <col min="5130" max="5131" width="13.26953125" style="82" customWidth="1"/>
    <col min="5132" max="5134" width="12.7265625" style="82" customWidth="1"/>
    <col min="5135" max="5135" width="12.26953125" style="82" customWidth="1"/>
    <col min="5136" max="5138" width="13.26953125" style="82" customWidth="1"/>
    <col min="5139" max="5139" width="12.7265625" style="82" customWidth="1"/>
    <col min="5140" max="5140" width="13.26953125" style="82" customWidth="1"/>
    <col min="5141" max="5142" width="12.7265625" style="82" customWidth="1"/>
    <col min="5143" max="5146" width="12" style="82" customWidth="1"/>
    <col min="5147" max="5147" width="10.81640625" style="82" customWidth="1"/>
    <col min="5148" max="5154" width="10.453125" style="82" customWidth="1"/>
    <col min="5155" max="5376" width="9.1796875" style="82"/>
    <col min="5377" max="5377" width="5.81640625" style="82" customWidth="1"/>
    <col min="5378" max="5378" width="13.7265625" style="82" customWidth="1"/>
    <col min="5379" max="5379" width="10.453125" style="82" customWidth="1"/>
    <col min="5380" max="5380" width="1.7265625" style="82" customWidth="1"/>
    <col min="5381" max="5381" width="12" style="82" customWidth="1"/>
    <col min="5382" max="5382" width="13.26953125" style="82" customWidth="1"/>
    <col min="5383" max="5383" width="12.7265625" style="82" customWidth="1"/>
    <col min="5384" max="5384" width="13.26953125" style="82" customWidth="1"/>
    <col min="5385" max="5385" width="12.7265625" style="82" customWidth="1"/>
    <col min="5386" max="5387" width="13.26953125" style="82" customWidth="1"/>
    <col min="5388" max="5390" width="12.7265625" style="82" customWidth="1"/>
    <col min="5391" max="5391" width="12.26953125" style="82" customWidth="1"/>
    <col min="5392" max="5394" width="13.26953125" style="82" customWidth="1"/>
    <col min="5395" max="5395" width="12.7265625" style="82" customWidth="1"/>
    <col min="5396" max="5396" width="13.26953125" style="82" customWidth="1"/>
    <col min="5397" max="5398" width="12.7265625" style="82" customWidth="1"/>
    <col min="5399" max="5402" width="12" style="82" customWidth="1"/>
    <col min="5403" max="5403" width="10.81640625" style="82" customWidth="1"/>
    <col min="5404" max="5410" width="10.453125" style="82" customWidth="1"/>
    <col min="5411" max="5632" width="9.1796875" style="82"/>
    <col min="5633" max="5633" width="5.81640625" style="82" customWidth="1"/>
    <col min="5634" max="5634" width="13.7265625" style="82" customWidth="1"/>
    <col min="5635" max="5635" width="10.453125" style="82" customWidth="1"/>
    <col min="5636" max="5636" width="1.7265625" style="82" customWidth="1"/>
    <col min="5637" max="5637" width="12" style="82" customWidth="1"/>
    <col min="5638" max="5638" width="13.26953125" style="82" customWidth="1"/>
    <col min="5639" max="5639" width="12.7265625" style="82" customWidth="1"/>
    <col min="5640" max="5640" width="13.26953125" style="82" customWidth="1"/>
    <col min="5641" max="5641" width="12.7265625" style="82" customWidth="1"/>
    <col min="5642" max="5643" width="13.26953125" style="82" customWidth="1"/>
    <col min="5644" max="5646" width="12.7265625" style="82" customWidth="1"/>
    <col min="5647" max="5647" width="12.26953125" style="82" customWidth="1"/>
    <col min="5648" max="5650" width="13.26953125" style="82" customWidth="1"/>
    <col min="5651" max="5651" width="12.7265625" style="82" customWidth="1"/>
    <col min="5652" max="5652" width="13.26953125" style="82" customWidth="1"/>
    <col min="5653" max="5654" width="12.7265625" style="82" customWidth="1"/>
    <col min="5655" max="5658" width="12" style="82" customWidth="1"/>
    <col min="5659" max="5659" width="10.81640625" style="82" customWidth="1"/>
    <col min="5660" max="5666" width="10.453125" style="82" customWidth="1"/>
    <col min="5667" max="5888" width="9.1796875" style="82"/>
    <col min="5889" max="5889" width="5.81640625" style="82" customWidth="1"/>
    <col min="5890" max="5890" width="13.7265625" style="82" customWidth="1"/>
    <col min="5891" max="5891" width="10.453125" style="82" customWidth="1"/>
    <col min="5892" max="5892" width="1.7265625" style="82" customWidth="1"/>
    <col min="5893" max="5893" width="12" style="82" customWidth="1"/>
    <col min="5894" max="5894" width="13.26953125" style="82" customWidth="1"/>
    <col min="5895" max="5895" width="12.7265625" style="82" customWidth="1"/>
    <col min="5896" max="5896" width="13.26953125" style="82" customWidth="1"/>
    <col min="5897" max="5897" width="12.7265625" style="82" customWidth="1"/>
    <col min="5898" max="5899" width="13.26953125" style="82" customWidth="1"/>
    <col min="5900" max="5902" width="12.7265625" style="82" customWidth="1"/>
    <col min="5903" max="5903" width="12.26953125" style="82" customWidth="1"/>
    <col min="5904" max="5906" width="13.26953125" style="82" customWidth="1"/>
    <col min="5907" max="5907" width="12.7265625" style="82" customWidth="1"/>
    <col min="5908" max="5908" width="13.26953125" style="82" customWidth="1"/>
    <col min="5909" max="5910" width="12.7265625" style="82" customWidth="1"/>
    <col min="5911" max="5914" width="12" style="82" customWidth="1"/>
    <col min="5915" max="5915" width="10.81640625" style="82" customWidth="1"/>
    <col min="5916" max="5922" width="10.453125" style="82" customWidth="1"/>
    <col min="5923" max="6144" width="9.1796875" style="82"/>
    <col min="6145" max="6145" width="5.81640625" style="82" customWidth="1"/>
    <col min="6146" max="6146" width="13.7265625" style="82" customWidth="1"/>
    <col min="6147" max="6147" width="10.453125" style="82" customWidth="1"/>
    <col min="6148" max="6148" width="1.7265625" style="82" customWidth="1"/>
    <col min="6149" max="6149" width="12" style="82" customWidth="1"/>
    <col min="6150" max="6150" width="13.26953125" style="82" customWidth="1"/>
    <col min="6151" max="6151" width="12.7265625" style="82" customWidth="1"/>
    <col min="6152" max="6152" width="13.26953125" style="82" customWidth="1"/>
    <col min="6153" max="6153" width="12.7265625" style="82" customWidth="1"/>
    <col min="6154" max="6155" width="13.26953125" style="82" customWidth="1"/>
    <col min="6156" max="6158" width="12.7265625" style="82" customWidth="1"/>
    <col min="6159" max="6159" width="12.26953125" style="82" customWidth="1"/>
    <col min="6160" max="6162" width="13.26953125" style="82" customWidth="1"/>
    <col min="6163" max="6163" width="12.7265625" style="82" customWidth="1"/>
    <col min="6164" max="6164" width="13.26953125" style="82" customWidth="1"/>
    <col min="6165" max="6166" width="12.7265625" style="82" customWidth="1"/>
    <col min="6167" max="6170" width="12" style="82" customWidth="1"/>
    <col min="6171" max="6171" width="10.81640625" style="82" customWidth="1"/>
    <col min="6172" max="6178" width="10.453125" style="82" customWidth="1"/>
    <col min="6179" max="6400" width="9.1796875" style="82"/>
    <col min="6401" max="6401" width="5.81640625" style="82" customWidth="1"/>
    <col min="6402" max="6402" width="13.7265625" style="82" customWidth="1"/>
    <col min="6403" max="6403" width="10.453125" style="82" customWidth="1"/>
    <col min="6404" max="6404" width="1.7265625" style="82" customWidth="1"/>
    <col min="6405" max="6405" width="12" style="82" customWidth="1"/>
    <col min="6406" max="6406" width="13.26953125" style="82" customWidth="1"/>
    <col min="6407" max="6407" width="12.7265625" style="82" customWidth="1"/>
    <col min="6408" max="6408" width="13.26953125" style="82" customWidth="1"/>
    <col min="6409" max="6409" width="12.7265625" style="82" customWidth="1"/>
    <col min="6410" max="6411" width="13.26953125" style="82" customWidth="1"/>
    <col min="6412" max="6414" width="12.7265625" style="82" customWidth="1"/>
    <col min="6415" max="6415" width="12.26953125" style="82" customWidth="1"/>
    <col min="6416" max="6418" width="13.26953125" style="82" customWidth="1"/>
    <col min="6419" max="6419" width="12.7265625" style="82" customWidth="1"/>
    <col min="6420" max="6420" width="13.26953125" style="82" customWidth="1"/>
    <col min="6421" max="6422" width="12.7265625" style="82" customWidth="1"/>
    <col min="6423" max="6426" width="12" style="82" customWidth="1"/>
    <col min="6427" max="6427" width="10.81640625" style="82" customWidth="1"/>
    <col min="6428" max="6434" width="10.453125" style="82" customWidth="1"/>
    <col min="6435" max="6656" width="9.1796875" style="82"/>
    <col min="6657" max="6657" width="5.81640625" style="82" customWidth="1"/>
    <col min="6658" max="6658" width="13.7265625" style="82" customWidth="1"/>
    <col min="6659" max="6659" width="10.453125" style="82" customWidth="1"/>
    <col min="6660" max="6660" width="1.7265625" style="82" customWidth="1"/>
    <col min="6661" max="6661" width="12" style="82" customWidth="1"/>
    <col min="6662" max="6662" width="13.26953125" style="82" customWidth="1"/>
    <col min="6663" max="6663" width="12.7265625" style="82" customWidth="1"/>
    <col min="6664" max="6664" width="13.26953125" style="82" customWidth="1"/>
    <col min="6665" max="6665" width="12.7265625" style="82" customWidth="1"/>
    <col min="6666" max="6667" width="13.26953125" style="82" customWidth="1"/>
    <col min="6668" max="6670" width="12.7265625" style="82" customWidth="1"/>
    <col min="6671" max="6671" width="12.26953125" style="82" customWidth="1"/>
    <col min="6672" max="6674" width="13.26953125" style="82" customWidth="1"/>
    <col min="6675" max="6675" width="12.7265625" style="82" customWidth="1"/>
    <col min="6676" max="6676" width="13.26953125" style="82" customWidth="1"/>
    <col min="6677" max="6678" width="12.7265625" style="82" customWidth="1"/>
    <col min="6679" max="6682" width="12" style="82" customWidth="1"/>
    <col min="6683" max="6683" width="10.81640625" style="82" customWidth="1"/>
    <col min="6684" max="6690" width="10.453125" style="82" customWidth="1"/>
    <col min="6691" max="6912" width="9.1796875" style="82"/>
    <col min="6913" max="6913" width="5.81640625" style="82" customWidth="1"/>
    <col min="6914" max="6914" width="13.7265625" style="82" customWidth="1"/>
    <col min="6915" max="6915" width="10.453125" style="82" customWidth="1"/>
    <col min="6916" max="6916" width="1.7265625" style="82" customWidth="1"/>
    <col min="6917" max="6917" width="12" style="82" customWidth="1"/>
    <col min="6918" max="6918" width="13.26953125" style="82" customWidth="1"/>
    <col min="6919" max="6919" width="12.7265625" style="82" customWidth="1"/>
    <col min="6920" max="6920" width="13.26953125" style="82" customWidth="1"/>
    <col min="6921" max="6921" width="12.7265625" style="82" customWidth="1"/>
    <col min="6922" max="6923" width="13.26953125" style="82" customWidth="1"/>
    <col min="6924" max="6926" width="12.7265625" style="82" customWidth="1"/>
    <col min="6927" max="6927" width="12.26953125" style="82" customWidth="1"/>
    <col min="6928" max="6930" width="13.26953125" style="82" customWidth="1"/>
    <col min="6931" max="6931" width="12.7265625" style="82" customWidth="1"/>
    <col min="6932" max="6932" width="13.26953125" style="82" customWidth="1"/>
    <col min="6933" max="6934" width="12.7265625" style="82" customWidth="1"/>
    <col min="6935" max="6938" width="12" style="82" customWidth="1"/>
    <col min="6939" max="6939" width="10.81640625" style="82" customWidth="1"/>
    <col min="6940" max="6946" width="10.453125" style="82" customWidth="1"/>
    <col min="6947" max="7168" width="9.1796875" style="82"/>
    <col min="7169" max="7169" width="5.81640625" style="82" customWidth="1"/>
    <col min="7170" max="7170" width="13.7265625" style="82" customWidth="1"/>
    <col min="7171" max="7171" width="10.453125" style="82" customWidth="1"/>
    <col min="7172" max="7172" width="1.7265625" style="82" customWidth="1"/>
    <col min="7173" max="7173" width="12" style="82" customWidth="1"/>
    <col min="7174" max="7174" width="13.26953125" style="82" customWidth="1"/>
    <col min="7175" max="7175" width="12.7265625" style="82" customWidth="1"/>
    <col min="7176" max="7176" width="13.26953125" style="82" customWidth="1"/>
    <col min="7177" max="7177" width="12.7265625" style="82" customWidth="1"/>
    <col min="7178" max="7179" width="13.26953125" style="82" customWidth="1"/>
    <col min="7180" max="7182" width="12.7265625" style="82" customWidth="1"/>
    <col min="7183" max="7183" width="12.26953125" style="82" customWidth="1"/>
    <col min="7184" max="7186" width="13.26953125" style="82" customWidth="1"/>
    <col min="7187" max="7187" width="12.7265625" style="82" customWidth="1"/>
    <col min="7188" max="7188" width="13.26953125" style="82" customWidth="1"/>
    <col min="7189" max="7190" width="12.7265625" style="82" customWidth="1"/>
    <col min="7191" max="7194" width="12" style="82" customWidth="1"/>
    <col min="7195" max="7195" width="10.81640625" style="82" customWidth="1"/>
    <col min="7196" max="7202" width="10.453125" style="82" customWidth="1"/>
    <col min="7203" max="7424" width="9.1796875" style="82"/>
    <col min="7425" max="7425" width="5.81640625" style="82" customWidth="1"/>
    <col min="7426" max="7426" width="13.7265625" style="82" customWidth="1"/>
    <col min="7427" max="7427" width="10.453125" style="82" customWidth="1"/>
    <col min="7428" max="7428" width="1.7265625" style="82" customWidth="1"/>
    <col min="7429" max="7429" width="12" style="82" customWidth="1"/>
    <col min="7430" max="7430" width="13.26953125" style="82" customWidth="1"/>
    <col min="7431" max="7431" width="12.7265625" style="82" customWidth="1"/>
    <col min="7432" max="7432" width="13.26953125" style="82" customWidth="1"/>
    <col min="7433" max="7433" width="12.7265625" style="82" customWidth="1"/>
    <col min="7434" max="7435" width="13.26953125" style="82" customWidth="1"/>
    <col min="7436" max="7438" width="12.7265625" style="82" customWidth="1"/>
    <col min="7439" max="7439" width="12.26953125" style="82" customWidth="1"/>
    <col min="7440" max="7442" width="13.26953125" style="82" customWidth="1"/>
    <col min="7443" max="7443" width="12.7265625" style="82" customWidth="1"/>
    <col min="7444" max="7444" width="13.26953125" style="82" customWidth="1"/>
    <col min="7445" max="7446" width="12.7265625" style="82" customWidth="1"/>
    <col min="7447" max="7450" width="12" style="82" customWidth="1"/>
    <col min="7451" max="7451" width="10.81640625" style="82" customWidth="1"/>
    <col min="7452" max="7458" width="10.453125" style="82" customWidth="1"/>
    <col min="7459" max="7680" width="9.1796875" style="82"/>
    <col min="7681" max="7681" width="5.81640625" style="82" customWidth="1"/>
    <col min="7682" max="7682" width="13.7265625" style="82" customWidth="1"/>
    <col min="7683" max="7683" width="10.453125" style="82" customWidth="1"/>
    <col min="7684" max="7684" width="1.7265625" style="82" customWidth="1"/>
    <col min="7685" max="7685" width="12" style="82" customWidth="1"/>
    <col min="7686" max="7686" width="13.26953125" style="82" customWidth="1"/>
    <col min="7687" max="7687" width="12.7265625" style="82" customWidth="1"/>
    <col min="7688" max="7688" width="13.26953125" style="82" customWidth="1"/>
    <col min="7689" max="7689" width="12.7265625" style="82" customWidth="1"/>
    <col min="7690" max="7691" width="13.26953125" style="82" customWidth="1"/>
    <col min="7692" max="7694" width="12.7265625" style="82" customWidth="1"/>
    <col min="7695" max="7695" width="12.26953125" style="82" customWidth="1"/>
    <col min="7696" max="7698" width="13.26953125" style="82" customWidth="1"/>
    <col min="7699" max="7699" width="12.7265625" style="82" customWidth="1"/>
    <col min="7700" max="7700" width="13.26953125" style="82" customWidth="1"/>
    <col min="7701" max="7702" width="12.7265625" style="82" customWidth="1"/>
    <col min="7703" max="7706" width="12" style="82" customWidth="1"/>
    <col min="7707" max="7707" width="10.81640625" style="82" customWidth="1"/>
    <col min="7708" max="7714" width="10.453125" style="82" customWidth="1"/>
    <col min="7715" max="7936" width="9.1796875" style="82"/>
    <col min="7937" max="7937" width="5.81640625" style="82" customWidth="1"/>
    <col min="7938" max="7938" width="13.7265625" style="82" customWidth="1"/>
    <col min="7939" max="7939" width="10.453125" style="82" customWidth="1"/>
    <col min="7940" max="7940" width="1.7265625" style="82" customWidth="1"/>
    <col min="7941" max="7941" width="12" style="82" customWidth="1"/>
    <col min="7942" max="7942" width="13.26953125" style="82" customWidth="1"/>
    <col min="7943" max="7943" width="12.7265625" style="82" customWidth="1"/>
    <col min="7944" max="7944" width="13.26953125" style="82" customWidth="1"/>
    <col min="7945" max="7945" width="12.7265625" style="82" customWidth="1"/>
    <col min="7946" max="7947" width="13.26953125" style="82" customWidth="1"/>
    <col min="7948" max="7950" width="12.7265625" style="82" customWidth="1"/>
    <col min="7951" max="7951" width="12.26953125" style="82" customWidth="1"/>
    <col min="7952" max="7954" width="13.26953125" style="82" customWidth="1"/>
    <col min="7955" max="7955" width="12.7265625" style="82" customWidth="1"/>
    <col min="7956" max="7956" width="13.26953125" style="82" customWidth="1"/>
    <col min="7957" max="7958" width="12.7265625" style="82" customWidth="1"/>
    <col min="7959" max="7962" width="12" style="82" customWidth="1"/>
    <col min="7963" max="7963" width="10.81640625" style="82" customWidth="1"/>
    <col min="7964" max="7970" width="10.453125" style="82" customWidth="1"/>
    <col min="7971" max="8192" width="9.1796875" style="82"/>
    <col min="8193" max="8193" width="5.81640625" style="82" customWidth="1"/>
    <col min="8194" max="8194" width="13.7265625" style="82" customWidth="1"/>
    <col min="8195" max="8195" width="10.453125" style="82" customWidth="1"/>
    <col min="8196" max="8196" width="1.7265625" style="82" customWidth="1"/>
    <col min="8197" max="8197" width="12" style="82" customWidth="1"/>
    <col min="8198" max="8198" width="13.26953125" style="82" customWidth="1"/>
    <col min="8199" max="8199" width="12.7265625" style="82" customWidth="1"/>
    <col min="8200" max="8200" width="13.26953125" style="82" customWidth="1"/>
    <col min="8201" max="8201" width="12.7265625" style="82" customWidth="1"/>
    <col min="8202" max="8203" width="13.26953125" style="82" customWidth="1"/>
    <col min="8204" max="8206" width="12.7265625" style="82" customWidth="1"/>
    <col min="8207" max="8207" width="12.26953125" style="82" customWidth="1"/>
    <col min="8208" max="8210" width="13.26953125" style="82" customWidth="1"/>
    <col min="8211" max="8211" width="12.7265625" style="82" customWidth="1"/>
    <col min="8212" max="8212" width="13.26953125" style="82" customWidth="1"/>
    <col min="8213" max="8214" width="12.7265625" style="82" customWidth="1"/>
    <col min="8215" max="8218" width="12" style="82" customWidth="1"/>
    <col min="8219" max="8219" width="10.81640625" style="82" customWidth="1"/>
    <col min="8220" max="8226" width="10.453125" style="82" customWidth="1"/>
    <col min="8227" max="8448" width="9.1796875" style="82"/>
    <col min="8449" max="8449" width="5.81640625" style="82" customWidth="1"/>
    <col min="8450" max="8450" width="13.7265625" style="82" customWidth="1"/>
    <col min="8451" max="8451" width="10.453125" style="82" customWidth="1"/>
    <col min="8452" max="8452" width="1.7265625" style="82" customWidth="1"/>
    <col min="8453" max="8453" width="12" style="82" customWidth="1"/>
    <col min="8454" max="8454" width="13.26953125" style="82" customWidth="1"/>
    <col min="8455" max="8455" width="12.7265625" style="82" customWidth="1"/>
    <col min="8456" max="8456" width="13.26953125" style="82" customWidth="1"/>
    <col min="8457" max="8457" width="12.7265625" style="82" customWidth="1"/>
    <col min="8458" max="8459" width="13.26953125" style="82" customWidth="1"/>
    <col min="8460" max="8462" width="12.7265625" style="82" customWidth="1"/>
    <col min="8463" max="8463" width="12.26953125" style="82" customWidth="1"/>
    <col min="8464" max="8466" width="13.26953125" style="82" customWidth="1"/>
    <col min="8467" max="8467" width="12.7265625" style="82" customWidth="1"/>
    <col min="8468" max="8468" width="13.26953125" style="82" customWidth="1"/>
    <col min="8469" max="8470" width="12.7265625" style="82" customWidth="1"/>
    <col min="8471" max="8474" width="12" style="82" customWidth="1"/>
    <col min="8475" max="8475" width="10.81640625" style="82" customWidth="1"/>
    <col min="8476" max="8482" width="10.453125" style="82" customWidth="1"/>
    <col min="8483" max="8704" width="9.1796875" style="82"/>
    <col min="8705" max="8705" width="5.81640625" style="82" customWidth="1"/>
    <col min="8706" max="8706" width="13.7265625" style="82" customWidth="1"/>
    <col min="8707" max="8707" width="10.453125" style="82" customWidth="1"/>
    <col min="8708" max="8708" width="1.7265625" style="82" customWidth="1"/>
    <col min="8709" max="8709" width="12" style="82" customWidth="1"/>
    <col min="8710" max="8710" width="13.26953125" style="82" customWidth="1"/>
    <col min="8711" max="8711" width="12.7265625" style="82" customWidth="1"/>
    <col min="8712" max="8712" width="13.26953125" style="82" customWidth="1"/>
    <col min="8713" max="8713" width="12.7265625" style="82" customWidth="1"/>
    <col min="8714" max="8715" width="13.26953125" style="82" customWidth="1"/>
    <col min="8716" max="8718" width="12.7265625" style="82" customWidth="1"/>
    <col min="8719" max="8719" width="12.26953125" style="82" customWidth="1"/>
    <col min="8720" max="8722" width="13.26953125" style="82" customWidth="1"/>
    <col min="8723" max="8723" width="12.7265625" style="82" customWidth="1"/>
    <col min="8724" max="8724" width="13.26953125" style="82" customWidth="1"/>
    <col min="8725" max="8726" width="12.7265625" style="82" customWidth="1"/>
    <col min="8727" max="8730" width="12" style="82" customWidth="1"/>
    <col min="8731" max="8731" width="10.81640625" style="82" customWidth="1"/>
    <col min="8732" max="8738" width="10.453125" style="82" customWidth="1"/>
    <col min="8739" max="8960" width="9.1796875" style="82"/>
    <col min="8961" max="8961" width="5.81640625" style="82" customWidth="1"/>
    <col min="8962" max="8962" width="13.7265625" style="82" customWidth="1"/>
    <col min="8963" max="8963" width="10.453125" style="82" customWidth="1"/>
    <col min="8964" max="8964" width="1.7265625" style="82" customWidth="1"/>
    <col min="8965" max="8965" width="12" style="82" customWidth="1"/>
    <col min="8966" max="8966" width="13.26953125" style="82" customWidth="1"/>
    <col min="8967" max="8967" width="12.7265625" style="82" customWidth="1"/>
    <col min="8968" max="8968" width="13.26953125" style="82" customWidth="1"/>
    <col min="8969" max="8969" width="12.7265625" style="82" customWidth="1"/>
    <col min="8970" max="8971" width="13.26953125" style="82" customWidth="1"/>
    <col min="8972" max="8974" width="12.7265625" style="82" customWidth="1"/>
    <col min="8975" max="8975" width="12.26953125" style="82" customWidth="1"/>
    <col min="8976" max="8978" width="13.26953125" style="82" customWidth="1"/>
    <col min="8979" max="8979" width="12.7265625" style="82" customWidth="1"/>
    <col min="8980" max="8980" width="13.26953125" style="82" customWidth="1"/>
    <col min="8981" max="8982" width="12.7265625" style="82" customWidth="1"/>
    <col min="8983" max="8986" width="12" style="82" customWidth="1"/>
    <col min="8987" max="8987" width="10.81640625" style="82" customWidth="1"/>
    <col min="8988" max="8994" width="10.453125" style="82" customWidth="1"/>
    <col min="8995" max="9216" width="9.1796875" style="82"/>
    <col min="9217" max="9217" width="5.81640625" style="82" customWidth="1"/>
    <col min="9218" max="9218" width="13.7265625" style="82" customWidth="1"/>
    <col min="9219" max="9219" width="10.453125" style="82" customWidth="1"/>
    <col min="9220" max="9220" width="1.7265625" style="82" customWidth="1"/>
    <col min="9221" max="9221" width="12" style="82" customWidth="1"/>
    <col min="9222" max="9222" width="13.26953125" style="82" customWidth="1"/>
    <col min="9223" max="9223" width="12.7265625" style="82" customWidth="1"/>
    <col min="9224" max="9224" width="13.26953125" style="82" customWidth="1"/>
    <col min="9225" max="9225" width="12.7265625" style="82" customWidth="1"/>
    <col min="9226" max="9227" width="13.26953125" style="82" customWidth="1"/>
    <col min="9228" max="9230" width="12.7265625" style="82" customWidth="1"/>
    <col min="9231" max="9231" width="12.26953125" style="82" customWidth="1"/>
    <col min="9232" max="9234" width="13.26953125" style="82" customWidth="1"/>
    <col min="9235" max="9235" width="12.7265625" style="82" customWidth="1"/>
    <col min="9236" max="9236" width="13.26953125" style="82" customWidth="1"/>
    <col min="9237" max="9238" width="12.7265625" style="82" customWidth="1"/>
    <col min="9239" max="9242" width="12" style="82" customWidth="1"/>
    <col min="9243" max="9243" width="10.81640625" style="82" customWidth="1"/>
    <col min="9244" max="9250" width="10.453125" style="82" customWidth="1"/>
    <col min="9251" max="9472" width="9.1796875" style="82"/>
    <col min="9473" max="9473" width="5.81640625" style="82" customWidth="1"/>
    <col min="9474" max="9474" width="13.7265625" style="82" customWidth="1"/>
    <col min="9475" max="9475" width="10.453125" style="82" customWidth="1"/>
    <col min="9476" max="9476" width="1.7265625" style="82" customWidth="1"/>
    <col min="9477" max="9477" width="12" style="82" customWidth="1"/>
    <col min="9478" max="9478" width="13.26953125" style="82" customWidth="1"/>
    <col min="9479" max="9479" width="12.7265625" style="82" customWidth="1"/>
    <col min="9480" max="9480" width="13.26953125" style="82" customWidth="1"/>
    <col min="9481" max="9481" width="12.7265625" style="82" customWidth="1"/>
    <col min="9482" max="9483" width="13.26953125" style="82" customWidth="1"/>
    <col min="9484" max="9486" width="12.7265625" style="82" customWidth="1"/>
    <col min="9487" max="9487" width="12.26953125" style="82" customWidth="1"/>
    <col min="9488" max="9490" width="13.26953125" style="82" customWidth="1"/>
    <col min="9491" max="9491" width="12.7265625" style="82" customWidth="1"/>
    <col min="9492" max="9492" width="13.26953125" style="82" customWidth="1"/>
    <col min="9493" max="9494" width="12.7265625" style="82" customWidth="1"/>
    <col min="9495" max="9498" width="12" style="82" customWidth="1"/>
    <col min="9499" max="9499" width="10.81640625" style="82" customWidth="1"/>
    <col min="9500" max="9506" width="10.453125" style="82" customWidth="1"/>
    <col min="9507" max="9728" width="9.1796875" style="82"/>
    <col min="9729" max="9729" width="5.81640625" style="82" customWidth="1"/>
    <col min="9730" max="9730" width="13.7265625" style="82" customWidth="1"/>
    <col min="9731" max="9731" width="10.453125" style="82" customWidth="1"/>
    <col min="9732" max="9732" width="1.7265625" style="82" customWidth="1"/>
    <col min="9733" max="9733" width="12" style="82" customWidth="1"/>
    <col min="9734" max="9734" width="13.26953125" style="82" customWidth="1"/>
    <col min="9735" max="9735" width="12.7265625" style="82" customWidth="1"/>
    <col min="9736" max="9736" width="13.26953125" style="82" customWidth="1"/>
    <col min="9737" max="9737" width="12.7265625" style="82" customWidth="1"/>
    <col min="9738" max="9739" width="13.26953125" style="82" customWidth="1"/>
    <col min="9740" max="9742" width="12.7265625" style="82" customWidth="1"/>
    <col min="9743" max="9743" width="12.26953125" style="82" customWidth="1"/>
    <col min="9744" max="9746" width="13.26953125" style="82" customWidth="1"/>
    <col min="9747" max="9747" width="12.7265625" style="82" customWidth="1"/>
    <col min="9748" max="9748" width="13.26953125" style="82" customWidth="1"/>
    <col min="9749" max="9750" width="12.7265625" style="82" customWidth="1"/>
    <col min="9751" max="9754" width="12" style="82" customWidth="1"/>
    <col min="9755" max="9755" width="10.81640625" style="82" customWidth="1"/>
    <col min="9756" max="9762" width="10.453125" style="82" customWidth="1"/>
    <col min="9763" max="9984" width="9.1796875" style="82"/>
    <col min="9985" max="9985" width="5.81640625" style="82" customWidth="1"/>
    <col min="9986" max="9986" width="13.7265625" style="82" customWidth="1"/>
    <col min="9987" max="9987" width="10.453125" style="82" customWidth="1"/>
    <col min="9988" max="9988" width="1.7265625" style="82" customWidth="1"/>
    <col min="9989" max="9989" width="12" style="82" customWidth="1"/>
    <col min="9990" max="9990" width="13.26953125" style="82" customWidth="1"/>
    <col min="9991" max="9991" width="12.7265625" style="82" customWidth="1"/>
    <col min="9992" max="9992" width="13.26953125" style="82" customWidth="1"/>
    <col min="9993" max="9993" width="12.7265625" style="82" customWidth="1"/>
    <col min="9994" max="9995" width="13.26953125" style="82" customWidth="1"/>
    <col min="9996" max="9998" width="12.7265625" style="82" customWidth="1"/>
    <col min="9999" max="9999" width="12.26953125" style="82" customWidth="1"/>
    <col min="10000" max="10002" width="13.26953125" style="82" customWidth="1"/>
    <col min="10003" max="10003" width="12.7265625" style="82" customWidth="1"/>
    <col min="10004" max="10004" width="13.26953125" style="82" customWidth="1"/>
    <col min="10005" max="10006" width="12.7265625" style="82" customWidth="1"/>
    <col min="10007" max="10010" width="12" style="82" customWidth="1"/>
    <col min="10011" max="10011" width="10.81640625" style="82" customWidth="1"/>
    <col min="10012" max="10018" width="10.453125" style="82" customWidth="1"/>
    <col min="10019" max="10240" width="9.1796875" style="82"/>
    <col min="10241" max="10241" width="5.81640625" style="82" customWidth="1"/>
    <col min="10242" max="10242" width="13.7265625" style="82" customWidth="1"/>
    <col min="10243" max="10243" width="10.453125" style="82" customWidth="1"/>
    <col min="10244" max="10244" width="1.7265625" style="82" customWidth="1"/>
    <col min="10245" max="10245" width="12" style="82" customWidth="1"/>
    <col min="10246" max="10246" width="13.26953125" style="82" customWidth="1"/>
    <col min="10247" max="10247" width="12.7265625" style="82" customWidth="1"/>
    <col min="10248" max="10248" width="13.26953125" style="82" customWidth="1"/>
    <col min="10249" max="10249" width="12.7265625" style="82" customWidth="1"/>
    <col min="10250" max="10251" width="13.26953125" style="82" customWidth="1"/>
    <col min="10252" max="10254" width="12.7265625" style="82" customWidth="1"/>
    <col min="10255" max="10255" width="12.26953125" style="82" customWidth="1"/>
    <col min="10256" max="10258" width="13.26953125" style="82" customWidth="1"/>
    <col min="10259" max="10259" width="12.7265625" style="82" customWidth="1"/>
    <col min="10260" max="10260" width="13.26953125" style="82" customWidth="1"/>
    <col min="10261" max="10262" width="12.7265625" style="82" customWidth="1"/>
    <col min="10263" max="10266" width="12" style="82" customWidth="1"/>
    <col min="10267" max="10267" width="10.81640625" style="82" customWidth="1"/>
    <col min="10268" max="10274" width="10.453125" style="82" customWidth="1"/>
    <col min="10275" max="10496" width="9.1796875" style="82"/>
    <col min="10497" max="10497" width="5.81640625" style="82" customWidth="1"/>
    <col min="10498" max="10498" width="13.7265625" style="82" customWidth="1"/>
    <col min="10499" max="10499" width="10.453125" style="82" customWidth="1"/>
    <col min="10500" max="10500" width="1.7265625" style="82" customWidth="1"/>
    <col min="10501" max="10501" width="12" style="82" customWidth="1"/>
    <col min="10502" max="10502" width="13.26953125" style="82" customWidth="1"/>
    <col min="10503" max="10503" width="12.7265625" style="82" customWidth="1"/>
    <col min="10504" max="10504" width="13.26953125" style="82" customWidth="1"/>
    <col min="10505" max="10505" width="12.7265625" style="82" customWidth="1"/>
    <col min="10506" max="10507" width="13.26953125" style="82" customWidth="1"/>
    <col min="10508" max="10510" width="12.7265625" style="82" customWidth="1"/>
    <col min="10511" max="10511" width="12.26953125" style="82" customWidth="1"/>
    <col min="10512" max="10514" width="13.26953125" style="82" customWidth="1"/>
    <col min="10515" max="10515" width="12.7265625" style="82" customWidth="1"/>
    <col min="10516" max="10516" width="13.26953125" style="82" customWidth="1"/>
    <col min="10517" max="10518" width="12.7265625" style="82" customWidth="1"/>
    <col min="10519" max="10522" width="12" style="82" customWidth="1"/>
    <col min="10523" max="10523" width="10.81640625" style="82" customWidth="1"/>
    <col min="10524" max="10530" width="10.453125" style="82" customWidth="1"/>
    <col min="10531" max="10752" width="9.1796875" style="82"/>
    <col min="10753" max="10753" width="5.81640625" style="82" customWidth="1"/>
    <col min="10754" max="10754" width="13.7265625" style="82" customWidth="1"/>
    <col min="10755" max="10755" width="10.453125" style="82" customWidth="1"/>
    <col min="10756" max="10756" width="1.7265625" style="82" customWidth="1"/>
    <col min="10757" max="10757" width="12" style="82" customWidth="1"/>
    <col min="10758" max="10758" width="13.26953125" style="82" customWidth="1"/>
    <col min="10759" max="10759" width="12.7265625" style="82" customWidth="1"/>
    <col min="10760" max="10760" width="13.26953125" style="82" customWidth="1"/>
    <col min="10761" max="10761" width="12.7265625" style="82" customWidth="1"/>
    <col min="10762" max="10763" width="13.26953125" style="82" customWidth="1"/>
    <col min="10764" max="10766" width="12.7265625" style="82" customWidth="1"/>
    <col min="10767" max="10767" width="12.26953125" style="82" customWidth="1"/>
    <col min="10768" max="10770" width="13.26953125" style="82" customWidth="1"/>
    <col min="10771" max="10771" width="12.7265625" style="82" customWidth="1"/>
    <col min="10772" max="10772" width="13.26953125" style="82" customWidth="1"/>
    <col min="10773" max="10774" width="12.7265625" style="82" customWidth="1"/>
    <col min="10775" max="10778" width="12" style="82" customWidth="1"/>
    <col min="10779" max="10779" width="10.81640625" style="82" customWidth="1"/>
    <col min="10780" max="10786" width="10.453125" style="82" customWidth="1"/>
    <col min="10787" max="11008" width="9.1796875" style="82"/>
    <col min="11009" max="11009" width="5.81640625" style="82" customWidth="1"/>
    <col min="11010" max="11010" width="13.7265625" style="82" customWidth="1"/>
    <col min="11011" max="11011" width="10.453125" style="82" customWidth="1"/>
    <col min="11012" max="11012" width="1.7265625" style="82" customWidth="1"/>
    <col min="11013" max="11013" width="12" style="82" customWidth="1"/>
    <col min="11014" max="11014" width="13.26953125" style="82" customWidth="1"/>
    <col min="11015" max="11015" width="12.7265625" style="82" customWidth="1"/>
    <col min="11016" max="11016" width="13.26953125" style="82" customWidth="1"/>
    <col min="11017" max="11017" width="12.7265625" style="82" customWidth="1"/>
    <col min="11018" max="11019" width="13.26953125" style="82" customWidth="1"/>
    <col min="11020" max="11022" width="12.7265625" style="82" customWidth="1"/>
    <col min="11023" max="11023" width="12.26953125" style="82" customWidth="1"/>
    <col min="11024" max="11026" width="13.26953125" style="82" customWidth="1"/>
    <col min="11027" max="11027" width="12.7265625" style="82" customWidth="1"/>
    <col min="11028" max="11028" width="13.26953125" style="82" customWidth="1"/>
    <col min="11029" max="11030" width="12.7265625" style="82" customWidth="1"/>
    <col min="11031" max="11034" width="12" style="82" customWidth="1"/>
    <col min="11035" max="11035" width="10.81640625" style="82" customWidth="1"/>
    <col min="11036" max="11042" width="10.453125" style="82" customWidth="1"/>
    <col min="11043" max="11264" width="9.1796875" style="82"/>
    <col min="11265" max="11265" width="5.81640625" style="82" customWidth="1"/>
    <col min="11266" max="11266" width="13.7265625" style="82" customWidth="1"/>
    <col min="11267" max="11267" width="10.453125" style="82" customWidth="1"/>
    <col min="11268" max="11268" width="1.7265625" style="82" customWidth="1"/>
    <col min="11269" max="11269" width="12" style="82" customWidth="1"/>
    <col min="11270" max="11270" width="13.26953125" style="82" customWidth="1"/>
    <col min="11271" max="11271" width="12.7265625" style="82" customWidth="1"/>
    <col min="11272" max="11272" width="13.26953125" style="82" customWidth="1"/>
    <col min="11273" max="11273" width="12.7265625" style="82" customWidth="1"/>
    <col min="11274" max="11275" width="13.26953125" style="82" customWidth="1"/>
    <col min="11276" max="11278" width="12.7265625" style="82" customWidth="1"/>
    <col min="11279" max="11279" width="12.26953125" style="82" customWidth="1"/>
    <col min="11280" max="11282" width="13.26953125" style="82" customWidth="1"/>
    <col min="11283" max="11283" width="12.7265625" style="82" customWidth="1"/>
    <col min="11284" max="11284" width="13.26953125" style="82" customWidth="1"/>
    <col min="11285" max="11286" width="12.7265625" style="82" customWidth="1"/>
    <col min="11287" max="11290" width="12" style="82" customWidth="1"/>
    <col min="11291" max="11291" width="10.81640625" style="82" customWidth="1"/>
    <col min="11292" max="11298" width="10.453125" style="82" customWidth="1"/>
    <col min="11299" max="11520" width="9.1796875" style="82"/>
    <col min="11521" max="11521" width="5.81640625" style="82" customWidth="1"/>
    <col min="11522" max="11522" width="13.7265625" style="82" customWidth="1"/>
    <col min="11523" max="11523" width="10.453125" style="82" customWidth="1"/>
    <col min="11524" max="11524" width="1.7265625" style="82" customWidth="1"/>
    <col min="11525" max="11525" width="12" style="82" customWidth="1"/>
    <col min="11526" max="11526" width="13.26953125" style="82" customWidth="1"/>
    <col min="11527" max="11527" width="12.7265625" style="82" customWidth="1"/>
    <col min="11528" max="11528" width="13.26953125" style="82" customWidth="1"/>
    <col min="11529" max="11529" width="12.7265625" style="82" customWidth="1"/>
    <col min="11530" max="11531" width="13.26953125" style="82" customWidth="1"/>
    <col min="11532" max="11534" width="12.7265625" style="82" customWidth="1"/>
    <col min="11535" max="11535" width="12.26953125" style="82" customWidth="1"/>
    <col min="11536" max="11538" width="13.26953125" style="82" customWidth="1"/>
    <col min="11539" max="11539" width="12.7265625" style="82" customWidth="1"/>
    <col min="11540" max="11540" width="13.26953125" style="82" customWidth="1"/>
    <col min="11541" max="11542" width="12.7265625" style="82" customWidth="1"/>
    <col min="11543" max="11546" width="12" style="82" customWidth="1"/>
    <col min="11547" max="11547" width="10.81640625" style="82" customWidth="1"/>
    <col min="11548" max="11554" width="10.453125" style="82" customWidth="1"/>
    <col min="11555" max="11776" width="9.1796875" style="82"/>
    <col min="11777" max="11777" width="5.81640625" style="82" customWidth="1"/>
    <col min="11778" max="11778" width="13.7265625" style="82" customWidth="1"/>
    <col min="11779" max="11779" width="10.453125" style="82" customWidth="1"/>
    <col min="11780" max="11780" width="1.7265625" style="82" customWidth="1"/>
    <col min="11781" max="11781" width="12" style="82" customWidth="1"/>
    <col min="11782" max="11782" width="13.26953125" style="82" customWidth="1"/>
    <col min="11783" max="11783" width="12.7265625" style="82" customWidth="1"/>
    <col min="11784" max="11784" width="13.26953125" style="82" customWidth="1"/>
    <col min="11785" max="11785" width="12.7265625" style="82" customWidth="1"/>
    <col min="11786" max="11787" width="13.26953125" style="82" customWidth="1"/>
    <col min="11788" max="11790" width="12.7265625" style="82" customWidth="1"/>
    <col min="11791" max="11791" width="12.26953125" style="82" customWidth="1"/>
    <col min="11792" max="11794" width="13.26953125" style="82" customWidth="1"/>
    <col min="11795" max="11795" width="12.7265625" style="82" customWidth="1"/>
    <col min="11796" max="11796" width="13.26953125" style="82" customWidth="1"/>
    <col min="11797" max="11798" width="12.7265625" style="82" customWidth="1"/>
    <col min="11799" max="11802" width="12" style="82" customWidth="1"/>
    <col min="11803" max="11803" width="10.81640625" style="82" customWidth="1"/>
    <col min="11804" max="11810" width="10.453125" style="82" customWidth="1"/>
    <col min="11811" max="12032" width="9.1796875" style="82"/>
    <col min="12033" max="12033" width="5.81640625" style="82" customWidth="1"/>
    <col min="12034" max="12034" width="13.7265625" style="82" customWidth="1"/>
    <col min="12035" max="12035" width="10.453125" style="82" customWidth="1"/>
    <col min="12036" max="12036" width="1.7265625" style="82" customWidth="1"/>
    <col min="12037" max="12037" width="12" style="82" customWidth="1"/>
    <col min="12038" max="12038" width="13.26953125" style="82" customWidth="1"/>
    <col min="12039" max="12039" width="12.7265625" style="82" customWidth="1"/>
    <col min="12040" max="12040" width="13.26953125" style="82" customWidth="1"/>
    <col min="12041" max="12041" width="12.7265625" style="82" customWidth="1"/>
    <col min="12042" max="12043" width="13.26953125" style="82" customWidth="1"/>
    <col min="12044" max="12046" width="12.7265625" style="82" customWidth="1"/>
    <col min="12047" max="12047" width="12.26953125" style="82" customWidth="1"/>
    <col min="12048" max="12050" width="13.26953125" style="82" customWidth="1"/>
    <col min="12051" max="12051" width="12.7265625" style="82" customWidth="1"/>
    <col min="12052" max="12052" width="13.26953125" style="82" customWidth="1"/>
    <col min="12053" max="12054" width="12.7265625" style="82" customWidth="1"/>
    <col min="12055" max="12058" width="12" style="82" customWidth="1"/>
    <col min="12059" max="12059" width="10.81640625" style="82" customWidth="1"/>
    <col min="12060" max="12066" width="10.453125" style="82" customWidth="1"/>
    <col min="12067" max="12288" width="9.1796875" style="82"/>
    <col min="12289" max="12289" width="5.81640625" style="82" customWidth="1"/>
    <col min="12290" max="12290" width="13.7265625" style="82" customWidth="1"/>
    <col min="12291" max="12291" width="10.453125" style="82" customWidth="1"/>
    <col min="12292" max="12292" width="1.7265625" style="82" customWidth="1"/>
    <col min="12293" max="12293" width="12" style="82" customWidth="1"/>
    <col min="12294" max="12294" width="13.26953125" style="82" customWidth="1"/>
    <col min="12295" max="12295" width="12.7265625" style="82" customWidth="1"/>
    <col min="12296" max="12296" width="13.26953125" style="82" customWidth="1"/>
    <col min="12297" max="12297" width="12.7265625" style="82" customWidth="1"/>
    <col min="12298" max="12299" width="13.26953125" style="82" customWidth="1"/>
    <col min="12300" max="12302" width="12.7265625" style="82" customWidth="1"/>
    <col min="12303" max="12303" width="12.26953125" style="82" customWidth="1"/>
    <col min="12304" max="12306" width="13.26953125" style="82" customWidth="1"/>
    <col min="12307" max="12307" width="12.7265625" style="82" customWidth="1"/>
    <col min="12308" max="12308" width="13.26953125" style="82" customWidth="1"/>
    <col min="12309" max="12310" width="12.7265625" style="82" customWidth="1"/>
    <col min="12311" max="12314" width="12" style="82" customWidth="1"/>
    <col min="12315" max="12315" width="10.81640625" style="82" customWidth="1"/>
    <col min="12316" max="12322" width="10.453125" style="82" customWidth="1"/>
    <col min="12323" max="12544" width="9.1796875" style="82"/>
    <col min="12545" max="12545" width="5.81640625" style="82" customWidth="1"/>
    <col min="12546" max="12546" width="13.7265625" style="82" customWidth="1"/>
    <col min="12547" max="12547" width="10.453125" style="82" customWidth="1"/>
    <col min="12548" max="12548" width="1.7265625" style="82" customWidth="1"/>
    <col min="12549" max="12549" width="12" style="82" customWidth="1"/>
    <col min="12550" max="12550" width="13.26953125" style="82" customWidth="1"/>
    <col min="12551" max="12551" width="12.7265625" style="82" customWidth="1"/>
    <col min="12552" max="12552" width="13.26953125" style="82" customWidth="1"/>
    <col min="12553" max="12553" width="12.7265625" style="82" customWidth="1"/>
    <col min="12554" max="12555" width="13.26953125" style="82" customWidth="1"/>
    <col min="12556" max="12558" width="12.7265625" style="82" customWidth="1"/>
    <col min="12559" max="12559" width="12.26953125" style="82" customWidth="1"/>
    <col min="12560" max="12562" width="13.26953125" style="82" customWidth="1"/>
    <col min="12563" max="12563" width="12.7265625" style="82" customWidth="1"/>
    <col min="12564" max="12564" width="13.26953125" style="82" customWidth="1"/>
    <col min="12565" max="12566" width="12.7265625" style="82" customWidth="1"/>
    <col min="12567" max="12570" width="12" style="82" customWidth="1"/>
    <col min="12571" max="12571" width="10.81640625" style="82" customWidth="1"/>
    <col min="12572" max="12578" width="10.453125" style="82" customWidth="1"/>
    <col min="12579" max="12800" width="9.1796875" style="82"/>
    <col min="12801" max="12801" width="5.81640625" style="82" customWidth="1"/>
    <col min="12802" max="12802" width="13.7265625" style="82" customWidth="1"/>
    <col min="12803" max="12803" width="10.453125" style="82" customWidth="1"/>
    <col min="12804" max="12804" width="1.7265625" style="82" customWidth="1"/>
    <col min="12805" max="12805" width="12" style="82" customWidth="1"/>
    <col min="12806" max="12806" width="13.26953125" style="82" customWidth="1"/>
    <col min="12807" max="12807" width="12.7265625" style="82" customWidth="1"/>
    <col min="12808" max="12808" width="13.26953125" style="82" customWidth="1"/>
    <col min="12809" max="12809" width="12.7265625" style="82" customWidth="1"/>
    <col min="12810" max="12811" width="13.26953125" style="82" customWidth="1"/>
    <col min="12812" max="12814" width="12.7265625" style="82" customWidth="1"/>
    <col min="12815" max="12815" width="12.26953125" style="82" customWidth="1"/>
    <col min="12816" max="12818" width="13.26953125" style="82" customWidth="1"/>
    <col min="12819" max="12819" width="12.7265625" style="82" customWidth="1"/>
    <col min="12820" max="12820" width="13.26953125" style="82" customWidth="1"/>
    <col min="12821" max="12822" width="12.7265625" style="82" customWidth="1"/>
    <col min="12823" max="12826" width="12" style="82" customWidth="1"/>
    <col min="12827" max="12827" width="10.81640625" style="82" customWidth="1"/>
    <col min="12828" max="12834" width="10.453125" style="82" customWidth="1"/>
    <col min="12835" max="13056" width="9.1796875" style="82"/>
    <col min="13057" max="13057" width="5.81640625" style="82" customWidth="1"/>
    <col min="13058" max="13058" width="13.7265625" style="82" customWidth="1"/>
    <col min="13059" max="13059" width="10.453125" style="82" customWidth="1"/>
    <col min="13060" max="13060" width="1.7265625" style="82" customWidth="1"/>
    <col min="13061" max="13061" width="12" style="82" customWidth="1"/>
    <col min="13062" max="13062" width="13.26953125" style="82" customWidth="1"/>
    <col min="13063" max="13063" width="12.7265625" style="82" customWidth="1"/>
    <col min="13064" max="13064" width="13.26953125" style="82" customWidth="1"/>
    <col min="13065" max="13065" width="12.7265625" style="82" customWidth="1"/>
    <col min="13066" max="13067" width="13.26953125" style="82" customWidth="1"/>
    <col min="13068" max="13070" width="12.7265625" style="82" customWidth="1"/>
    <col min="13071" max="13071" width="12.26953125" style="82" customWidth="1"/>
    <col min="13072" max="13074" width="13.26953125" style="82" customWidth="1"/>
    <col min="13075" max="13075" width="12.7265625" style="82" customWidth="1"/>
    <col min="13076" max="13076" width="13.26953125" style="82" customWidth="1"/>
    <col min="13077" max="13078" width="12.7265625" style="82" customWidth="1"/>
    <col min="13079" max="13082" width="12" style="82" customWidth="1"/>
    <col min="13083" max="13083" width="10.81640625" style="82" customWidth="1"/>
    <col min="13084" max="13090" width="10.453125" style="82" customWidth="1"/>
    <col min="13091" max="13312" width="9.1796875" style="82"/>
    <col min="13313" max="13313" width="5.81640625" style="82" customWidth="1"/>
    <col min="13314" max="13314" width="13.7265625" style="82" customWidth="1"/>
    <col min="13315" max="13315" width="10.453125" style="82" customWidth="1"/>
    <col min="13316" max="13316" width="1.7265625" style="82" customWidth="1"/>
    <col min="13317" max="13317" width="12" style="82" customWidth="1"/>
    <col min="13318" max="13318" width="13.26953125" style="82" customWidth="1"/>
    <col min="13319" max="13319" width="12.7265625" style="82" customWidth="1"/>
    <col min="13320" max="13320" width="13.26953125" style="82" customWidth="1"/>
    <col min="13321" max="13321" width="12.7265625" style="82" customWidth="1"/>
    <col min="13322" max="13323" width="13.26953125" style="82" customWidth="1"/>
    <col min="13324" max="13326" width="12.7265625" style="82" customWidth="1"/>
    <col min="13327" max="13327" width="12.26953125" style="82" customWidth="1"/>
    <col min="13328" max="13330" width="13.26953125" style="82" customWidth="1"/>
    <col min="13331" max="13331" width="12.7265625" style="82" customWidth="1"/>
    <col min="13332" max="13332" width="13.26953125" style="82" customWidth="1"/>
    <col min="13333" max="13334" width="12.7265625" style="82" customWidth="1"/>
    <col min="13335" max="13338" width="12" style="82" customWidth="1"/>
    <col min="13339" max="13339" width="10.81640625" style="82" customWidth="1"/>
    <col min="13340" max="13346" width="10.453125" style="82" customWidth="1"/>
    <col min="13347" max="13568" width="9.1796875" style="82"/>
    <col min="13569" max="13569" width="5.81640625" style="82" customWidth="1"/>
    <col min="13570" max="13570" width="13.7265625" style="82" customWidth="1"/>
    <col min="13571" max="13571" width="10.453125" style="82" customWidth="1"/>
    <col min="13572" max="13572" width="1.7265625" style="82" customWidth="1"/>
    <col min="13573" max="13573" width="12" style="82" customWidth="1"/>
    <col min="13574" max="13574" width="13.26953125" style="82" customWidth="1"/>
    <col min="13575" max="13575" width="12.7265625" style="82" customWidth="1"/>
    <col min="13576" max="13576" width="13.26953125" style="82" customWidth="1"/>
    <col min="13577" max="13577" width="12.7265625" style="82" customWidth="1"/>
    <col min="13578" max="13579" width="13.26953125" style="82" customWidth="1"/>
    <col min="13580" max="13582" width="12.7265625" style="82" customWidth="1"/>
    <col min="13583" max="13583" width="12.26953125" style="82" customWidth="1"/>
    <col min="13584" max="13586" width="13.26953125" style="82" customWidth="1"/>
    <col min="13587" max="13587" width="12.7265625" style="82" customWidth="1"/>
    <col min="13588" max="13588" width="13.26953125" style="82" customWidth="1"/>
    <col min="13589" max="13590" width="12.7265625" style="82" customWidth="1"/>
    <col min="13591" max="13594" width="12" style="82" customWidth="1"/>
    <col min="13595" max="13595" width="10.81640625" style="82" customWidth="1"/>
    <col min="13596" max="13602" width="10.453125" style="82" customWidth="1"/>
    <col min="13603" max="13824" width="9.1796875" style="82"/>
    <col min="13825" max="13825" width="5.81640625" style="82" customWidth="1"/>
    <col min="13826" max="13826" width="13.7265625" style="82" customWidth="1"/>
    <col min="13827" max="13827" width="10.453125" style="82" customWidth="1"/>
    <col min="13828" max="13828" width="1.7265625" style="82" customWidth="1"/>
    <col min="13829" max="13829" width="12" style="82" customWidth="1"/>
    <col min="13830" max="13830" width="13.26953125" style="82" customWidth="1"/>
    <col min="13831" max="13831" width="12.7265625" style="82" customWidth="1"/>
    <col min="13832" max="13832" width="13.26953125" style="82" customWidth="1"/>
    <col min="13833" max="13833" width="12.7265625" style="82" customWidth="1"/>
    <col min="13834" max="13835" width="13.26953125" style="82" customWidth="1"/>
    <col min="13836" max="13838" width="12.7265625" style="82" customWidth="1"/>
    <col min="13839" max="13839" width="12.26953125" style="82" customWidth="1"/>
    <col min="13840" max="13842" width="13.26953125" style="82" customWidth="1"/>
    <col min="13843" max="13843" width="12.7265625" style="82" customWidth="1"/>
    <col min="13844" max="13844" width="13.26953125" style="82" customWidth="1"/>
    <col min="13845" max="13846" width="12.7265625" style="82" customWidth="1"/>
    <col min="13847" max="13850" width="12" style="82" customWidth="1"/>
    <col min="13851" max="13851" width="10.81640625" style="82" customWidth="1"/>
    <col min="13852" max="13858" width="10.453125" style="82" customWidth="1"/>
    <col min="13859" max="14080" width="9.1796875" style="82"/>
    <col min="14081" max="14081" width="5.81640625" style="82" customWidth="1"/>
    <col min="14082" max="14082" width="13.7265625" style="82" customWidth="1"/>
    <col min="14083" max="14083" width="10.453125" style="82" customWidth="1"/>
    <col min="14084" max="14084" width="1.7265625" style="82" customWidth="1"/>
    <col min="14085" max="14085" width="12" style="82" customWidth="1"/>
    <col min="14086" max="14086" width="13.26953125" style="82" customWidth="1"/>
    <col min="14087" max="14087" width="12.7265625" style="82" customWidth="1"/>
    <col min="14088" max="14088" width="13.26953125" style="82" customWidth="1"/>
    <col min="14089" max="14089" width="12.7265625" style="82" customWidth="1"/>
    <col min="14090" max="14091" width="13.26953125" style="82" customWidth="1"/>
    <col min="14092" max="14094" width="12.7265625" style="82" customWidth="1"/>
    <col min="14095" max="14095" width="12.26953125" style="82" customWidth="1"/>
    <col min="14096" max="14098" width="13.26953125" style="82" customWidth="1"/>
    <col min="14099" max="14099" width="12.7265625" style="82" customWidth="1"/>
    <col min="14100" max="14100" width="13.26953125" style="82" customWidth="1"/>
    <col min="14101" max="14102" width="12.7265625" style="82" customWidth="1"/>
    <col min="14103" max="14106" width="12" style="82" customWidth="1"/>
    <col min="14107" max="14107" width="10.81640625" style="82" customWidth="1"/>
    <col min="14108" max="14114" width="10.453125" style="82" customWidth="1"/>
    <col min="14115" max="14336" width="9.1796875" style="82"/>
    <col min="14337" max="14337" width="5.81640625" style="82" customWidth="1"/>
    <col min="14338" max="14338" width="13.7265625" style="82" customWidth="1"/>
    <col min="14339" max="14339" width="10.453125" style="82" customWidth="1"/>
    <col min="14340" max="14340" width="1.7265625" style="82" customWidth="1"/>
    <col min="14341" max="14341" width="12" style="82" customWidth="1"/>
    <col min="14342" max="14342" width="13.26953125" style="82" customWidth="1"/>
    <col min="14343" max="14343" width="12.7265625" style="82" customWidth="1"/>
    <col min="14344" max="14344" width="13.26953125" style="82" customWidth="1"/>
    <col min="14345" max="14345" width="12.7265625" style="82" customWidth="1"/>
    <col min="14346" max="14347" width="13.26953125" style="82" customWidth="1"/>
    <col min="14348" max="14350" width="12.7265625" style="82" customWidth="1"/>
    <col min="14351" max="14351" width="12.26953125" style="82" customWidth="1"/>
    <col min="14352" max="14354" width="13.26953125" style="82" customWidth="1"/>
    <col min="14355" max="14355" width="12.7265625" style="82" customWidth="1"/>
    <col min="14356" max="14356" width="13.26953125" style="82" customWidth="1"/>
    <col min="14357" max="14358" width="12.7265625" style="82" customWidth="1"/>
    <col min="14359" max="14362" width="12" style="82" customWidth="1"/>
    <col min="14363" max="14363" width="10.81640625" style="82" customWidth="1"/>
    <col min="14364" max="14370" width="10.453125" style="82" customWidth="1"/>
    <col min="14371" max="14592" width="9.1796875" style="82"/>
    <col min="14593" max="14593" width="5.81640625" style="82" customWidth="1"/>
    <col min="14594" max="14594" width="13.7265625" style="82" customWidth="1"/>
    <col min="14595" max="14595" width="10.453125" style="82" customWidth="1"/>
    <col min="14596" max="14596" width="1.7265625" style="82" customWidth="1"/>
    <col min="14597" max="14597" width="12" style="82" customWidth="1"/>
    <col min="14598" max="14598" width="13.26953125" style="82" customWidth="1"/>
    <col min="14599" max="14599" width="12.7265625" style="82" customWidth="1"/>
    <col min="14600" max="14600" width="13.26953125" style="82" customWidth="1"/>
    <col min="14601" max="14601" width="12.7265625" style="82" customWidth="1"/>
    <col min="14602" max="14603" width="13.26953125" style="82" customWidth="1"/>
    <col min="14604" max="14606" width="12.7265625" style="82" customWidth="1"/>
    <col min="14607" max="14607" width="12.26953125" style="82" customWidth="1"/>
    <col min="14608" max="14610" width="13.26953125" style="82" customWidth="1"/>
    <col min="14611" max="14611" width="12.7265625" style="82" customWidth="1"/>
    <col min="14612" max="14612" width="13.26953125" style="82" customWidth="1"/>
    <col min="14613" max="14614" width="12.7265625" style="82" customWidth="1"/>
    <col min="14615" max="14618" width="12" style="82" customWidth="1"/>
    <col min="14619" max="14619" width="10.81640625" style="82" customWidth="1"/>
    <col min="14620" max="14626" width="10.453125" style="82" customWidth="1"/>
    <col min="14627" max="14848" width="9.1796875" style="82"/>
    <col min="14849" max="14849" width="5.81640625" style="82" customWidth="1"/>
    <col min="14850" max="14850" width="13.7265625" style="82" customWidth="1"/>
    <col min="14851" max="14851" width="10.453125" style="82" customWidth="1"/>
    <col min="14852" max="14852" width="1.7265625" style="82" customWidth="1"/>
    <col min="14853" max="14853" width="12" style="82" customWidth="1"/>
    <col min="14854" max="14854" width="13.26953125" style="82" customWidth="1"/>
    <col min="14855" max="14855" width="12.7265625" style="82" customWidth="1"/>
    <col min="14856" max="14856" width="13.26953125" style="82" customWidth="1"/>
    <col min="14857" max="14857" width="12.7265625" style="82" customWidth="1"/>
    <col min="14858" max="14859" width="13.26953125" style="82" customWidth="1"/>
    <col min="14860" max="14862" width="12.7265625" style="82" customWidth="1"/>
    <col min="14863" max="14863" width="12.26953125" style="82" customWidth="1"/>
    <col min="14864" max="14866" width="13.26953125" style="82" customWidth="1"/>
    <col min="14867" max="14867" width="12.7265625" style="82" customWidth="1"/>
    <col min="14868" max="14868" width="13.26953125" style="82" customWidth="1"/>
    <col min="14869" max="14870" width="12.7265625" style="82" customWidth="1"/>
    <col min="14871" max="14874" width="12" style="82" customWidth="1"/>
    <col min="14875" max="14875" width="10.81640625" style="82" customWidth="1"/>
    <col min="14876" max="14882" width="10.453125" style="82" customWidth="1"/>
    <col min="14883" max="15104" width="9.1796875" style="82"/>
    <col min="15105" max="15105" width="5.81640625" style="82" customWidth="1"/>
    <col min="15106" max="15106" width="13.7265625" style="82" customWidth="1"/>
    <col min="15107" max="15107" width="10.453125" style="82" customWidth="1"/>
    <col min="15108" max="15108" width="1.7265625" style="82" customWidth="1"/>
    <col min="15109" max="15109" width="12" style="82" customWidth="1"/>
    <col min="15110" max="15110" width="13.26953125" style="82" customWidth="1"/>
    <col min="15111" max="15111" width="12.7265625" style="82" customWidth="1"/>
    <col min="15112" max="15112" width="13.26953125" style="82" customWidth="1"/>
    <col min="15113" max="15113" width="12.7265625" style="82" customWidth="1"/>
    <col min="15114" max="15115" width="13.26953125" style="82" customWidth="1"/>
    <col min="15116" max="15118" width="12.7265625" style="82" customWidth="1"/>
    <col min="15119" max="15119" width="12.26953125" style="82" customWidth="1"/>
    <col min="15120" max="15122" width="13.26953125" style="82" customWidth="1"/>
    <col min="15123" max="15123" width="12.7265625" style="82" customWidth="1"/>
    <col min="15124" max="15124" width="13.26953125" style="82" customWidth="1"/>
    <col min="15125" max="15126" width="12.7265625" style="82" customWidth="1"/>
    <col min="15127" max="15130" width="12" style="82" customWidth="1"/>
    <col min="15131" max="15131" width="10.81640625" style="82" customWidth="1"/>
    <col min="15132" max="15138" width="10.453125" style="82" customWidth="1"/>
    <col min="15139" max="15360" width="9.1796875" style="82"/>
    <col min="15361" max="15361" width="5.81640625" style="82" customWidth="1"/>
    <col min="15362" max="15362" width="13.7265625" style="82" customWidth="1"/>
    <col min="15363" max="15363" width="10.453125" style="82" customWidth="1"/>
    <col min="15364" max="15364" width="1.7265625" style="82" customWidth="1"/>
    <col min="15365" max="15365" width="12" style="82" customWidth="1"/>
    <col min="15366" max="15366" width="13.26953125" style="82" customWidth="1"/>
    <col min="15367" max="15367" width="12.7265625" style="82" customWidth="1"/>
    <col min="15368" max="15368" width="13.26953125" style="82" customWidth="1"/>
    <col min="15369" max="15369" width="12.7265625" style="82" customWidth="1"/>
    <col min="15370" max="15371" width="13.26953125" style="82" customWidth="1"/>
    <col min="15372" max="15374" width="12.7265625" style="82" customWidth="1"/>
    <col min="15375" max="15375" width="12.26953125" style="82" customWidth="1"/>
    <col min="15376" max="15378" width="13.26953125" style="82" customWidth="1"/>
    <col min="15379" max="15379" width="12.7265625" style="82" customWidth="1"/>
    <col min="15380" max="15380" width="13.26953125" style="82" customWidth="1"/>
    <col min="15381" max="15382" width="12.7265625" style="82" customWidth="1"/>
    <col min="15383" max="15386" width="12" style="82" customWidth="1"/>
    <col min="15387" max="15387" width="10.81640625" style="82" customWidth="1"/>
    <col min="15388" max="15394" width="10.453125" style="82" customWidth="1"/>
    <col min="15395" max="15616" width="9.1796875" style="82"/>
    <col min="15617" max="15617" width="5.81640625" style="82" customWidth="1"/>
    <col min="15618" max="15618" width="13.7265625" style="82" customWidth="1"/>
    <col min="15619" max="15619" width="10.453125" style="82" customWidth="1"/>
    <col min="15620" max="15620" width="1.7265625" style="82" customWidth="1"/>
    <col min="15621" max="15621" width="12" style="82" customWidth="1"/>
    <col min="15622" max="15622" width="13.26953125" style="82" customWidth="1"/>
    <col min="15623" max="15623" width="12.7265625" style="82" customWidth="1"/>
    <col min="15624" max="15624" width="13.26953125" style="82" customWidth="1"/>
    <col min="15625" max="15625" width="12.7265625" style="82" customWidth="1"/>
    <col min="15626" max="15627" width="13.26953125" style="82" customWidth="1"/>
    <col min="15628" max="15630" width="12.7265625" style="82" customWidth="1"/>
    <col min="15631" max="15631" width="12.26953125" style="82" customWidth="1"/>
    <col min="15632" max="15634" width="13.26953125" style="82" customWidth="1"/>
    <col min="15635" max="15635" width="12.7265625" style="82" customWidth="1"/>
    <col min="15636" max="15636" width="13.26953125" style="82" customWidth="1"/>
    <col min="15637" max="15638" width="12.7265625" style="82" customWidth="1"/>
    <col min="15639" max="15642" width="12" style="82" customWidth="1"/>
    <col min="15643" max="15643" width="10.81640625" style="82" customWidth="1"/>
    <col min="15644" max="15650" width="10.453125" style="82" customWidth="1"/>
    <col min="15651" max="15872" width="9.1796875" style="82"/>
    <col min="15873" max="15873" width="5.81640625" style="82" customWidth="1"/>
    <col min="15874" max="15874" width="13.7265625" style="82" customWidth="1"/>
    <col min="15875" max="15875" width="10.453125" style="82" customWidth="1"/>
    <col min="15876" max="15876" width="1.7265625" style="82" customWidth="1"/>
    <col min="15877" max="15877" width="12" style="82" customWidth="1"/>
    <col min="15878" max="15878" width="13.26953125" style="82" customWidth="1"/>
    <col min="15879" max="15879" width="12.7265625" style="82" customWidth="1"/>
    <col min="15880" max="15880" width="13.26953125" style="82" customWidth="1"/>
    <col min="15881" max="15881" width="12.7265625" style="82" customWidth="1"/>
    <col min="15882" max="15883" width="13.26953125" style="82" customWidth="1"/>
    <col min="15884" max="15886" width="12.7265625" style="82" customWidth="1"/>
    <col min="15887" max="15887" width="12.26953125" style="82" customWidth="1"/>
    <col min="15888" max="15890" width="13.26953125" style="82" customWidth="1"/>
    <col min="15891" max="15891" width="12.7265625" style="82" customWidth="1"/>
    <col min="15892" max="15892" width="13.26953125" style="82" customWidth="1"/>
    <col min="15893" max="15894" width="12.7265625" style="82" customWidth="1"/>
    <col min="15895" max="15898" width="12" style="82" customWidth="1"/>
    <col min="15899" max="15899" width="10.81640625" style="82" customWidth="1"/>
    <col min="15900" max="15906" width="10.453125" style="82" customWidth="1"/>
    <col min="15907" max="16128" width="9.1796875" style="82"/>
    <col min="16129" max="16129" width="5.81640625" style="82" customWidth="1"/>
    <col min="16130" max="16130" width="13.7265625" style="82" customWidth="1"/>
    <col min="16131" max="16131" width="10.453125" style="82" customWidth="1"/>
    <col min="16132" max="16132" width="1.7265625" style="82" customWidth="1"/>
    <col min="16133" max="16133" width="12" style="82" customWidth="1"/>
    <col min="16134" max="16134" width="13.26953125" style="82" customWidth="1"/>
    <col min="16135" max="16135" width="12.7265625" style="82" customWidth="1"/>
    <col min="16136" max="16136" width="13.26953125" style="82" customWidth="1"/>
    <col min="16137" max="16137" width="12.7265625" style="82" customWidth="1"/>
    <col min="16138" max="16139" width="13.26953125" style="82" customWidth="1"/>
    <col min="16140" max="16142" width="12.7265625" style="82" customWidth="1"/>
    <col min="16143" max="16143" width="12.26953125" style="82" customWidth="1"/>
    <col min="16144" max="16146" width="13.26953125" style="82" customWidth="1"/>
    <col min="16147" max="16147" width="12.7265625" style="82" customWidth="1"/>
    <col min="16148" max="16148" width="13.26953125" style="82" customWidth="1"/>
    <col min="16149" max="16150" width="12.7265625" style="82" customWidth="1"/>
    <col min="16151" max="16154" width="12" style="82" customWidth="1"/>
    <col min="16155" max="16155" width="10.81640625" style="82" customWidth="1"/>
    <col min="16156" max="16162" width="10.453125" style="82" customWidth="1"/>
    <col min="16163" max="16384" width="9.1796875" style="82"/>
  </cols>
  <sheetData>
    <row r="1" spans="1:49" ht="23" x14ac:dyDescent="0.35">
      <c r="A1" s="99" t="s">
        <v>55</v>
      </c>
    </row>
    <row r="2" spans="1:49" ht="15.5" x14ac:dyDescent="0.35">
      <c r="A2" s="100" t="s">
        <v>56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49" x14ac:dyDescent="0.35"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</row>
    <row r="4" spans="1:49" ht="15.5" x14ac:dyDescent="0.35">
      <c r="A4" s="100" t="s">
        <v>57</v>
      </c>
      <c r="B4" s="100" t="s">
        <v>58</v>
      </c>
    </row>
    <row r="6" spans="1:49" ht="15.5" x14ac:dyDescent="0.35">
      <c r="A6" s="102" t="s">
        <v>59</v>
      </c>
    </row>
    <row r="7" spans="1:49" ht="26" x14ac:dyDescent="0.35">
      <c r="A7" s="66" t="s">
        <v>47</v>
      </c>
      <c r="B7" s="66" t="s">
        <v>46</v>
      </c>
      <c r="C7" s="66" t="s">
        <v>52</v>
      </c>
      <c r="D7" s="80"/>
      <c r="E7" s="81">
        <v>2006</v>
      </c>
      <c r="F7" s="81">
        <v>2007</v>
      </c>
      <c r="G7" s="81">
        <v>2008</v>
      </c>
      <c r="H7" s="81">
        <v>2009</v>
      </c>
      <c r="I7" s="81">
        <v>2010</v>
      </c>
      <c r="J7" s="81">
        <v>2011</v>
      </c>
      <c r="K7" s="81">
        <v>2012</v>
      </c>
      <c r="L7" s="81">
        <v>2013</v>
      </c>
      <c r="M7" s="81">
        <v>2014</v>
      </c>
      <c r="N7" s="81">
        <v>2015</v>
      </c>
      <c r="O7" s="81">
        <v>2016</v>
      </c>
      <c r="P7" s="81">
        <v>2017</v>
      </c>
      <c r="Q7" s="81">
        <v>2018</v>
      </c>
      <c r="R7" s="81">
        <v>2019</v>
      </c>
      <c r="S7" s="81">
        <v>2020</v>
      </c>
      <c r="T7" s="81">
        <v>2021</v>
      </c>
      <c r="U7" s="81">
        <v>2022</v>
      </c>
      <c r="V7" s="81">
        <v>2023</v>
      </c>
      <c r="W7" s="81">
        <v>2024</v>
      </c>
      <c r="X7" s="81">
        <v>2025</v>
      </c>
      <c r="Y7" s="81">
        <v>2026</v>
      </c>
      <c r="Z7" s="81">
        <v>2027</v>
      </c>
      <c r="AA7" s="81">
        <v>2028</v>
      </c>
      <c r="AB7" s="81">
        <v>2029</v>
      </c>
      <c r="AC7" s="81">
        <v>2030</v>
      </c>
      <c r="AD7" s="81">
        <v>2031</v>
      </c>
      <c r="AE7" s="81">
        <v>2032</v>
      </c>
      <c r="AF7" s="81">
        <v>2033</v>
      </c>
      <c r="AG7" s="81">
        <v>2034</v>
      </c>
      <c r="AH7" s="81">
        <v>2035</v>
      </c>
      <c r="AI7" s="81">
        <v>2036</v>
      </c>
      <c r="AJ7" s="81">
        <v>2037</v>
      </c>
      <c r="AK7" s="81">
        <v>2038</v>
      </c>
      <c r="AL7" s="81">
        <v>2039</v>
      </c>
      <c r="AM7" s="81">
        <v>2040</v>
      </c>
      <c r="AN7" s="81">
        <v>2041</v>
      </c>
      <c r="AO7" s="81">
        <v>2042</v>
      </c>
      <c r="AP7" s="81">
        <v>2043</v>
      </c>
      <c r="AQ7" s="81">
        <v>2044</v>
      </c>
      <c r="AR7" s="81">
        <v>2045</v>
      </c>
      <c r="AS7" s="81">
        <v>2046</v>
      </c>
      <c r="AT7" s="81">
        <v>2047</v>
      </c>
      <c r="AU7" s="81">
        <v>2048</v>
      </c>
      <c r="AV7" s="81">
        <v>2049</v>
      </c>
      <c r="AW7" s="81">
        <v>2050</v>
      </c>
    </row>
    <row r="8" spans="1:49" ht="5.15" customHeight="1" x14ac:dyDescent="0.35">
      <c r="A8" s="67"/>
      <c r="B8" s="67"/>
      <c r="C8" s="67"/>
      <c r="D8" s="67"/>
    </row>
    <row r="9" spans="1:49" x14ac:dyDescent="0.35">
      <c r="A9" s="68">
        <v>1</v>
      </c>
      <c r="B9" s="72" t="s">
        <v>48</v>
      </c>
      <c r="C9" s="76" t="s">
        <v>53</v>
      </c>
      <c r="D9" s="67"/>
      <c r="E9" s="103">
        <v>0.25433668730388787</v>
      </c>
      <c r="F9" s="104">
        <v>1.1589175343468089E-2</v>
      </c>
      <c r="G9" s="104">
        <v>1.1589175343468089E-2</v>
      </c>
      <c r="H9" s="104">
        <v>1.1589175343468089E-2</v>
      </c>
      <c r="I9" s="104">
        <v>1.1589175343468089E-2</v>
      </c>
      <c r="J9" s="104">
        <v>1.1589175343468089E-2</v>
      </c>
      <c r="K9" s="104">
        <v>1.0785830381085243E-2</v>
      </c>
      <c r="L9" s="104">
        <v>1.0785830381085243E-2</v>
      </c>
      <c r="M9" s="104">
        <v>8.4358083424546492E-3</v>
      </c>
      <c r="N9" s="104">
        <v>8.4358083424546492E-3</v>
      </c>
      <c r="O9" s="104">
        <v>8.4358083424546492E-3</v>
      </c>
      <c r="P9" s="104">
        <v>8.4358083424546492E-3</v>
      </c>
      <c r="Q9" s="104">
        <v>8.4358083424546492E-3</v>
      </c>
      <c r="R9" s="104">
        <v>8.4358083424546492E-3</v>
      </c>
      <c r="S9" s="104">
        <v>5.1628800746367854E-3</v>
      </c>
      <c r="T9" s="104">
        <v>3.524148056876879E-3</v>
      </c>
      <c r="U9" s="104">
        <v>3.524148056876879E-3</v>
      </c>
      <c r="V9" s="104">
        <v>3.524148056876879E-3</v>
      </c>
      <c r="W9" s="104">
        <v>9.9086683957128082E-5</v>
      </c>
      <c r="X9" s="104">
        <v>9.9086683957128082E-5</v>
      </c>
      <c r="Y9" s="104">
        <v>0</v>
      </c>
      <c r="Z9" s="104">
        <v>0</v>
      </c>
      <c r="AA9" s="104">
        <v>0</v>
      </c>
      <c r="AB9" s="104">
        <v>0</v>
      </c>
      <c r="AC9" s="104">
        <v>0</v>
      </c>
      <c r="AD9" s="104">
        <v>0</v>
      </c>
      <c r="AE9" s="104">
        <v>0</v>
      </c>
      <c r="AF9" s="104">
        <v>0</v>
      </c>
      <c r="AG9" s="104">
        <v>0</v>
      </c>
      <c r="AH9" s="105">
        <v>0</v>
      </c>
      <c r="AI9" s="104">
        <v>0</v>
      </c>
      <c r="AJ9" s="104">
        <v>0</v>
      </c>
      <c r="AK9" s="104">
        <v>0</v>
      </c>
      <c r="AL9" s="104">
        <v>0</v>
      </c>
      <c r="AM9" s="104">
        <v>0</v>
      </c>
      <c r="AN9" s="104">
        <v>0</v>
      </c>
      <c r="AO9" s="104">
        <v>0</v>
      </c>
      <c r="AP9" s="104">
        <v>0</v>
      </c>
      <c r="AQ9" s="104">
        <v>0</v>
      </c>
      <c r="AR9" s="104">
        <v>0</v>
      </c>
      <c r="AS9" s="104">
        <v>0</v>
      </c>
      <c r="AT9" s="104">
        <v>0</v>
      </c>
      <c r="AU9" s="104">
        <v>0</v>
      </c>
      <c r="AV9" s="104">
        <v>0</v>
      </c>
      <c r="AW9" s="106">
        <v>0</v>
      </c>
    </row>
    <row r="10" spans="1:49" x14ac:dyDescent="0.35">
      <c r="A10" s="69">
        <v>2</v>
      </c>
      <c r="B10" s="73" t="s">
        <v>49</v>
      </c>
      <c r="C10" s="77" t="s">
        <v>53</v>
      </c>
      <c r="D10" s="67"/>
      <c r="E10" s="107">
        <v>0</v>
      </c>
      <c r="F10" s="108">
        <v>0.32842021052715853</v>
      </c>
      <c r="G10" s="108">
        <v>2.2153519543480459E-2</v>
      </c>
      <c r="H10" s="108">
        <v>1.8393689629726217E-2</v>
      </c>
      <c r="I10" s="108">
        <v>1.8393689629726217E-2</v>
      </c>
      <c r="J10" s="108">
        <v>1.8393689629726217E-2</v>
      </c>
      <c r="K10" s="108">
        <v>1.7177077113408257E-2</v>
      </c>
      <c r="L10" s="108">
        <v>1.7177077113408257E-2</v>
      </c>
      <c r="M10" s="108">
        <v>1.7177077113408257E-2</v>
      </c>
      <c r="N10" s="108">
        <v>1.4831244314683483E-2</v>
      </c>
      <c r="O10" s="108">
        <v>1.3790827911427477E-2</v>
      </c>
      <c r="P10" s="108">
        <v>1.2286278147348784E-2</v>
      </c>
      <c r="Q10" s="108">
        <v>1.2286278147348784E-2</v>
      </c>
      <c r="R10" s="108">
        <v>1.2286278147348784E-2</v>
      </c>
      <c r="S10" s="108">
        <v>1.2286278147348784E-2</v>
      </c>
      <c r="T10" s="108">
        <v>8.8264626654278294E-3</v>
      </c>
      <c r="U10" s="108">
        <v>2.1657123626859466E-3</v>
      </c>
      <c r="V10" s="108">
        <v>2.1484148748132652E-3</v>
      </c>
      <c r="W10" s="108">
        <v>2.1484148748132652E-3</v>
      </c>
      <c r="X10" s="108">
        <v>6.2E-4</v>
      </c>
      <c r="Y10" s="108">
        <v>0</v>
      </c>
      <c r="Z10" s="108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9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08">
        <v>0</v>
      </c>
      <c r="AO10" s="108">
        <v>0</v>
      </c>
      <c r="AP10" s="108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10">
        <v>0</v>
      </c>
    </row>
    <row r="11" spans="1:49" x14ac:dyDescent="0.35">
      <c r="A11" s="70">
        <v>3</v>
      </c>
      <c r="B11" s="74" t="s">
        <v>50</v>
      </c>
      <c r="C11" s="78" t="s">
        <v>53</v>
      </c>
      <c r="D11" s="67"/>
      <c r="E11" s="111">
        <v>0</v>
      </c>
      <c r="F11" s="112">
        <v>0</v>
      </c>
      <c r="G11" s="112">
        <v>0.54345761401933568</v>
      </c>
      <c r="H11" s="112">
        <v>7.8479239681900334E-2</v>
      </c>
      <c r="I11" s="112">
        <v>7.8479239681900334E-2</v>
      </c>
      <c r="J11" s="112">
        <v>7.8479239681900334E-2</v>
      </c>
      <c r="K11" s="112">
        <v>7.8054245840478056E-2</v>
      </c>
      <c r="L11" s="112">
        <v>7.8054245840478056E-2</v>
      </c>
      <c r="M11" s="112">
        <v>7.7240355355441562E-2</v>
      </c>
      <c r="N11" s="112">
        <v>7.6965460678453154E-2</v>
      </c>
      <c r="O11" s="112">
        <v>7.4598899358683649E-2</v>
      </c>
      <c r="P11" s="112">
        <v>7.185205993256559E-2</v>
      </c>
      <c r="Q11" s="112">
        <v>7.1634103921248304E-2</v>
      </c>
      <c r="R11" s="112">
        <v>7.1634103921248304E-2</v>
      </c>
      <c r="S11" s="112">
        <v>7.0985575559172287E-2</v>
      </c>
      <c r="T11" s="112">
        <v>7.0929630039650318E-2</v>
      </c>
      <c r="U11" s="112">
        <v>7.0625345618707466E-2</v>
      </c>
      <c r="V11" s="112">
        <v>6.6963656703142083E-2</v>
      </c>
      <c r="W11" s="112">
        <v>1.1644318963893313E-2</v>
      </c>
      <c r="X11" s="112">
        <v>1.1644318963893313E-2</v>
      </c>
      <c r="Y11" s="112">
        <v>4.1095019409937098E-3</v>
      </c>
      <c r="Z11" s="112">
        <v>4.1095019409937098E-3</v>
      </c>
      <c r="AA11" s="112">
        <v>0</v>
      </c>
      <c r="AB11" s="112">
        <v>0</v>
      </c>
      <c r="AC11" s="112">
        <v>0</v>
      </c>
      <c r="AD11" s="112">
        <v>0</v>
      </c>
      <c r="AE11" s="112">
        <v>0</v>
      </c>
      <c r="AF11" s="112">
        <v>0</v>
      </c>
      <c r="AG11" s="112">
        <v>0</v>
      </c>
      <c r="AH11" s="113">
        <v>0</v>
      </c>
      <c r="AI11" s="112">
        <v>0</v>
      </c>
      <c r="AJ11" s="112">
        <v>0</v>
      </c>
      <c r="AK11" s="112">
        <v>0</v>
      </c>
      <c r="AL11" s="112">
        <v>0</v>
      </c>
      <c r="AM11" s="112">
        <v>0</v>
      </c>
      <c r="AN11" s="112">
        <v>0</v>
      </c>
      <c r="AO11" s="112">
        <v>0</v>
      </c>
      <c r="AP11" s="112">
        <v>0</v>
      </c>
      <c r="AQ11" s="112">
        <v>0</v>
      </c>
      <c r="AR11" s="112">
        <v>0</v>
      </c>
      <c r="AS11" s="112">
        <v>0</v>
      </c>
      <c r="AT11" s="112">
        <v>0</v>
      </c>
      <c r="AU11" s="112">
        <v>0</v>
      </c>
      <c r="AV11" s="112">
        <v>0</v>
      </c>
      <c r="AW11" s="114">
        <v>0</v>
      </c>
    </row>
    <row r="12" spans="1:49" x14ac:dyDescent="0.35">
      <c r="A12" s="69">
        <v>4</v>
      </c>
      <c r="B12" s="73" t="s">
        <v>51</v>
      </c>
      <c r="C12" s="77" t="s">
        <v>53</v>
      </c>
      <c r="D12" s="67"/>
      <c r="E12" s="107">
        <v>0</v>
      </c>
      <c r="F12" s="108">
        <v>0</v>
      </c>
      <c r="G12" s="108">
        <v>0</v>
      </c>
      <c r="H12" s="108">
        <v>0.53114017015087855</v>
      </c>
      <c r="I12" s="108">
        <v>0.14123928130274468</v>
      </c>
      <c r="J12" s="108">
        <v>0.14123928130274468</v>
      </c>
      <c r="K12" s="108">
        <v>0.14108015488405651</v>
      </c>
      <c r="L12" s="108">
        <v>0.13952782146524309</v>
      </c>
      <c r="M12" s="108">
        <v>0.1364303718788531</v>
      </c>
      <c r="N12" s="108">
        <v>0.13619887363841487</v>
      </c>
      <c r="O12" s="108">
        <v>0.13619887363841487</v>
      </c>
      <c r="P12" s="108">
        <v>0.1355091636584988</v>
      </c>
      <c r="Q12" s="108">
        <v>5.7544309486081829E-2</v>
      </c>
      <c r="R12" s="108">
        <v>5.7109246783912576E-2</v>
      </c>
      <c r="S12" s="108">
        <v>1.6881146097866735E-2</v>
      </c>
      <c r="T12" s="108">
        <v>1.5903582397012103E-2</v>
      </c>
      <c r="U12" s="108">
        <v>1.5903582397012103E-2</v>
      </c>
      <c r="V12" s="108">
        <v>1.5856552258765831E-2</v>
      </c>
      <c r="W12" s="108">
        <v>1.4771460690048031E-2</v>
      </c>
      <c r="X12" s="108">
        <v>1.4679693984476447E-2</v>
      </c>
      <c r="Y12" s="108">
        <v>1.4679693984476447E-2</v>
      </c>
      <c r="Z12" s="108">
        <v>1.1596353645865008E-2</v>
      </c>
      <c r="AA12" s="108">
        <v>3.1130679063845921E-3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108">
        <v>0</v>
      </c>
      <c r="AH12" s="109">
        <v>0</v>
      </c>
      <c r="AI12" s="108">
        <v>0</v>
      </c>
      <c r="AJ12" s="108">
        <v>0</v>
      </c>
      <c r="AK12" s="108">
        <v>0</v>
      </c>
      <c r="AL12" s="108">
        <v>0</v>
      </c>
      <c r="AM12" s="108">
        <v>0</v>
      </c>
      <c r="AN12" s="108">
        <v>0</v>
      </c>
      <c r="AO12" s="108">
        <v>0</v>
      </c>
      <c r="AP12" s="108">
        <v>0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0</v>
      </c>
      <c r="AW12" s="110">
        <v>0</v>
      </c>
    </row>
    <row r="13" spans="1:49" x14ac:dyDescent="0.35">
      <c r="A13" s="70">
        <v>5</v>
      </c>
      <c r="B13" s="74" t="s">
        <v>54</v>
      </c>
      <c r="C13" s="78" t="s">
        <v>53</v>
      </c>
      <c r="D13" s="67"/>
      <c r="E13" s="111">
        <v>0</v>
      </c>
      <c r="F13" s="112">
        <v>0</v>
      </c>
      <c r="G13" s="112">
        <v>0</v>
      </c>
      <c r="H13" s="112">
        <v>0</v>
      </c>
      <c r="I13" s="112">
        <v>0.41600490036840954</v>
      </c>
      <c r="J13" s="112">
        <v>5.2039321593053509E-2</v>
      </c>
      <c r="K13" s="112">
        <v>5.2015181661189465E-2</v>
      </c>
      <c r="L13" s="112">
        <v>5.1879038316772125E-2</v>
      </c>
      <c r="M13" s="112">
        <v>5.079677436404257E-2</v>
      </c>
      <c r="N13" s="112">
        <v>4.5980966762027516E-2</v>
      </c>
      <c r="O13" s="112">
        <v>4.5941952946374619E-2</v>
      </c>
      <c r="P13" s="112">
        <v>4.5941952946374619E-2</v>
      </c>
      <c r="Q13" s="112">
        <v>1.9105973140946732E-2</v>
      </c>
      <c r="R13" s="112">
        <v>1.8874139601563325E-2</v>
      </c>
      <c r="S13" s="112">
        <v>1.8419419420117076E-2</v>
      </c>
      <c r="T13" s="112">
        <v>1.8419419420117076E-2</v>
      </c>
      <c r="U13" s="112">
        <v>1.8391066177562677E-2</v>
      </c>
      <c r="V13" s="112">
        <v>1.8391066177562677E-2</v>
      </c>
      <c r="W13" s="112">
        <v>1.8391066177562677E-2</v>
      </c>
      <c r="X13" s="112">
        <v>1.7928547768095531E-2</v>
      </c>
      <c r="Y13" s="112">
        <v>1.7879651985448337E-2</v>
      </c>
      <c r="Z13" s="112">
        <v>1.7879651985448337E-2</v>
      </c>
      <c r="AA13" s="112">
        <v>1.699356133430828E-2</v>
      </c>
      <c r="AB13" s="112">
        <v>1.1748201901472168E-2</v>
      </c>
      <c r="AC13" s="112">
        <v>0</v>
      </c>
      <c r="AD13" s="112">
        <v>0</v>
      </c>
      <c r="AE13" s="112">
        <v>0</v>
      </c>
      <c r="AF13" s="112">
        <v>0</v>
      </c>
      <c r="AG13" s="112">
        <v>0</v>
      </c>
      <c r="AH13" s="113">
        <v>0</v>
      </c>
      <c r="AI13" s="112">
        <v>0</v>
      </c>
      <c r="AJ13" s="112">
        <v>0</v>
      </c>
      <c r="AK13" s="112">
        <v>0</v>
      </c>
      <c r="AL13" s="112">
        <v>0</v>
      </c>
      <c r="AM13" s="112">
        <v>0</v>
      </c>
      <c r="AN13" s="112">
        <v>0</v>
      </c>
      <c r="AO13" s="112">
        <v>0</v>
      </c>
      <c r="AP13" s="112">
        <v>0</v>
      </c>
      <c r="AQ13" s="112">
        <v>0</v>
      </c>
      <c r="AR13" s="112">
        <v>0</v>
      </c>
      <c r="AS13" s="112">
        <v>0</v>
      </c>
      <c r="AT13" s="112">
        <v>0</v>
      </c>
      <c r="AU13" s="112">
        <v>0</v>
      </c>
      <c r="AV13" s="112">
        <v>0</v>
      </c>
      <c r="AW13" s="114">
        <v>0</v>
      </c>
    </row>
    <row r="14" spans="1:49" x14ac:dyDescent="0.35">
      <c r="A14" s="71" t="s">
        <v>19</v>
      </c>
      <c r="B14" s="75"/>
      <c r="C14" s="79"/>
      <c r="D14" s="80"/>
      <c r="E14" s="115">
        <v>0.25433668730388787</v>
      </c>
      <c r="F14" s="115">
        <v>0.34000938587062662</v>
      </c>
      <c r="G14" s="115">
        <v>0.57720030890628427</v>
      </c>
      <c r="H14" s="115">
        <v>0.6396022748059732</v>
      </c>
      <c r="I14" s="115">
        <v>0.66570628632624884</v>
      </c>
      <c r="J14" s="115">
        <v>0.30174070755089283</v>
      </c>
      <c r="K14" s="115">
        <v>0.29911248988021755</v>
      </c>
      <c r="L14" s="115">
        <v>0.29742401311698674</v>
      </c>
      <c r="M14" s="115">
        <v>0.29008038705420014</v>
      </c>
      <c r="N14" s="115">
        <v>0.28241235373603368</v>
      </c>
      <c r="O14" s="115">
        <v>0.27896636219735527</v>
      </c>
      <c r="P14" s="115">
        <v>0.27402526302724245</v>
      </c>
      <c r="Q14" s="115">
        <v>0.16900647303808028</v>
      </c>
      <c r="R14" s="115">
        <v>0.16833957679652761</v>
      </c>
      <c r="S14" s="115">
        <v>0.12373529929914165</v>
      </c>
      <c r="T14" s="115">
        <v>0.11760324257908421</v>
      </c>
      <c r="U14" s="115">
        <v>0.11060985461284506</v>
      </c>
      <c r="V14" s="115">
        <v>0.10688383807116072</v>
      </c>
      <c r="W14" s="115">
        <v>4.7054347390274413E-2</v>
      </c>
      <c r="X14" s="115">
        <v>4.4971647400422421E-2</v>
      </c>
      <c r="Y14" s="115">
        <v>3.6668847910918498E-2</v>
      </c>
      <c r="Z14" s="115">
        <v>3.3585507572307056E-2</v>
      </c>
      <c r="AA14" s="115">
        <v>2.0106629240692873E-2</v>
      </c>
      <c r="AB14" s="115">
        <v>1.1748201901472168E-2</v>
      </c>
      <c r="AC14" s="115">
        <v>0</v>
      </c>
      <c r="AD14" s="115">
        <v>0</v>
      </c>
      <c r="AE14" s="115">
        <v>0</v>
      </c>
      <c r="AF14" s="115">
        <v>0</v>
      </c>
      <c r="AG14" s="115">
        <v>0</v>
      </c>
      <c r="AH14" s="115">
        <v>0</v>
      </c>
      <c r="AI14" s="115">
        <v>0</v>
      </c>
      <c r="AJ14" s="115">
        <v>0</v>
      </c>
      <c r="AK14" s="115">
        <v>0</v>
      </c>
      <c r="AL14" s="115">
        <v>0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0</v>
      </c>
      <c r="AU14" s="115">
        <v>0</v>
      </c>
      <c r="AV14" s="115">
        <v>0</v>
      </c>
      <c r="AW14" s="115">
        <v>0</v>
      </c>
    </row>
    <row r="16" spans="1:49" ht="15.5" x14ac:dyDescent="0.35">
      <c r="A16" s="102" t="s">
        <v>60</v>
      </c>
    </row>
    <row r="17" spans="1:49" ht="26" x14ac:dyDescent="0.35">
      <c r="A17" s="66" t="s">
        <v>47</v>
      </c>
      <c r="B17" s="66" t="s">
        <v>46</v>
      </c>
      <c r="C17" s="66" t="s">
        <v>52</v>
      </c>
      <c r="D17" s="80"/>
      <c r="E17" s="81">
        <v>2006</v>
      </c>
      <c r="F17" s="81">
        <v>2007</v>
      </c>
      <c r="G17" s="81">
        <v>2008</v>
      </c>
      <c r="H17" s="81">
        <v>2009</v>
      </c>
      <c r="I17" s="81">
        <v>2010</v>
      </c>
      <c r="J17" s="81">
        <v>2011</v>
      </c>
      <c r="K17" s="81">
        <v>2012</v>
      </c>
      <c r="L17" s="81">
        <v>2013</v>
      </c>
      <c r="M17" s="81">
        <v>2014</v>
      </c>
      <c r="N17" s="81">
        <v>2015</v>
      </c>
      <c r="O17" s="81">
        <v>2016</v>
      </c>
      <c r="P17" s="81">
        <v>2017</v>
      </c>
      <c r="Q17" s="81">
        <v>2018</v>
      </c>
      <c r="R17" s="81">
        <v>2019</v>
      </c>
      <c r="S17" s="81">
        <v>2020</v>
      </c>
      <c r="T17" s="81">
        <v>2021</v>
      </c>
      <c r="U17" s="81">
        <v>2022</v>
      </c>
      <c r="V17" s="81">
        <v>2023</v>
      </c>
      <c r="W17" s="81">
        <v>2024</v>
      </c>
      <c r="X17" s="81">
        <v>2025</v>
      </c>
      <c r="Y17" s="81">
        <v>2026</v>
      </c>
      <c r="Z17" s="81">
        <v>2027</v>
      </c>
      <c r="AA17" s="81">
        <v>2028</v>
      </c>
      <c r="AB17" s="81">
        <v>2029</v>
      </c>
      <c r="AC17" s="81">
        <v>2030</v>
      </c>
      <c r="AD17" s="81">
        <v>2031</v>
      </c>
      <c r="AE17" s="81">
        <v>2032</v>
      </c>
      <c r="AF17" s="81">
        <v>2033</v>
      </c>
      <c r="AG17" s="81">
        <v>2034</v>
      </c>
      <c r="AH17" s="81">
        <v>2035</v>
      </c>
      <c r="AI17" s="81">
        <v>2036</v>
      </c>
      <c r="AJ17" s="81">
        <v>2037</v>
      </c>
      <c r="AK17" s="81">
        <v>2038</v>
      </c>
      <c r="AL17" s="81">
        <v>2039</v>
      </c>
      <c r="AM17" s="81">
        <v>2040</v>
      </c>
      <c r="AN17" s="81">
        <v>2041</v>
      </c>
      <c r="AO17" s="81">
        <v>2042</v>
      </c>
      <c r="AP17" s="81">
        <v>2043</v>
      </c>
      <c r="AQ17" s="81">
        <v>2044</v>
      </c>
      <c r="AR17" s="81">
        <v>2045</v>
      </c>
      <c r="AS17" s="81">
        <v>2046</v>
      </c>
      <c r="AT17" s="81">
        <v>2047</v>
      </c>
      <c r="AU17" s="81">
        <v>2048</v>
      </c>
      <c r="AV17" s="81">
        <v>2049</v>
      </c>
      <c r="AW17" s="81">
        <v>2050</v>
      </c>
    </row>
    <row r="18" spans="1:49" ht="5.15" customHeight="1" x14ac:dyDescent="0.35">
      <c r="A18" s="67"/>
      <c r="B18" s="67"/>
      <c r="C18" s="67"/>
      <c r="D18" s="67"/>
    </row>
    <row r="19" spans="1:49" x14ac:dyDescent="0.35">
      <c r="A19" s="68">
        <v>1</v>
      </c>
      <c r="B19" s="72" t="s">
        <v>48</v>
      </c>
      <c r="C19" s="76" t="s">
        <v>53</v>
      </c>
      <c r="D19" s="67"/>
      <c r="E19" s="83">
        <v>239.31075203507032</v>
      </c>
      <c r="F19" s="87">
        <v>239.31075203507032</v>
      </c>
      <c r="G19" s="87">
        <v>239.31075203507032</v>
      </c>
      <c r="H19" s="87">
        <v>239.31075203507032</v>
      </c>
      <c r="I19" s="87">
        <v>41.562978678078558</v>
      </c>
      <c r="J19" s="87">
        <v>41.562978678078558</v>
      </c>
      <c r="K19" s="87">
        <v>38.018809726389534</v>
      </c>
      <c r="L19" s="87">
        <v>38.018809726389534</v>
      </c>
      <c r="M19" s="87">
        <v>35.724529450400311</v>
      </c>
      <c r="N19" s="87">
        <v>35.724529450400311</v>
      </c>
      <c r="O19" s="87">
        <v>33.751800282926254</v>
      </c>
      <c r="P19" s="87">
        <v>33.751800282926254</v>
      </c>
      <c r="Q19" s="87">
        <v>33.751800282926254</v>
      </c>
      <c r="R19" s="87">
        <v>33.751800282926254</v>
      </c>
      <c r="S19" s="87">
        <v>30.55171636401473</v>
      </c>
      <c r="T19" s="87">
        <v>26.556017682794231</v>
      </c>
      <c r="U19" s="87">
        <v>26.556017682794231</v>
      </c>
      <c r="V19" s="87">
        <v>26.556017682794231</v>
      </c>
      <c r="W19" s="87">
        <v>14.348998615530862</v>
      </c>
      <c r="X19" s="87">
        <v>14.348998615530862</v>
      </c>
      <c r="Y19" s="87">
        <v>8.3726104419628005</v>
      </c>
      <c r="Z19" s="87">
        <v>8.3726104419628005</v>
      </c>
      <c r="AA19" s="87">
        <v>8.3726104419628005</v>
      </c>
      <c r="AB19" s="87">
        <v>8.3726104419628005</v>
      </c>
      <c r="AC19" s="87">
        <v>8.3726104419628005</v>
      </c>
      <c r="AD19" s="87">
        <v>10.651235022659334</v>
      </c>
      <c r="AE19" s="87">
        <v>10.651235022659334</v>
      </c>
      <c r="AF19" s="87">
        <v>10.651235022659334</v>
      </c>
      <c r="AG19" s="87">
        <v>10.651235022659334</v>
      </c>
      <c r="AH19" s="90">
        <v>10.651235022659334</v>
      </c>
      <c r="AI19" s="87">
        <v>0</v>
      </c>
      <c r="AJ19" s="87">
        <v>0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v>0</v>
      </c>
      <c r="AU19" s="87">
        <v>0</v>
      </c>
      <c r="AV19" s="87">
        <v>0</v>
      </c>
      <c r="AW19" s="93">
        <v>0</v>
      </c>
    </row>
    <row r="20" spans="1:49" x14ac:dyDescent="0.35">
      <c r="A20" s="69">
        <v>2</v>
      </c>
      <c r="B20" s="73" t="s">
        <v>49</v>
      </c>
      <c r="C20" s="77" t="s">
        <v>53</v>
      </c>
      <c r="D20" s="67"/>
      <c r="E20" s="84">
        <v>0</v>
      </c>
      <c r="F20" s="88">
        <v>157.20459054697162</v>
      </c>
      <c r="G20" s="88">
        <v>120.11992181086066</v>
      </c>
      <c r="H20" s="88">
        <v>115.57045463522212</v>
      </c>
      <c r="I20" s="88">
        <v>115.57045463522212</v>
      </c>
      <c r="J20" s="88">
        <v>115.57045463522212</v>
      </c>
      <c r="K20" s="88">
        <v>110.78730820748615</v>
      </c>
      <c r="L20" s="88">
        <v>110.78730820748615</v>
      </c>
      <c r="M20" s="88">
        <v>110.78730820748615</v>
      </c>
      <c r="N20" s="88">
        <v>38.546809100048712</v>
      </c>
      <c r="O20" s="88">
        <v>28.897605057205794</v>
      </c>
      <c r="P20" s="88">
        <v>16.645968489601177</v>
      </c>
      <c r="Q20" s="88">
        <v>16.645968489601177</v>
      </c>
      <c r="R20" s="88">
        <v>16.645968489601177</v>
      </c>
      <c r="S20" s="88">
        <v>16.645968489601177</v>
      </c>
      <c r="T20" s="88">
        <v>14.886180780698339</v>
      </c>
      <c r="U20" s="88">
        <v>3.1449239398085531</v>
      </c>
      <c r="V20" s="88">
        <v>2.7653058577456022</v>
      </c>
      <c r="W20" s="88">
        <v>2.7653058577456022</v>
      </c>
      <c r="X20" s="88">
        <v>1.0615964146926136</v>
      </c>
      <c r="Y20" s="88">
        <v>0</v>
      </c>
      <c r="Z20" s="88">
        <v>0</v>
      </c>
      <c r="AA20" s="88">
        <v>0</v>
      </c>
      <c r="AB20" s="88">
        <v>0</v>
      </c>
      <c r="AC20" s="88">
        <v>0</v>
      </c>
      <c r="AD20" s="88">
        <v>0</v>
      </c>
      <c r="AE20" s="88">
        <v>0</v>
      </c>
      <c r="AF20" s="88">
        <v>0</v>
      </c>
      <c r="AG20" s="88">
        <v>0</v>
      </c>
      <c r="AH20" s="91">
        <v>0</v>
      </c>
      <c r="AI20" s="88">
        <v>0</v>
      </c>
      <c r="AJ20" s="88">
        <v>0</v>
      </c>
      <c r="AK20" s="88">
        <v>0</v>
      </c>
      <c r="AL20" s="88">
        <v>0</v>
      </c>
      <c r="AM20" s="88">
        <v>0</v>
      </c>
      <c r="AN20" s="88">
        <v>0</v>
      </c>
      <c r="AO20" s="88">
        <v>0</v>
      </c>
      <c r="AP20" s="88">
        <v>0</v>
      </c>
      <c r="AQ20" s="88">
        <v>0</v>
      </c>
      <c r="AR20" s="88">
        <v>0</v>
      </c>
      <c r="AS20" s="88">
        <v>0</v>
      </c>
      <c r="AT20" s="88">
        <v>0</v>
      </c>
      <c r="AU20" s="88">
        <v>0</v>
      </c>
      <c r="AV20" s="88">
        <v>0</v>
      </c>
      <c r="AW20" s="94">
        <v>0</v>
      </c>
    </row>
    <row r="21" spans="1:49" x14ac:dyDescent="0.35">
      <c r="A21" s="70">
        <v>3</v>
      </c>
      <c r="B21" s="74" t="s">
        <v>50</v>
      </c>
      <c r="C21" s="78" t="s">
        <v>53</v>
      </c>
      <c r="D21" s="67"/>
      <c r="E21" s="85">
        <v>0</v>
      </c>
      <c r="F21" s="89">
        <v>0</v>
      </c>
      <c r="G21" s="89">
        <v>455.0588801111565</v>
      </c>
      <c r="H21" s="89">
        <v>434.43577589468015</v>
      </c>
      <c r="I21" s="89">
        <v>434.43577589468015</v>
      </c>
      <c r="J21" s="89">
        <v>434.43577589468015</v>
      </c>
      <c r="K21" s="89">
        <v>423.18887016027543</v>
      </c>
      <c r="L21" s="89">
        <v>423.15341016027497</v>
      </c>
      <c r="M21" s="89">
        <v>411.47864101038124</v>
      </c>
      <c r="N21" s="89">
        <v>402.75659983678844</v>
      </c>
      <c r="O21" s="89">
        <v>350.92267026270611</v>
      </c>
      <c r="P21" s="89">
        <v>327.13669804201203</v>
      </c>
      <c r="Q21" s="89">
        <v>320.84461213317246</v>
      </c>
      <c r="R21" s="89">
        <v>320.84461213317246</v>
      </c>
      <c r="S21" s="89">
        <v>319.72690704570488</v>
      </c>
      <c r="T21" s="89">
        <v>319.1785831501241</v>
      </c>
      <c r="U21" s="89">
        <v>318.74409549995551</v>
      </c>
      <c r="V21" s="89">
        <v>306.42151260776382</v>
      </c>
      <c r="W21" s="89">
        <v>15.511960564287225</v>
      </c>
      <c r="X21" s="89">
        <v>15.511960564287225</v>
      </c>
      <c r="Y21" s="89">
        <v>3.8154058310844676</v>
      </c>
      <c r="Z21" s="89">
        <v>3.8154058310844676</v>
      </c>
      <c r="AA21" s="89">
        <v>0</v>
      </c>
      <c r="AB21" s="89">
        <v>0</v>
      </c>
      <c r="AC21" s="89">
        <v>0</v>
      </c>
      <c r="AD21" s="89">
        <v>0</v>
      </c>
      <c r="AE21" s="89">
        <v>0</v>
      </c>
      <c r="AF21" s="89">
        <v>0</v>
      </c>
      <c r="AG21" s="89">
        <v>0</v>
      </c>
      <c r="AH21" s="92">
        <v>0</v>
      </c>
      <c r="AI21" s="89">
        <v>0</v>
      </c>
      <c r="AJ21" s="89">
        <v>0</v>
      </c>
      <c r="AK21" s="89">
        <v>0</v>
      </c>
      <c r="AL21" s="89">
        <v>0</v>
      </c>
      <c r="AM21" s="89">
        <v>0</v>
      </c>
      <c r="AN21" s="89">
        <v>0</v>
      </c>
      <c r="AO21" s="89">
        <v>0</v>
      </c>
      <c r="AP21" s="89">
        <v>0</v>
      </c>
      <c r="AQ21" s="89">
        <v>0</v>
      </c>
      <c r="AR21" s="89">
        <v>0</v>
      </c>
      <c r="AS21" s="89">
        <v>0</v>
      </c>
      <c r="AT21" s="89">
        <v>0</v>
      </c>
      <c r="AU21" s="89">
        <v>0</v>
      </c>
      <c r="AV21" s="89">
        <v>0</v>
      </c>
      <c r="AW21" s="95">
        <v>0</v>
      </c>
    </row>
    <row r="22" spans="1:49" x14ac:dyDescent="0.35">
      <c r="A22" s="69">
        <v>4</v>
      </c>
      <c r="B22" s="73" t="s">
        <v>51</v>
      </c>
      <c r="C22" s="77" t="s">
        <v>53</v>
      </c>
      <c r="D22" s="67"/>
      <c r="E22" s="84">
        <v>0</v>
      </c>
      <c r="F22" s="88">
        <v>0</v>
      </c>
      <c r="G22" s="88">
        <v>0</v>
      </c>
      <c r="H22" s="88">
        <v>728.04082631287395</v>
      </c>
      <c r="I22" s="88">
        <v>661.61918578414452</v>
      </c>
      <c r="J22" s="88">
        <v>661.61918578414452</v>
      </c>
      <c r="K22" s="88">
        <v>661.450684223802</v>
      </c>
      <c r="L22" s="88">
        <v>653.02845420066501</v>
      </c>
      <c r="M22" s="88">
        <v>629.53701040035207</v>
      </c>
      <c r="N22" s="88">
        <v>623.59128850117054</v>
      </c>
      <c r="O22" s="88">
        <v>623.46155711629387</v>
      </c>
      <c r="P22" s="88">
        <v>482.28363595077872</v>
      </c>
      <c r="Q22" s="88">
        <v>310.97072767953273</v>
      </c>
      <c r="R22" s="88">
        <v>254.980117528721</v>
      </c>
      <c r="S22" s="88">
        <v>35.351665146291062</v>
      </c>
      <c r="T22" s="88">
        <v>32.153345322447876</v>
      </c>
      <c r="U22" s="88">
        <v>32.153345322447876</v>
      </c>
      <c r="V22" s="88">
        <v>31.697578835715319</v>
      </c>
      <c r="W22" s="88">
        <v>27.919240245631762</v>
      </c>
      <c r="X22" s="88">
        <v>25.574639635637457</v>
      </c>
      <c r="Y22" s="88">
        <v>25.108744508631318</v>
      </c>
      <c r="Z22" s="88">
        <v>22.290295213870031</v>
      </c>
      <c r="AA22" s="88">
        <v>7.7922238709630962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91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  <c r="AT22" s="88">
        <v>0</v>
      </c>
      <c r="AU22" s="88">
        <v>0</v>
      </c>
      <c r="AV22" s="88">
        <v>0</v>
      </c>
      <c r="AW22" s="94">
        <v>0</v>
      </c>
    </row>
    <row r="23" spans="1:49" x14ac:dyDescent="0.35">
      <c r="A23" s="70">
        <v>5</v>
      </c>
      <c r="B23" s="74" t="s">
        <v>54</v>
      </c>
      <c r="C23" s="78" t="s">
        <v>53</v>
      </c>
      <c r="D23" s="67"/>
      <c r="E23" s="85">
        <v>0</v>
      </c>
      <c r="F23" s="89">
        <v>0</v>
      </c>
      <c r="G23" s="89">
        <v>0</v>
      </c>
      <c r="H23" s="89">
        <v>0</v>
      </c>
      <c r="I23" s="89">
        <v>306.25482057304561</v>
      </c>
      <c r="J23" s="89">
        <v>173.74832047181658</v>
      </c>
      <c r="K23" s="89">
        <v>173.41579664505176</v>
      </c>
      <c r="L23" s="89">
        <v>173.28129921932299</v>
      </c>
      <c r="M23" s="89">
        <v>165.60026621007049</v>
      </c>
      <c r="N23" s="89">
        <v>126.36918670632983</v>
      </c>
      <c r="O23" s="89">
        <v>125.13797158150867</v>
      </c>
      <c r="P23" s="89">
        <v>98.368724532901595</v>
      </c>
      <c r="Q23" s="89">
        <v>42.694155749770808</v>
      </c>
      <c r="R23" s="89">
        <v>40.617135582107693</v>
      </c>
      <c r="S23" s="89">
        <v>39.594540162229933</v>
      </c>
      <c r="T23" s="89">
        <v>39.594540162229933</v>
      </c>
      <c r="U23" s="89">
        <v>39.267473886956353</v>
      </c>
      <c r="V23" s="89">
        <v>39.267473886956353</v>
      </c>
      <c r="W23" s="89">
        <v>39.267473886956353</v>
      </c>
      <c r="X23" s="89">
        <v>38.029189165433735</v>
      </c>
      <c r="Y23" s="89">
        <v>36.653657417243416</v>
      </c>
      <c r="Z23" s="89">
        <v>36.653657417243416</v>
      </c>
      <c r="AA23" s="89">
        <v>35.833894727898397</v>
      </c>
      <c r="AB23" s="89">
        <v>26.818755604032226</v>
      </c>
      <c r="AC23" s="89">
        <v>0</v>
      </c>
      <c r="AD23" s="89">
        <v>0</v>
      </c>
      <c r="AE23" s="89">
        <v>0</v>
      </c>
      <c r="AF23" s="89">
        <v>0</v>
      </c>
      <c r="AG23" s="89">
        <v>0</v>
      </c>
      <c r="AH23" s="92">
        <v>0</v>
      </c>
      <c r="AI23" s="89">
        <v>0</v>
      </c>
      <c r="AJ23" s="89">
        <v>0</v>
      </c>
      <c r="AK23" s="89">
        <v>0</v>
      </c>
      <c r="AL23" s="89">
        <v>0</v>
      </c>
      <c r="AM23" s="89">
        <v>0</v>
      </c>
      <c r="AN23" s="89">
        <v>0</v>
      </c>
      <c r="AO23" s="89">
        <v>0</v>
      </c>
      <c r="AP23" s="89">
        <v>0</v>
      </c>
      <c r="AQ23" s="89">
        <v>0</v>
      </c>
      <c r="AR23" s="89">
        <v>0</v>
      </c>
      <c r="AS23" s="89">
        <v>0</v>
      </c>
      <c r="AT23" s="89">
        <v>0</v>
      </c>
      <c r="AU23" s="89">
        <v>0</v>
      </c>
      <c r="AV23" s="89">
        <v>0</v>
      </c>
      <c r="AW23" s="95">
        <v>0</v>
      </c>
    </row>
    <row r="24" spans="1:49" x14ac:dyDescent="0.35">
      <c r="A24" s="71" t="s">
        <v>19</v>
      </c>
      <c r="B24" s="75"/>
      <c r="C24" s="79"/>
      <c r="D24" s="80"/>
      <c r="E24" s="86">
        <v>239.31075203507032</v>
      </c>
      <c r="F24" s="86">
        <v>396.51534258204197</v>
      </c>
      <c r="G24" s="86">
        <v>814.48955395708754</v>
      </c>
      <c r="H24" s="86">
        <v>1517.3578088778465</v>
      </c>
      <c r="I24" s="86">
        <v>1559.4432155651709</v>
      </c>
      <c r="J24" s="86">
        <v>1426.9367154639419</v>
      </c>
      <c r="K24" s="86">
        <v>1406.8614689630049</v>
      </c>
      <c r="L24" s="86">
        <v>1398.2692815141393</v>
      </c>
      <c r="M24" s="86">
        <v>1353.1277552786903</v>
      </c>
      <c r="N24" s="86">
        <v>1226.9884135947377</v>
      </c>
      <c r="O24" s="86">
        <v>1162.1716043006409</v>
      </c>
      <c r="P24" s="86">
        <v>958.18682729821978</v>
      </c>
      <c r="Q24" s="86">
        <v>724.90726433500345</v>
      </c>
      <c r="R24" s="86">
        <v>666.83963401652863</v>
      </c>
      <c r="S24" s="86">
        <v>441.87079720784175</v>
      </c>
      <c r="T24" s="86">
        <v>432.36866709829445</v>
      </c>
      <c r="U24" s="86">
        <v>419.8658563319625</v>
      </c>
      <c r="V24" s="86">
        <v>406.7078888709753</v>
      </c>
      <c r="W24" s="86">
        <v>99.812979170151806</v>
      </c>
      <c r="X24" s="86">
        <v>94.526384395581886</v>
      </c>
      <c r="Y24" s="86">
        <v>73.950418198921994</v>
      </c>
      <c r="Z24" s="86">
        <v>71.131968904160715</v>
      </c>
      <c r="AA24" s="86">
        <v>51.998729040824294</v>
      </c>
      <c r="AB24" s="86">
        <v>35.191366045995025</v>
      </c>
      <c r="AC24" s="86">
        <v>8.3726104419628005</v>
      </c>
      <c r="AD24" s="86">
        <v>10.651235022659334</v>
      </c>
      <c r="AE24" s="86">
        <v>10.651235022659334</v>
      </c>
      <c r="AF24" s="86">
        <v>10.651235022659334</v>
      </c>
      <c r="AG24" s="86">
        <v>10.651235022659334</v>
      </c>
      <c r="AH24" s="86">
        <v>10.651235022659334</v>
      </c>
      <c r="AI24" s="86">
        <v>0</v>
      </c>
      <c r="AJ24" s="86">
        <v>0</v>
      </c>
      <c r="AK24" s="86">
        <v>0</v>
      </c>
      <c r="AL24" s="86">
        <v>0</v>
      </c>
      <c r="AM24" s="86">
        <v>0</v>
      </c>
      <c r="AN24" s="86">
        <v>0</v>
      </c>
      <c r="AO24" s="86">
        <v>0</v>
      </c>
      <c r="AP24" s="86">
        <v>0</v>
      </c>
      <c r="AQ24" s="86">
        <v>0</v>
      </c>
      <c r="AR24" s="86">
        <v>0</v>
      </c>
      <c r="AS24" s="86">
        <v>0</v>
      </c>
      <c r="AT24" s="86">
        <v>0</v>
      </c>
      <c r="AU24" s="86">
        <v>0</v>
      </c>
      <c r="AV24" s="86">
        <v>0</v>
      </c>
      <c r="AW24" s="86">
        <v>0</v>
      </c>
    </row>
    <row r="26" spans="1:49" ht="15.5" x14ac:dyDescent="0.35">
      <c r="A26" s="118" t="s">
        <v>63</v>
      </c>
      <c r="B26" s="119"/>
      <c r="C26" s="119"/>
    </row>
    <row r="27" spans="1:49" s="117" customFormat="1" ht="26" x14ac:dyDescent="0.35">
      <c r="A27" s="120" t="s">
        <v>47</v>
      </c>
      <c r="B27" s="120" t="s">
        <v>46</v>
      </c>
      <c r="C27" s="120" t="s">
        <v>52</v>
      </c>
      <c r="D27" s="116"/>
      <c r="E27" s="121">
        <v>2006</v>
      </c>
      <c r="F27" s="121">
        <v>2007</v>
      </c>
      <c r="G27" s="121">
        <v>2008</v>
      </c>
      <c r="H27" s="121">
        <v>2009</v>
      </c>
      <c r="I27" s="121">
        <v>2010</v>
      </c>
      <c r="J27" s="121">
        <v>2011</v>
      </c>
      <c r="K27" s="121">
        <v>2012</v>
      </c>
      <c r="L27" s="121">
        <v>2013</v>
      </c>
      <c r="M27" s="121">
        <v>2014</v>
      </c>
      <c r="N27" s="121">
        <v>2015</v>
      </c>
      <c r="O27" s="121">
        <v>2016</v>
      </c>
      <c r="P27" s="121">
        <v>2017</v>
      </c>
      <c r="Q27" s="121">
        <v>2018</v>
      </c>
      <c r="R27" s="121">
        <v>2019</v>
      </c>
      <c r="S27" s="121">
        <v>2020</v>
      </c>
      <c r="T27" s="121">
        <v>2021</v>
      </c>
      <c r="U27" s="121">
        <v>2022</v>
      </c>
      <c r="V27" s="121">
        <v>2023</v>
      </c>
      <c r="W27" s="121">
        <v>2024</v>
      </c>
      <c r="X27" s="121">
        <v>2025</v>
      </c>
      <c r="Y27" s="121">
        <v>2026</v>
      </c>
      <c r="Z27" s="121">
        <v>2027</v>
      </c>
      <c r="AA27" s="121">
        <v>2028</v>
      </c>
      <c r="AB27" s="121">
        <v>2029</v>
      </c>
      <c r="AC27" s="121">
        <v>2030</v>
      </c>
      <c r="AD27" s="121">
        <v>2031</v>
      </c>
      <c r="AE27" s="121">
        <v>2032</v>
      </c>
      <c r="AF27" s="121">
        <v>2033</v>
      </c>
      <c r="AG27" s="121">
        <v>2034</v>
      </c>
      <c r="AH27" s="121">
        <v>2035</v>
      </c>
      <c r="AI27" s="121">
        <v>2036</v>
      </c>
      <c r="AJ27" s="121">
        <v>2037</v>
      </c>
      <c r="AK27" s="121">
        <v>2038</v>
      </c>
      <c r="AL27" s="121">
        <v>2039</v>
      </c>
      <c r="AM27" s="121">
        <v>2040</v>
      </c>
      <c r="AN27" s="121">
        <v>2041</v>
      </c>
      <c r="AO27" s="121">
        <v>2042</v>
      </c>
      <c r="AP27" s="121">
        <v>2043</v>
      </c>
      <c r="AQ27" s="121">
        <v>2044</v>
      </c>
      <c r="AR27" s="121">
        <v>2045</v>
      </c>
      <c r="AS27" s="121">
        <v>2046</v>
      </c>
      <c r="AT27" s="121">
        <v>2047</v>
      </c>
      <c r="AU27" s="121">
        <v>2048</v>
      </c>
      <c r="AV27" s="121">
        <v>2049</v>
      </c>
      <c r="AW27" s="121">
        <v>2050</v>
      </c>
    </row>
    <row r="28" spans="1:49" ht="5.15" customHeight="1" x14ac:dyDescent="0.35">
      <c r="A28" s="67"/>
      <c r="B28" s="67"/>
      <c r="C28" s="67"/>
      <c r="D28" s="67"/>
    </row>
    <row r="29" spans="1:49" x14ac:dyDescent="0.35">
      <c r="A29" s="68">
        <v>1</v>
      </c>
      <c r="B29" s="72" t="s">
        <v>48</v>
      </c>
      <c r="C29" s="76" t="s">
        <v>53</v>
      </c>
      <c r="D29" s="67"/>
      <c r="E29" s="96">
        <f>E19*1000</f>
        <v>239310.75203507033</v>
      </c>
      <c r="F29" s="96">
        <f t="shared" ref="F29:AW29" si="0">F19*1000</f>
        <v>239310.75203507033</v>
      </c>
      <c r="G29" s="96">
        <f t="shared" si="0"/>
        <v>239310.75203507033</v>
      </c>
      <c r="H29" s="96">
        <f t="shared" si="0"/>
        <v>239310.75203507033</v>
      </c>
      <c r="I29" s="96">
        <f t="shared" si="0"/>
        <v>41562.978678078558</v>
      </c>
      <c r="J29" s="96">
        <f t="shared" si="0"/>
        <v>41562.978678078558</v>
      </c>
      <c r="K29" s="96">
        <f t="shared" si="0"/>
        <v>38018.809726389532</v>
      </c>
      <c r="L29" s="96">
        <f t="shared" si="0"/>
        <v>38018.809726389532</v>
      </c>
      <c r="M29" s="96">
        <f t="shared" si="0"/>
        <v>35724.52945040031</v>
      </c>
      <c r="N29" s="96">
        <f t="shared" si="0"/>
        <v>35724.52945040031</v>
      </c>
      <c r="O29" s="96">
        <f t="shared" si="0"/>
        <v>33751.800282926255</v>
      </c>
      <c r="P29" s="96">
        <f t="shared" si="0"/>
        <v>33751.800282926255</v>
      </c>
      <c r="Q29" s="96">
        <f t="shared" si="0"/>
        <v>33751.800282926255</v>
      </c>
      <c r="R29" s="96">
        <f t="shared" si="0"/>
        <v>33751.800282926255</v>
      </c>
      <c r="S29" s="96">
        <f t="shared" si="0"/>
        <v>30551.71636401473</v>
      </c>
      <c r="T29" s="96">
        <f t="shared" si="0"/>
        <v>26556.01768279423</v>
      </c>
      <c r="U29" s="96">
        <f t="shared" si="0"/>
        <v>26556.01768279423</v>
      </c>
      <c r="V29" s="96">
        <f t="shared" si="0"/>
        <v>26556.01768279423</v>
      </c>
      <c r="W29" s="96">
        <f t="shared" si="0"/>
        <v>14348.998615530862</v>
      </c>
      <c r="X29" s="96">
        <f t="shared" si="0"/>
        <v>14348.998615530862</v>
      </c>
      <c r="Y29" s="96">
        <f t="shared" si="0"/>
        <v>8372.6104419628009</v>
      </c>
      <c r="Z29" s="96">
        <f t="shared" si="0"/>
        <v>8372.6104419628009</v>
      </c>
      <c r="AA29" s="96">
        <f t="shared" si="0"/>
        <v>8372.6104419628009</v>
      </c>
      <c r="AB29" s="96">
        <f t="shared" si="0"/>
        <v>8372.6104419628009</v>
      </c>
      <c r="AC29" s="96">
        <f t="shared" si="0"/>
        <v>8372.6104419628009</v>
      </c>
      <c r="AD29" s="96">
        <f t="shared" si="0"/>
        <v>10651.235022659333</v>
      </c>
      <c r="AE29" s="96">
        <f t="shared" si="0"/>
        <v>10651.235022659333</v>
      </c>
      <c r="AF29" s="96">
        <f t="shared" si="0"/>
        <v>10651.235022659333</v>
      </c>
      <c r="AG29" s="96">
        <f t="shared" si="0"/>
        <v>10651.235022659333</v>
      </c>
      <c r="AH29" s="96">
        <f t="shared" si="0"/>
        <v>10651.235022659333</v>
      </c>
      <c r="AI29" s="96">
        <f t="shared" si="0"/>
        <v>0</v>
      </c>
      <c r="AJ29" s="96">
        <f t="shared" si="0"/>
        <v>0</v>
      </c>
      <c r="AK29" s="96">
        <f t="shared" si="0"/>
        <v>0</v>
      </c>
      <c r="AL29" s="96">
        <f t="shared" si="0"/>
        <v>0</v>
      </c>
      <c r="AM29" s="96">
        <f t="shared" si="0"/>
        <v>0</v>
      </c>
      <c r="AN29" s="96">
        <f t="shared" si="0"/>
        <v>0</v>
      </c>
      <c r="AO29" s="96">
        <f t="shared" si="0"/>
        <v>0</v>
      </c>
      <c r="AP29" s="96">
        <f t="shared" si="0"/>
        <v>0</v>
      </c>
      <c r="AQ29" s="96">
        <f t="shared" si="0"/>
        <v>0</v>
      </c>
      <c r="AR29" s="96">
        <f t="shared" si="0"/>
        <v>0</v>
      </c>
      <c r="AS29" s="96">
        <f t="shared" si="0"/>
        <v>0</v>
      </c>
      <c r="AT29" s="96">
        <f t="shared" si="0"/>
        <v>0</v>
      </c>
      <c r="AU29" s="96">
        <f t="shared" si="0"/>
        <v>0</v>
      </c>
      <c r="AV29" s="96">
        <f t="shared" si="0"/>
        <v>0</v>
      </c>
      <c r="AW29" s="96">
        <f t="shared" si="0"/>
        <v>0</v>
      </c>
    </row>
    <row r="30" spans="1:49" x14ac:dyDescent="0.35">
      <c r="A30" s="69">
        <v>2</v>
      </c>
      <c r="B30" s="73" t="s">
        <v>49</v>
      </c>
      <c r="C30" s="77" t="s">
        <v>53</v>
      </c>
      <c r="D30" s="67"/>
      <c r="E30" s="97">
        <f>E20*1000</f>
        <v>0</v>
      </c>
      <c r="F30" s="97">
        <f t="shared" ref="F30:AW30" si="1">F20*1000</f>
        <v>157204.59054697162</v>
      </c>
      <c r="G30" s="97">
        <f t="shared" si="1"/>
        <v>120119.92181086066</v>
      </c>
      <c r="H30" s="97">
        <f t="shared" si="1"/>
        <v>115570.45463522212</v>
      </c>
      <c r="I30" s="97">
        <f t="shared" si="1"/>
        <v>115570.45463522212</v>
      </c>
      <c r="J30" s="97">
        <f t="shared" si="1"/>
        <v>115570.45463522212</v>
      </c>
      <c r="K30" s="97">
        <f t="shared" si="1"/>
        <v>110787.30820748614</v>
      </c>
      <c r="L30" s="97">
        <f t="shared" si="1"/>
        <v>110787.30820748614</v>
      </c>
      <c r="M30" s="97">
        <f t="shared" si="1"/>
        <v>110787.30820748614</v>
      </c>
      <c r="N30" s="97">
        <f t="shared" si="1"/>
        <v>38546.809100048711</v>
      </c>
      <c r="O30" s="97">
        <f t="shared" si="1"/>
        <v>28897.605057205794</v>
      </c>
      <c r="P30" s="97">
        <f t="shared" si="1"/>
        <v>16645.968489601179</v>
      </c>
      <c r="Q30" s="97">
        <f t="shared" si="1"/>
        <v>16645.968489601179</v>
      </c>
      <c r="R30" s="97">
        <f t="shared" si="1"/>
        <v>16645.968489601179</v>
      </c>
      <c r="S30" s="97">
        <f t="shared" si="1"/>
        <v>16645.968489601179</v>
      </c>
      <c r="T30" s="97">
        <f t="shared" si="1"/>
        <v>14886.18078069834</v>
      </c>
      <c r="U30" s="97">
        <f t="shared" si="1"/>
        <v>3144.9239398085533</v>
      </c>
      <c r="V30" s="97">
        <f t="shared" si="1"/>
        <v>2765.3058577456022</v>
      </c>
      <c r="W30" s="97">
        <f t="shared" si="1"/>
        <v>2765.3058577456022</v>
      </c>
      <c r="X30" s="97">
        <f t="shared" si="1"/>
        <v>1061.5964146926135</v>
      </c>
      <c r="Y30" s="97">
        <f t="shared" si="1"/>
        <v>0</v>
      </c>
      <c r="Z30" s="97">
        <f t="shared" si="1"/>
        <v>0</v>
      </c>
      <c r="AA30" s="97">
        <f t="shared" si="1"/>
        <v>0</v>
      </c>
      <c r="AB30" s="97">
        <f t="shared" si="1"/>
        <v>0</v>
      </c>
      <c r="AC30" s="97">
        <f t="shared" si="1"/>
        <v>0</v>
      </c>
      <c r="AD30" s="97">
        <f t="shared" si="1"/>
        <v>0</v>
      </c>
      <c r="AE30" s="97">
        <f t="shared" si="1"/>
        <v>0</v>
      </c>
      <c r="AF30" s="97">
        <f t="shared" si="1"/>
        <v>0</v>
      </c>
      <c r="AG30" s="97">
        <f t="shared" si="1"/>
        <v>0</v>
      </c>
      <c r="AH30" s="97">
        <f t="shared" si="1"/>
        <v>0</v>
      </c>
      <c r="AI30" s="97">
        <f t="shared" si="1"/>
        <v>0</v>
      </c>
      <c r="AJ30" s="97">
        <f t="shared" si="1"/>
        <v>0</v>
      </c>
      <c r="AK30" s="97">
        <f t="shared" si="1"/>
        <v>0</v>
      </c>
      <c r="AL30" s="97">
        <f t="shared" si="1"/>
        <v>0</v>
      </c>
      <c r="AM30" s="97">
        <f t="shared" si="1"/>
        <v>0</v>
      </c>
      <c r="AN30" s="97">
        <f t="shared" si="1"/>
        <v>0</v>
      </c>
      <c r="AO30" s="97">
        <f t="shared" si="1"/>
        <v>0</v>
      </c>
      <c r="AP30" s="97">
        <f t="shared" si="1"/>
        <v>0</v>
      </c>
      <c r="AQ30" s="97">
        <f t="shared" si="1"/>
        <v>0</v>
      </c>
      <c r="AR30" s="97">
        <f t="shared" si="1"/>
        <v>0</v>
      </c>
      <c r="AS30" s="97">
        <f t="shared" si="1"/>
        <v>0</v>
      </c>
      <c r="AT30" s="97">
        <f t="shared" si="1"/>
        <v>0</v>
      </c>
      <c r="AU30" s="97">
        <f t="shared" si="1"/>
        <v>0</v>
      </c>
      <c r="AV30" s="97">
        <f t="shared" si="1"/>
        <v>0</v>
      </c>
      <c r="AW30" s="97">
        <f t="shared" si="1"/>
        <v>0</v>
      </c>
    </row>
    <row r="31" spans="1:49" x14ac:dyDescent="0.35">
      <c r="A31" s="70">
        <v>3</v>
      </c>
      <c r="B31" s="74" t="s">
        <v>50</v>
      </c>
      <c r="C31" s="78" t="s">
        <v>53</v>
      </c>
      <c r="D31" s="67"/>
      <c r="E31" s="98">
        <f>E21*1000</f>
        <v>0</v>
      </c>
      <c r="F31" s="98">
        <f t="shared" ref="F31:AW31" si="2">F21*1000</f>
        <v>0</v>
      </c>
      <c r="G31" s="98">
        <f t="shared" si="2"/>
        <v>455058.8801111565</v>
      </c>
      <c r="H31" s="98">
        <f t="shared" si="2"/>
        <v>434435.77589468018</v>
      </c>
      <c r="I31" s="98">
        <f t="shared" si="2"/>
        <v>434435.77589468018</v>
      </c>
      <c r="J31" s="98">
        <f t="shared" si="2"/>
        <v>434435.77589468018</v>
      </c>
      <c r="K31" s="98">
        <f t="shared" si="2"/>
        <v>423188.87016027543</v>
      </c>
      <c r="L31" s="98">
        <f t="shared" si="2"/>
        <v>423153.410160275</v>
      </c>
      <c r="M31" s="98">
        <f t="shared" si="2"/>
        <v>411478.64101038122</v>
      </c>
      <c r="N31" s="98">
        <f t="shared" si="2"/>
        <v>402756.59983678843</v>
      </c>
      <c r="O31" s="98">
        <f t="shared" si="2"/>
        <v>350922.67026270612</v>
      </c>
      <c r="P31" s="98">
        <f t="shared" si="2"/>
        <v>327136.69804201205</v>
      </c>
      <c r="Q31" s="98">
        <f t="shared" si="2"/>
        <v>320844.61213317246</v>
      </c>
      <c r="R31" s="98">
        <f t="shared" si="2"/>
        <v>320844.61213317246</v>
      </c>
      <c r="S31" s="98">
        <f t="shared" si="2"/>
        <v>319726.90704570489</v>
      </c>
      <c r="T31" s="98">
        <f t="shared" si="2"/>
        <v>319178.58315012412</v>
      </c>
      <c r="U31" s="98">
        <f t="shared" si="2"/>
        <v>318744.09549995553</v>
      </c>
      <c r="V31" s="98">
        <f t="shared" si="2"/>
        <v>306421.51260776381</v>
      </c>
      <c r="W31" s="98">
        <f t="shared" si="2"/>
        <v>15511.960564287225</v>
      </c>
      <c r="X31" s="98">
        <f t="shared" si="2"/>
        <v>15511.960564287225</v>
      </c>
      <c r="Y31" s="98">
        <f t="shared" si="2"/>
        <v>3815.4058310844675</v>
      </c>
      <c r="Z31" s="98">
        <f t="shared" si="2"/>
        <v>3815.4058310844675</v>
      </c>
      <c r="AA31" s="98">
        <f t="shared" si="2"/>
        <v>0</v>
      </c>
      <c r="AB31" s="98">
        <f t="shared" si="2"/>
        <v>0</v>
      </c>
      <c r="AC31" s="98">
        <f t="shared" si="2"/>
        <v>0</v>
      </c>
      <c r="AD31" s="98">
        <f t="shared" si="2"/>
        <v>0</v>
      </c>
      <c r="AE31" s="98">
        <f t="shared" si="2"/>
        <v>0</v>
      </c>
      <c r="AF31" s="98">
        <f t="shared" si="2"/>
        <v>0</v>
      </c>
      <c r="AG31" s="98">
        <f t="shared" si="2"/>
        <v>0</v>
      </c>
      <c r="AH31" s="98">
        <f t="shared" si="2"/>
        <v>0</v>
      </c>
      <c r="AI31" s="98">
        <f t="shared" si="2"/>
        <v>0</v>
      </c>
      <c r="AJ31" s="98">
        <f t="shared" si="2"/>
        <v>0</v>
      </c>
      <c r="AK31" s="98">
        <f t="shared" si="2"/>
        <v>0</v>
      </c>
      <c r="AL31" s="98">
        <f t="shared" si="2"/>
        <v>0</v>
      </c>
      <c r="AM31" s="98">
        <f t="shared" si="2"/>
        <v>0</v>
      </c>
      <c r="AN31" s="98">
        <f t="shared" si="2"/>
        <v>0</v>
      </c>
      <c r="AO31" s="98">
        <f t="shared" si="2"/>
        <v>0</v>
      </c>
      <c r="AP31" s="98">
        <f t="shared" si="2"/>
        <v>0</v>
      </c>
      <c r="AQ31" s="98">
        <f t="shared" si="2"/>
        <v>0</v>
      </c>
      <c r="AR31" s="98">
        <f t="shared" si="2"/>
        <v>0</v>
      </c>
      <c r="AS31" s="98">
        <f t="shared" si="2"/>
        <v>0</v>
      </c>
      <c r="AT31" s="98">
        <f t="shared" si="2"/>
        <v>0</v>
      </c>
      <c r="AU31" s="98">
        <f t="shared" si="2"/>
        <v>0</v>
      </c>
      <c r="AV31" s="98">
        <f t="shared" si="2"/>
        <v>0</v>
      </c>
      <c r="AW31" s="98">
        <f t="shared" si="2"/>
        <v>0</v>
      </c>
    </row>
    <row r="32" spans="1:49" x14ac:dyDescent="0.35">
      <c r="A32" s="69">
        <v>4</v>
      </c>
      <c r="B32" s="73" t="s">
        <v>51</v>
      </c>
      <c r="C32" s="77" t="s">
        <v>53</v>
      </c>
      <c r="D32" s="67"/>
      <c r="E32" s="97">
        <f>E22*1000</f>
        <v>0</v>
      </c>
      <c r="F32" s="97">
        <f t="shared" ref="F32:AW32" si="3">F22*1000</f>
        <v>0</v>
      </c>
      <c r="G32" s="97">
        <f t="shared" si="3"/>
        <v>0</v>
      </c>
      <c r="H32" s="97">
        <f t="shared" si="3"/>
        <v>728040.82631287398</v>
      </c>
      <c r="I32" s="97">
        <f t="shared" si="3"/>
        <v>661619.18578414456</v>
      </c>
      <c r="J32" s="97">
        <f t="shared" si="3"/>
        <v>661619.18578414456</v>
      </c>
      <c r="K32" s="97">
        <f t="shared" si="3"/>
        <v>661450.68422380195</v>
      </c>
      <c r="L32" s="97">
        <f t="shared" si="3"/>
        <v>653028.454200665</v>
      </c>
      <c r="M32" s="97">
        <f t="shared" si="3"/>
        <v>629537.01040035207</v>
      </c>
      <c r="N32" s="97">
        <f t="shared" si="3"/>
        <v>623591.28850117058</v>
      </c>
      <c r="O32" s="97">
        <f t="shared" si="3"/>
        <v>623461.55711629393</v>
      </c>
      <c r="P32" s="97">
        <f t="shared" si="3"/>
        <v>482283.63595077873</v>
      </c>
      <c r="Q32" s="97">
        <f t="shared" si="3"/>
        <v>310970.72767953272</v>
      </c>
      <c r="R32" s="97">
        <f t="shared" si="3"/>
        <v>254980.11752872099</v>
      </c>
      <c r="S32" s="97">
        <f t="shared" si="3"/>
        <v>35351.66514629106</v>
      </c>
      <c r="T32" s="97">
        <f t="shared" si="3"/>
        <v>32153.345322447876</v>
      </c>
      <c r="U32" s="97">
        <f t="shared" si="3"/>
        <v>32153.345322447876</v>
      </c>
      <c r="V32" s="97">
        <f t="shared" si="3"/>
        <v>31697.578835715318</v>
      </c>
      <c r="W32" s="97">
        <f t="shared" si="3"/>
        <v>27919.240245631761</v>
      </c>
      <c r="X32" s="97">
        <f t="shared" si="3"/>
        <v>25574.639635637457</v>
      </c>
      <c r="Y32" s="97">
        <f t="shared" si="3"/>
        <v>25108.744508631316</v>
      </c>
      <c r="Z32" s="97">
        <f t="shared" si="3"/>
        <v>22290.295213870031</v>
      </c>
      <c r="AA32" s="97">
        <f t="shared" si="3"/>
        <v>7792.2238709630965</v>
      </c>
      <c r="AB32" s="97">
        <f t="shared" si="3"/>
        <v>0</v>
      </c>
      <c r="AC32" s="97">
        <f t="shared" si="3"/>
        <v>0</v>
      </c>
      <c r="AD32" s="97">
        <f t="shared" si="3"/>
        <v>0</v>
      </c>
      <c r="AE32" s="97">
        <f t="shared" si="3"/>
        <v>0</v>
      </c>
      <c r="AF32" s="97">
        <f t="shared" si="3"/>
        <v>0</v>
      </c>
      <c r="AG32" s="97">
        <f t="shared" si="3"/>
        <v>0</v>
      </c>
      <c r="AH32" s="97">
        <f t="shared" si="3"/>
        <v>0</v>
      </c>
      <c r="AI32" s="97">
        <f t="shared" si="3"/>
        <v>0</v>
      </c>
      <c r="AJ32" s="97">
        <f t="shared" si="3"/>
        <v>0</v>
      </c>
      <c r="AK32" s="97">
        <f t="shared" si="3"/>
        <v>0</v>
      </c>
      <c r="AL32" s="97">
        <f t="shared" si="3"/>
        <v>0</v>
      </c>
      <c r="AM32" s="97">
        <f t="shared" si="3"/>
        <v>0</v>
      </c>
      <c r="AN32" s="97">
        <f t="shared" si="3"/>
        <v>0</v>
      </c>
      <c r="AO32" s="97">
        <f t="shared" si="3"/>
        <v>0</v>
      </c>
      <c r="AP32" s="97">
        <f t="shared" si="3"/>
        <v>0</v>
      </c>
      <c r="AQ32" s="97">
        <f t="shared" si="3"/>
        <v>0</v>
      </c>
      <c r="AR32" s="97">
        <f t="shared" si="3"/>
        <v>0</v>
      </c>
      <c r="AS32" s="97">
        <f t="shared" si="3"/>
        <v>0</v>
      </c>
      <c r="AT32" s="97">
        <f t="shared" si="3"/>
        <v>0</v>
      </c>
      <c r="AU32" s="97">
        <f t="shared" si="3"/>
        <v>0</v>
      </c>
      <c r="AV32" s="97">
        <f t="shared" si="3"/>
        <v>0</v>
      </c>
      <c r="AW32" s="97">
        <f t="shared" si="3"/>
        <v>0</v>
      </c>
    </row>
    <row r="33" spans="1:49" x14ac:dyDescent="0.35">
      <c r="A33" s="70">
        <v>5</v>
      </c>
      <c r="B33" s="74" t="s">
        <v>54</v>
      </c>
      <c r="C33" s="78" t="s">
        <v>53</v>
      </c>
      <c r="D33" s="67"/>
      <c r="E33" s="98">
        <f>E23*1000</f>
        <v>0</v>
      </c>
      <c r="F33" s="98">
        <f t="shared" ref="F33:AW33" si="4">F23*1000</f>
        <v>0</v>
      </c>
      <c r="G33" s="98">
        <f t="shared" si="4"/>
        <v>0</v>
      </c>
      <c r="H33" s="98">
        <f t="shared" si="4"/>
        <v>0</v>
      </c>
      <c r="I33" s="98">
        <f t="shared" si="4"/>
        <v>306254.82057304558</v>
      </c>
      <c r="J33" s="98">
        <f t="shared" si="4"/>
        <v>173748.32047181658</v>
      </c>
      <c r="K33" s="98">
        <f t="shared" si="4"/>
        <v>173415.79664505177</v>
      </c>
      <c r="L33" s="98">
        <f t="shared" si="4"/>
        <v>173281.299219323</v>
      </c>
      <c r="M33" s="98">
        <f t="shared" si="4"/>
        <v>165600.26621007049</v>
      </c>
      <c r="N33" s="98">
        <f t="shared" si="4"/>
        <v>126369.18670632983</v>
      </c>
      <c r="O33" s="98">
        <f t="shared" si="4"/>
        <v>125137.97158150867</v>
      </c>
      <c r="P33" s="98">
        <f t="shared" si="4"/>
        <v>98368.7245329016</v>
      </c>
      <c r="Q33" s="98">
        <f t="shared" si="4"/>
        <v>42694.155749770805</v>
      </c>
      <c r="R33" s="98">
        <f t="shared" si="4"/>
        <v>40617.135582107694</v>
      </c>
      <c r="S33" s="98">
        <f t="shared" si="4"/>
        <v>39594.540162229932</v>
      </c>
      <c r="T33" s="98">
        <f t="shared" si="4"/>
        <v>39594.540162229932</v>
      </c>
      <c r="U33" s="98">
        <f t="shared" si="4"/>
        <v>39267.473886956352</v>
      </c>
      <c r="V33" s="98">
        <f t="shared" si="4"/>
        <v>39267.473886956352</v>
      </c>
      <c r="W33" s="98">
        <f t="shared" si="4"/>
        <v>39267.473886956352</v>
      </c>
      <c r="X33" s="98">
        <f t="shared" si="4"/>
        <v>38029.189165433738</v>
      </c>
      <c r="Y33" s="98">
        <f t="shared" si="4"/>
        <v>36653.657417243419</v>
      </c>
      <c r="Z33" s="98">
        <f t="shared" si="4"/>
        <v>36653.657417243419</v>
      </c>
      <c r="AA33" s="98">
        <f t="shared" si="4"/>
        <v>35833.894727898398</v>
      </c>
      <c r="AB33" s="98">
        <f t="shared" si="4"/>
        <v>26818.755604032227</v>
      </c>
      <c r="AC33" s="98">
        <f t="shared" si="4"/>
        <v>0</v>
      </c>
      <c r="AD33" s="98">
        <f t="shared" si="4"/>
        <v>0</v>
      </c>
      <c r="AE33" s="98">
        <f t="shared" si="4"/>
        <v>0</v>
      </c>
      <c r="AF33" s="98">
        <f t="shared" si="4"/>
        <v>0</v>
      </c>
      <c r="AG33" s="98">
        <f t="shared" si="4"/>
        <v>0</v>
      </c>
      <c r="AH33" s="98">
        <f t="shared" si="4"/>
        <v>0</v>
      </c>
      <c r="AI33" s="98">
        <f t="shared" si="4"/>
        <v>0</v>
      </c>
      <c r="AJ33" s="98">
        <f t="shared" si="4"/>
        <v>0</v>
      </c>
      <c r="AK33" s="98">
        <f t="shared" si="4"/>
        <v>0</v>
      </c>
      <c r="AL33" s="98">
        <f t="shared" si="4"/>
        <v>0</v>
      </c>
      <c r="AM33" s="98">
        <f t="shared" si="4"/>
        <v>0</v>
      </c>
      <c r="AN33" s="98">
        <f t="shared" si="4"/>
        <v>0</v>
      </c>
      <c r="AO33" s="98">
        <f t="shared" si="4"/>
        <v>0</v>
      </c>
      <c r="AP33" s="98">
        <f t="shared" si="4"/>
        <v>0</v>
      </c>
      <c r="AQ33" s="98">
        <f t="shared" si="4"/>
        <v>0</v>
      </c>
      <c r="AR33" s="98">
        <f t="shared" si="4"/>
        <v>0</v>
      </c>
      <c r="AS33" s="98">
        <f t="shared" si="4"/>
        <v>0</v>
      </c>
      <c r="AT33" s="98">
        <f t="shared" si="4"/>
        <v>0</v>
      </c>
      <c r="AU33" s="98">
        <f t="shared" si="4"/>
        <v>0</v>
      </c>
      <c r="AV33" s="98">
        <f t="shared" si="4"/>
        <v>0</v>
      </c>
      <c r="AW33" s="98">
        <f t="shared" si="4"/>
        <v>0</v>
      </c>
    </row>
    <row r="34" spans="1:49" x14ac:dyDescent="0.35">
      <c r="C34" s="122" t="s">
        <v>64</v>
      </c>
      <c r="D34" s="123"/>
      <c r="E34" s="124">
        <f>SUM(E29:E33)</f>
        <v>239310.75203507033</v>
      </c>
      <c r="F34" s="124">
        <f t="shared" ref="F34:AW34" si="5">SUM(F29:F33)</f>
        <v>396515.34258204198</v>
      </c>
      <c r="G34" s="124">
        <f t="shared" si="5"/>
        <v>814489.55395708745</v>
      </c>
      <c r="H34" s="124">
        <f t="shared" si="5"/>
        <v>1517357.8088778467</v>
      </c>
      <c r="I34" s="124">
        <f t="shared" si="5"/>
        <v>1559443.2155651711</v>
      </c>
      <c r="J34" s="124">
        <f t="shared" si="5"/>
        <v>1426936.7154639419</v>
      </c>
      <c r="K34" s="124">
        <f t="shared" si="5"/>
        <v>1406861.4689630049</v>
      </c>
      <c r="L34" s="124">
        <f t="shared" si="5"/>
        <v>1398269.2815141387</v>
      </c>
      <c r="M34" s="124">
        <f t="shared" si="5"/>
        <v>1353127.7552786903</v>
      </c>
      <c r="N34" s="124">
        <f t="shared" si="5"/>
        <v>1226988.4135947379</v>
      </c>
      <c r="O34" s="124">
        <f t="shared" si="5"/>
        <v>1162171.6043006408</v>
      </c>
      <c r="P34" s="124">
        <f t="shared" si="5"/>
        <v>958186.82729821978</v>
      </c>
      <c r="Q34" s="124">
        <f t="shared" si="5"/>
        <v>724907.26433500345</v>
      </c>
      <c r="R34" s="124">
        <f t="shared" si="5"/>
        <v>666839.63401652861</v>
      </c>
      <c r="S34" s="124">
        <f t="shared" si="5"/>
        <v>441870.79720784182</v>
      </c>
      <c r="T34" s="124">
        <f t="shared" si="5"/>
        <v>432368.66709829448</v>
      </c>
      <c r="U34" s="124">
        <f t="shared" si="5"/>
        <v>419865.85633196257</v>
      </c>
      <c r="V34" s="124">
        <f t="shared" si="5"/>
        <v>406707.88887097529</v>
      </c>
      <c r="W34" s="124">
        <f t="shared" si="5"/>
        <v>99812.979170151812</v>
      </c>
      <c r="X34" s="124">
        <f t="shared" si="5"/>
        <v>94526.384395581888</v>
      </c>
      <c r="Y34" s="124">
        <f t="shared" si="5"/>
        <v>73950.418198922009</v>
      </c>
      <c r="Z34" s="124">
        <f t="shared" si="5"/>
        <v>71131.96890416072</v>
      </c>
      <c r="AA34" s="124">
        <f t="shared" si="5"/>
        <v>51998.729040824299</v>
      </c>
      <c r="AB34" s="124">
        <f t="shared" si="5"/>
        <v>35191.366045995026</v>
      </c>
      <c r="AC34" s="124">
        <f t="shared" si="5"/>
        <v>8372.6104419628009</v>
      </c>
      <c r="AD34" s="124">
        <f t="shared" si="5"/>
        <v>10651.235022659333</v>
      </c>
      <c r="AE34" s="124">
        <f t="shared" si="5"/>
        <v>10651.235022659333</v>
      </c>
      <c r="AF34" s="124">
        <f t="shared" si="5"/>
        <v>10651.235022659333</v>
      </c>
      <c r="AG34" s="124">
        <f t="shared" si="5"/>
        <v>10651.235022659333</v>
      </c>
      <c r="AH34" s="124">
        <f t="shared" si="5"/>
        <v>10651.235022659333</v>
      </c>
      <c r="AI34" s="124">
        <f t="shared" si="5"/>
        <v>0</v>
      </c>
      <c r="AJ34" s="124">
        <f t="shared" si="5"/>
        <v>0</v>
      </c>
      <c r="AK34" s="124">
        <f t="shared" si="5"/>
        <v>0</v>
      </c>
      <c r="AL34" s="124">
        <f t="shared" si="5"/>
        <v>0</v>
      </c>
      <c r="AM34" s="124">
        <f t="shared" si="5"/>
        <v>0</v>
      </c>
      <c r="AN34" s="124">
        <f t="shared" si="5"/>
        <v>0</v>
      </c>
      <c r="AO34" s="124">
        <f t="shared" si="5"/>
        <v>0</v>
      </c>
      <c r="AP34" s="124">
        <f t="shared" si="5"/>
        <v>0</v>
      </c>
      <c r="AQ34" s="124">
        <f t="shared" si="5"/>
        <v>0</v>
      </c>
      <c r="AR34" s="124">
        <f t="shared" si="5"/>
        <v>0</v>
      </c>
      <c r="AS34" s="124">
        <f t="shared" si="5"/>
        <v>0</v>
      </c>
      <c r="AT34" s="124">
        <f t="shared" si="5"/>
        <v>0</v>
      </c>
      <c r="AU34" s="124">
        <f t="shared" si="5"/>
        <v>0</v>
      </c>
      <c r="AV34" s="124">
        <f t="shared" si="5"/>
        <v>0</v>
      </c>
      <c r="AW34" s="124">
        <f t="shared" si="5"/>
        <v>0</v>
      </c>
    </row>
    <row r="37" spans="1:49" ht="15.5" x14ac:dyDescent="0.35">
      <c r="A37" s="102" t="s">
        <v>61</v>
      </c>
    </row>
    <row r="38" spans="1:49" ht="26" x14ac:dyDescent="0.35">
      <c r="A38" s="66" t="s">
        <v>47</v>
      </c>
      <c r="B38" s="66" t="s">
        <v>46</v>
      </c>
      <c r="C38" s="66" t="s">
        <v>52</v>
      </c>
      <c r="D38" s="80"/>
      <c r="E38" s="81">
        <v>2006</v>
      </c>
      <c r="F38" s="81">
        <v>2007</v>
      </c>
      <c r="G38" s="81">
        <v>2008</v>
      </c>
      <c r="H38" s="81">
        <v>2009</v>
      </c>
      <c r="I38" s="81">
        <v>2010</v>
      </c>
      <c r="J38" s="81">
        <v>2011</v>
      </c>
      <c r="K38" s="81">
        <v>2012</v>
      </c>
      <c r="L38" s="81">
        <v>2013</v>
      </c>
      <c r="M38" s="81">
        <v>2014</v>
      </c>
      <c r="N38" s="81">
        <v>2015</v>
      </c>
      <c r="O38" s="81">
        <v>2016</v>
      </c>
      <c r="P38" s="81">
        <v>2017</v>
      </c>
      <c r="Q38" s="81">
        <v>2018</v>
      </c>
      <c r="R38" s="81">
        <v>2019</v>
      </c>
      <c r="S38" s="81">
        <v>2020</v>
      </c>
      <c r="T38" s="81">
        <v>2021</v>
      </c>
      <c r="U38" s="81">
        <v>2022</v>
      </c>
      <c r="V38" s="81">
        <v>2023</v>
      </c>
      <c r="W38" s="81">
        <v>2024</v>
      </c>
      <c r="X38" s="81">
        <v>2025</v>
      </c>
      <c r="Y38" s="81">
        <v>2026</v>
      </c>
      <c r="Z38" s="81">
        <v>2027</v>
      </c>
      <c r="AA38" s="81">
        <v>2028</v>
      </c>
      <c r="AB38" s="81">
        <v>2029</v>
      </c>
      <c r="AC38" s="81">
        <v>2030</v>
      </c>
      <c r="AD38" s="81">
        <v>2031</v>
      </c>
      <c r="AE38" s="81">
        <v>2032</v>
      </c>
      <c r="AF38" s="81">
        <v>2033</v>
      </c>
      <c r="AG38" s="81">
        <v>2034</v>
      </c>
      <c r="AH38" s="81">
        <v>2035</v>
      </c>
      <c r="AI38" s="81">
        <v>2036</v>
      </c>
      <c r="AJ38" s="81">
        <v>2037</v>
      </c>
      <c r="AK38" s="81">
        <v>2038</v>
      </c>
      <c r="AL38" s="81">
        <v>2039</v>
      </c>
      <c r="AM38" s="81">
        <v>2040</v>
      </c>
      <c r="AN38" s="81">
        <v>2041</v>
      </c>
      <c r="AO38" s="81">
        <v>2042</v>
      </c>
      <c r="AP38" s="81">
        <v>2043</v>
      </c>
      <c r="AQ38" s="81">
        <v>2044</v>
      </c>
      <c r="AR38" s="81">
        <v>2045</v>
      </c>
      <c r="AS38" s="81">
        <v>2046</v>
      </c>
      <c r="AT38" s="81">
        <v>2047</v>
      </c>
      <c r="AU38" s="81">
        <v>2048</v>
      </c>
      <c r="AV38" s="81">
        <v>2049</v>
      </c>
      <c r="AW38" s="81">
        <v>2050</v>
      </c>
    </row>
    <row r="39" spans="1:49" ht="5.15" customHeight="1" x14ac:dyDescent="0.35">
      <c r="A39" s="67"/>
      <c r="B39" s="67"/>
      <c r="C39" s="67"/>
      <c r="D39" s="67"/>
    </row>
    <row r="40" spans="1:49" x14ac:dyDescent="0.35">
      <c r="A40" s="68">
        <v>1</v>
      </c>
      <c r="B40" s="72" t="s">
        <v>48</v>
      </c>
      <c r="C40" s="76" t="s">
        <v>53</v>
      </c>
      <c r="D40" s="67"/>
      <c r="E40" s="103">
        <v>0.25647414036557453</v>
      </c>
      <c r="F40" s="104">
        <v>1.3726628405154734E-2</v>
      </c>
      <c r="G40" s="104">
        <v>1.3726628405154734E-2</v>
      </c>
      <c r="H40" s="104">
        <v>1.3726628405154734E-2</v>
      </c>
      <c r="I40" s="104">
        <v>1.3726628405154734E-2</v>
      </c>
      <c r="J40" s="104">
        <v>1.3726628405154734E-2</v>
      </c>
      <c r="K40" s="104">
        <v>1.2834022891396017E-2</v>
      </c>
      <c r="L40" s="104">
        <v>1.2834022891396017E-2</v>
      </c>
      <c r="M40" s="104">
        <v>1.0222887292917579E-2</v>
      </c>
      <c r="N40" s="104">
        <v>1.0222887292917579E-2</v>
      </c>
      <c r="O40" s="104">
        <v>1.0222887292917579E-2</v>
      </c>
      <c r="P40" s="104">
        <v>1.0222887292917579E-2</v>
      </c>
      <c r="Q40" s="104">
        <v>1.0222887292917579E-2</v>
      </c>
      <c r="R40" s="104">
        <v>1.0222887292917579E-2</v>
      </c>
      <c r="S40" s="104">
        <v>6.5863003286755067E-3</v>
      </c>
      <c r="T40" s="104">
        <v>4.0303687416500351E-3</v>
      </c>
      <c r="U40" s="104">
        <v>4.0303687416500351E-3</v>
      </c>
      <c r="V40" s="104">
        <v>4.0303687416500351E-3</v>
      </c>
      <c r="W40" s="104">
        <v>1.1009631550792008E-4</v>
      </c>
      <c r="X40" s="104">
        <v>1.1009631550792008E-4</v>
      </c>
      <c r="Y40" s="104">
        <v>0</v>
      </c>
      <c r="Z40" s="104">
        <v>0</v>
      </c>
      <c r="AA40" s="104">
        <v>0</v>
      </c>
      <c r="AB40" s="104">
        <v>0</v>
      </c>
      <c r="AC40" s="104">
        <v>0</v>
      </c>
      <c r="AD40" s="104">
        <v>0</v>
      </c>
      <c r="AE40" s="104">
        <v>0</v>
      </c>
      <c r="AF40" s="104">
        <v>0</v>
      </c>
      <c r="AG40" s="104">
        <v>0</v>
      </c>
      <c r="AH40" s="105">
        <v>0</v>
      </c>
      <c r="AI40" s="104">
        <v>0</v>
      </c>
      <c r="AJ40" s="104">
        <v>0</v>
      </c>
      <c r="AK40" s="104">
        <v>0</v>
      </c>
      <c r="AL40" s="104">
        <v>0</v>
      </c>
      <c r="AM40" s="104">
        <v>0</v>
      </c>
      <c r="AN40" s="104">
        <v>0</v>
      </c>
      <c r="AO40" s="104">
        <v>0</v>
      </c>
      <c r="AP40" s="104">
        <v>0</v>
      </c>
      <c r="AQ40" s="104">
        <v>0</v>
      </c>
      <c r="AR40" s="104">
        <v>0</v>
      </c>
      <c r="AS40" s="104">
        <v>0</v>
      </c>
      <c r="AT40" s="104">
        <v>0</v>
      </c>
      <c r="AU40" s="104">
        <v>0</v>
      </c>
      <c r="AV40" s="104">
        <v>0</v>
      </c>
      <c r="AW40" s="106">
        <v>0</v>
      </c>
    </row>
    <row r="41" spans="1:49" x14ac:dyDescent="0.35">
      <c r="A41" s="69">
        <v>2</v>
      </c>
      <c r="B41" s="73" t="s">
        <v>49</v>
      </c>
      <c r="C41" s="77" t="s">
        <v>53</v>
      </c>
      <c r="D41" s="67"/>
      <c r="E41" s="107">
        <v>0</v>
      </c>
      <c r="F41" s="108">
        <v>0.51974503602513433</v>
      </c>
      <c r="G41" s="108">
        <v>8.8113209616198993E-2</v>
      </c>
      <c r="H41" s="108">
        <v>5.6781293668246961E-2</v>
      </c>
      <c r="I41" s="108">
        <v>5.6781293668246961E-2</v>
      </c>
      <c r="J41" s="108">
        <v>5.6781293668246961E-2</v>
      </c>
      <c r="K41" s="108">
        <v>5.1809684446497202E-2</v>
      </c>
      <c r="L41" s="108">
        <v>5.1809684446497202E-2</v>
      </c>
      <c r="M41" s="108">
        <v>5.1809684446497202E-2</v>
      </c>
      <c r="N41" s="108">
        <v>4.838758765237932E-2</v>
      </c>
      <c r="O41" s="108">
        <v>4.5752144126149696E-2</v>
      </c>
      <c r="P41" s="108">
        <v>4.3726581260756875E-2</v>
      </c>
      <c r="Q41" s="108">
        <v>4.3726581260756875E-2</v>
      </c>
      <c r="R41" s="108">
        <v>4.3726581260756875E-2</v>
      </c>
      <c r="S41" s="108">
        <v>4.3726581260756875E-2</v>
      </c>
      <c r="T41" s="108">
        <v>1.4894785578082255E-2</v>
      </c>
      <c r="U41" s="108">
        <v>3.3189318242764815E-3</v>
      </c>
      <c r="V41" s="108">
        <v>3.287481846326152E-3</v>
      </c>
      <c r="W41" s="108">
        <v>3.287481846326152E-3</v>
      </c>
      <c r="X41" s="108">
        <v>6.2E-4</v>
      </c>
      <c r="Y41" s="108">
        <v>0</v>
      </c>
      <c r="Z41" s="108">
        <v>0</v>
      </c>
      <c r="AA41" s="108">
        <v>0</v>
      </c>
      <c r="AB41" s="108">
        <v>0</v>
      </c>
      <c r="AC41" s="108">
        <v>0</v>
      </c>
      <c r="AD41" s="108">
        <v>0</v>
      </c>
      <c r="AE41" s="108">
        <v>0</v>
      </c>
      <c r="AF41" s="108">
        <v>0</v>
      </c>
      <c r="AG41" s="108">
        <v>0</v>
      </c>
      <c r="AH41" s="109">
        <v>0</v>
      </c>
      <c r="AI41" s="108">
        <v>0</v>
      </c>
      <c r="AJ41" s="108">
        <v>0</v>
      </c>
      <c r="AK41" s="108">
        <v>0</v>
      </c>
      <c r="AL41" s="108">
        <v>0</v>
      </c>
      <c r="AM41" s="108">
        <v>0</v>
      </c>
      <c r="AN41" s="108">
        <v>0</v>
      </c>
      <c r="AO41" s="108">
        <v>0</v>
      </c>
      <c r="AP41" s="108">
        <v>0</v>
      </c>
      <c r="AQ41" s="108">
        <v>0</v>
      </c>
      <c r="AR41" s="108">
        <v>0</v>
      </c>
      <c r="AS41" s="108">
        <v>0</v>
      </c>
      <c r="AT41" s="108">
        <v>0</v>
      </c>
      <c r="AU41" s="108">
        <v>0</v>
      </c>
      <c r="AV41" s="108">
        <v>0</v>
      </c>
      <c r="AW41" s="110">
        <v>0</v>
      </c>
    </row>
    <row r="42" spans="1:49" x14ac:dyDescent="0.35">
      <c r="A42" s="70">
        <v>3</v>
      </c>
      <c r="B42" s="74" t="s">
        <v>50</v>
      </c>
      <c r="C42" s="78" t="s">
        <v>53</v>
      </c>
      <c r="D42" s="67"/>
      <c r="E42" s="111">
        <v>0</v>
      </c>
      <c r="F42" s="112">
        <v>0</v>
      </c>
      <c r="G42" s="112">
        <v>0.60298450864006836</v>
      </c>
      <c r="H42" s="112">
        <v>0.13668250217714628</v>
      </c>
      <c r="I42" s="112">
        <v>0.13668250217714628</v>
      </c>
      <c r="J42" s="112">
        <v>0.13668250217714628</v>
      </c>
      <c r="K42" s="112">
        <v>0.13556730614545853</v>
      </c>
      <c r="L42" s="112">
        <v>0.13556730614545853</v>
      </c>
      <c r="M42" s="112">
        <v>0.13379192003063639</v>
      </c>
      <c r="N42" s="112">
        <v>0.13305823731768138</v>
      </c>
      <c r="O42" s="112">
        <v>0.12877838172634429</v>
      </c>
      <c r="P42" s="112">
        <v>0.12362594156499494</v>
      </c>
      <c r="Q42" s="112">
        <v>0.12314370329515531</v>
      </c>
      <c r="R42" s="112">
        <v>0.12314370329515531</v>
      </c>
      <c r="S42" s="112">
        <v>0.12165999372517375</v>
      </c>
      <c r="T42" s="112">
        <v>0.12158788597439144</v>
      </c>
      <c r="U42" s="112">
        <v>0.1211561285664646</v>
      </c>
      <c r="V42" s="112">
        <v>0.11491283807686084</v>
      </c>
      <c r="W42" s="112">
        <v>1.8387766467169758E-2</v>
      </c>
      <c r="X42" s="112">
        <v>1.8387766467169758E-2</v>
      </c>
      <c r="Y42" s="112">
        <v>5.2967055151621539E-3</v>
      </c>
      <c r="Z42" s="112">
        <v>5.2967055151621539E-3</v>
      </c>
      <c r="AA42" s="112">
        <v>0</v>
      </c>
      <c r="AB42" s="112">
        <v>0</v>
      </c>
      <c r="AC42" s="112">
        <v>0</v>
      </c>
      <c r="AD42" s="112">
        <v>0</v>
      </c>
      <c r="AE42" s="112">
        <v>0</v>
      </c>
      <c r="AF42" s="112">
        <v>0</v>
      </c>
      <c r="AG42" s="112">
        <v>0</v>
      </c>
      <c r="AH42" s="113">
        <v>0</v>
      </c>
      <c r="AI42" s="112">
        <v>0</v>
      </c>
      <c r="AJ42" s="112">
        <v>0</v>
      </c>
      <c r="AK42" s="112">
        <v>0</v>
      </c>
      <c r="AL42" s="112">
        <v>0</v>
      </c>
      <c r="AM42" s="112">
        <v>0</v>
      </c>
      <c r="AN42" s="112">
        <v>0</v>
      </c>
      <c r="AO42" s="112">
        <v>0</v>
      </c>
      <c r="AP42" s="112">
        <v>0</v>
      </c>
      <c r="AQ42" s="112">
        <v>0</v>
      </c>
      <c r="AR42" s="112">
        <v>0</v>
      </c>
      <c r="AS42" s="112">
        <v>0</v>
      </c>
      <c r="AT42" s="112">
        <v>0</v>
      </c>
      <c r="AU42" s="112">
        <v>0</v>
      </c>
      <c r="AV42" s="112">
        <v>0</v>
      </c>
      <c r="AW42" s="114">
        <v>0</v>
      </c>
    </row>
    <row r="43" spans="1:49" x14ac:dyDescent="0.35">
      <c r="A43" s="69">
        <v>4</v>
      </c>
      <c r="B43" s="73" t="s">
        <v>51</v>
      </c>
      <c r="C43" s="77" t="s">
        <v>53</v>
      </c>
      <c r="D43" s="67"/>
      <c r="E43" s="107">
        <v>0</v>
      </c>
      <c r="F43" s="108">
        <v>0</v>
      </c>
      <c r="G43" s="108">
        <v>0</v>
      </c>
      <c r="H43" s="108">
        <v>0.58572461733002512</v>
      </c>
      <c r="I43" s="108">
        <v>0.19552009883139321</v>
      </c>
      <c r="J43" s="108">
        <v>0.19552009883139321</v>
      </c>
      <c r="K43" s="108">
        <v>0.19517500540697413</v>
      </c>
      <c r="L43" s="108">
        <v>0.19179167764835853</v>
      </c>
      <c r="M43" s="108">
        <v>0.18608204662320771</v>
      </c>
      <c r="N43" s="108">
        <v>0.185592788775513</v>
      </c>
      <c r="O43" s="108">
        <v>0.185592788775513</v>
      </c>
      <c r="P43" s="108">
        <v>0.18404830006466061</v>
      </c>
      <c r="Q43" s="108">
        <v>0.10198003251474799</v>
      </c>
      <c r="R43" s="108">
        <v>0.10100016144278834</v>
      </c>
      <c r="S43" s="108">
        <v>3.7362166547444481E-2</v>
      </c>
      <c r="T43" s="108">
        <v>3.5485460989708686E-2</v>
      </c>
      <c r="U43" s="108">
        <v>3.5485460989708686E-2</v>
      </c>
      <c r="V43" s="108">
        <v>3.5298218499775033E-2</v>
      </c>
      <c r="W43" s="108">
        <v>3.1704989567038981E-2</v>
      </c>
      <c r="X43" s="108">
        <v>3.1522280701726038E-2</v>
      </c>
      <c r="Y43" s="108">
        <v>3.1522280701726038E-2</v>
      </c>
      <c r="Z43" s="108">
        <v>2.6100960504649148E-2</v>
      </c>
      <c r="AA43" s="108">
        <v>4.7366269488273716E-3</v>
      </c>
      <c r="AB43" s="108">
        <v>0</v>
      </c>
      <c r="AC43" s="108">
        <v>0</v>
      </c>
      <c r="AD43" s="108">
        <v>0</v>
      </c>
      <c r="AE43" s="108">
        <v>0</v>
      </c>
      <c r="AF43" s="108">
        <v>0</v>
      </c>
      <c r="AG43" s="108">
        <v>0</v>
      </c>
      <c r="AH43" s="109">
        <v>0</v>
      </c>
      <c r="AI43" s="108">
        <v>0</v>
      </c>
      <c r="AJ43" s="108">
        <v>0</v>
      </c>
      <c r="AK43" s="108">
        <v>0</v>
      </c>
      <c r="AL43" s="108">
        <v>0</v>
      </c>
      <c r="AM43" s="108">
        <v>0</v>
      </c>
      <c r="AN43" s="108">
        <v>0</v>
      </c>
      <c r="AO43" s="108">
        <v>0</v>
      </c>
      <c r="AP43" s="108">
        <v>0</v>
      </c>
      <c r="AQ43" s="108">
        <v>0</v>
      </c>
      <c r="AR43" s="108">
        <v>0</v>
      </c>
      <c r="AS43" s="108">
        <v>0</v>
      </c>
      <c r="AT43" s="108">
        <v>0</v>
      </c>
      <c r="AU43" s="108">
        <v>0</v>
      </c>
      <c r="AV43" s="108">
        <v>0</v>
      </c>
      <c r="AW43" s="110">
        <v>0</v>
      </c>
    </row>
    <row r="44" spans="1:49" x14ac:dyDescent="0.35">
      <c r="A44" s="70">
        <v>5</v>
      </c>
      <c r="B44" s="74" t="s">
        <v>54</v>
      </c>
      <c r="C44" s="78" t="s">
        <v>53</v>
      </c>
      <c r="D44" s="67"/>
      <c r="E44" s="111">
        <v>0</v>
      </c>
      <c r="F44" s="112">
        <v>0</v>
      </c>
      <c r="G44" s="112">
        <v>0</v>
      </c>
      <c r="H44" s="112">
        <v>0</v>
      </c>
      <c r="I44" s="112">
        <v>0.43646427935044879</v>
      </c>
      <c r="J44" s="112">
        <v>7.2546373053229446E-2</v>
      </c>
      <c r="K44" s="112">
        <v>7.2545156209264244E-2</v>
      </c>
      <c r="L44" s="112">
        <v>7.2166980252549418E-2</v>
      </c>
      <c r="M44" s="112">
        <v>7.0072867745973488E-2</v>
      </c>
      <c r="N44" s="112">
        <v>6.1119317700169193E-2</v>
      </c>
      <c r="O44" s="112">
        <v>6.1052049913756026E-2</v>
      </c>
      <c r="P44" s="112">
        <v>6.1052049913756026E-2</v>
      </c>
      <c r="Q44" s="112">
        <v>3.3948179248647334E-2</v>
      </c>
      <c r="R44" s="112">
        <v>3.3490913884971982E-2</v>
      </c>
      <c r="S44" s="112">
        <v>3.2328108291009933E-2</v>
      </c>
      <c r="T44" s="112">
        <v>3.2328108291009933E-2</v>
      </c>
      <c r="U44" s="112">
        <v>3.2256872532353362E-2</v>
      </c>
      <c r="V44" s="112">
        <v>3.2256872532353362E-2</v>
      </c>
      <c r="W44" s="112">
        <v>3.2256872532353362E-2</v>
      </c>
      <c r="X44" s="112">
        <v>3.116233149163905E-2</v>
      </c>
      <c r="Y44" s="112">
        <v>3.1054340409816972E-2</v>
      </c>
      <c r="Z44" s="112">
        <v>3.1054340409816972E-2</v>
      </c>
      <c r="AA44" s="112">
        <v>2.9568309562432317E-2</v>
      </c>
      <c r="AB44" s="112">
        <v>1.6783029970014868E-2</v>
      </c>
      <c r="AC44" s="112">
        <v>0</v>
      </c>
      <c r="AD44" s="112">
        <v>0</v>
      </c>
      <c r="AE44" s="112">
        <v>0</v>
      </c>
      <c r="AF44" s="112">
        <v>0</v>
      </c>
      <c r="AG44" s="112">
        <v>0</v>
      </c>
      <c r="AH44" s="113">
        <v>0</v>
      </c>
      <c r="AI44" s="112">
        <v>0</v>
      </c>
      <c r="AJ44" s="112">
        <v>0</v>
      </c>
      <c r="AK44" s="112">
        <v>0</v>
      </c>
      <c r="AL44" s="112">
        <v>0</v>
      </c>
      <c r="AM44" s="112">
        <v>0</v>
      </c>
      <c r="AN44" s="112">
        <v>0</v>
      </c>
      <c r="AO44" s="112">
        <v>0</v>
      </c>
      <c r="AP44" s="112">
        <v>0</v>
      </c>
      <c r="AQ44" s="112">
        <v>0</v>
      </c>
      <c r="AR44" s="112">
        <v>0</v>
      </c>
      <c r="AS44" s="112">
        <v>0</v>
      </c>
      <c r="AT44" s="112">
        <v>0</v>
      </c>
      <c r="AU44" s="112">
        <v>0</v>
      </c>
      <c r="AV44" s="112">
        <v>0</v>
      </c>
      <c r="AW44" s="114">
        <v>0</v>
      </c>
    </row>
    <row r="45" spans="1:49" x14ac:dyDescent="0.35">
      <c r="A45" s="71" t="s">
        <v>19</v>
      </c>
      <c r="B45" s="75"/>
      <c r="C45" s="79"/>
      <c r="D45" s="80"/>
      <c r="E45" s="115">
        <v>0.25647414036557453</v>
      </c>
      <c r="F45" s="115">
        <v>0.53347166443028904</v>
      </c>
      <c r="G45" s="115">
        <v>0.70482434666142213</v>
      </c>
      <c r="H45" s="115">
        <v>0.79291504158057313</v>
      </c>
      <c r="I45" s="115">
        <v>0.83917480243238995</v>
      </c>
      <c r="J45" s="115">
        <v>0.47525689613517064</v>
      </c>
      <c r="K45" s="115">
        <v>0.46793117509959015</v>
      </c>
      <c r="L45" s="115">
        <v>0.46416967138425969</v>
      </c>
      <c r="M45" s="115">
        <v>0.45197940613923238</v>
      </c>
      <c r="N45" s="115">
        <v>0.43838081873866047</v>
      </c>
      <c r="O45" s="115">
        <v>0.43139825183468056</v>
      </c>
      <c r="P45" s="115">
        <v>0.42267576009708602</v>
      </c>
      <c r="Q45" s="115">
        <v>0.31302138361222509</v>
      </c>
      <c r="R45" s="115">
        <v>0.31158424717659011</v>
      </c>
      <c r="S45" s="115">
        <v>0.24166315015306056</v>
      </c>
      <c r="T45" s="115">
        <v>0.20832660957484236</v>
      </c>
      <c r="U45" s="115">
        <v>0.19624776265445315</v>
      </c>
      <c r="V45" s="115">
        <v>0.18978577969696542</v>
      </c>
      <c r="W45" s="115">
        <v>8.5747206728396169E-2</v>
      </c>
      <c r="X45" s="115">
        <v>8.1802474976042761E-2</v>
      </c>
      <c r="Y45" s="115">
        <v>6.7873326626705172E-2</v>
      </c>
      <c r="Z45" s="115">
        <v>6.2452006429628275E-2</v>
      </c>
      <c r="AA45" s="115">
        <v>3.4304936511259689E-2</v>
      </c>
      <c r="AB45" s="115">
        <v>1.6783029970014868E-2</v>
      </c>
      <c r="AC45" s="115">
        <v>0</v>
      </c>
      <c r="AD45" s="115">
        <v>0</v>
      </c>
      <c r="AE45" s="115">
        <v>0</v>
      </c>
      <c r="AF45" s="115">
        <v>0</v>
      </c>
      <c r="AG45" s="115">
        <v>0</v>
      </c>
      <c r="AH45" s="115">
        <v>0</v>
      </c>
      <c r="AI45" s="115">
        <v>0</v>
      </c>
      <c r="AJ45" s="115">
        <v>0</v>
      </c>
      <c r="AK45" s="115">
        <v>0</v>
      </c>
      <c r="AL45" s="115">
        <v>0</v>
      </c>
      <c r="AM45" s="115">
        <v>0</v>
      </c>
      <c r="AN45" s="115">
        <v>0</v>
      </c>
      <c r="AO45" s="115">
        <v>0</v>
      </c>
      <c r="AP45" s="115">
        <v>0</v>
      </c>
      <c r="AQ45" s="115">
        <v>0</v>
      </c>
      <c r="AR45" s="115">
        <v>0</v>
      </c>
      <c r="AS45" s="115">
        <v>0</v>
      </c>
      <c r="AT45" s="115">
        <v>0</v>
      </c>
      <c r="AU45" s="115">
        <v>0</v>
      </c>
      <c r="AV45" s="115">
        <v>0</v>
      </c>
      <c r="AW45" s="115">
        <v>0</v>
      </c>
    </row>
    <row r="47" spans="1:49" ht="15.5" x14ac:dyDescent="0.35">
      <c r="A47" s="102" t="s">
        <v>62</v>
      </c>
    </row>
    <row r="48" spans="1:49" ht="26" x14ac:dyDescent="0.35">
      <c r="A48" s="66" t="s">
        <v>47</v>
      </c>
      <c r="B48" s="66" t="s">
        <v>46</v>
      </c>
      <c r="C48" s="66" t="s">
        <v>52</v>
      </c>
      <c r="D48" s="80"/>
      <c r="E48" s="81">
        <v>2006</v>
      </c>
      <c r="F48" s="81">
        <v>2007</v>
      </c>
      <c r="G48" s="81">
        <v>2008</v>
      </c>
      <c r="H48" s="81">
        <v>2009</v>
      </c>
      <c r="I48" s="81">
        <v>2010</v>
      </c>
      <c r="J48" s="81">
        <v>2011</v>
      </c>
      <c r="K48" s="81">
        <v>2012</v>
      </c>
      <c r="L48" s="81">
        <v>2013</v>
      </c>
      <c r="M48" s="81">
        <v>2014</v>
      </c>
      <c r="N48" s="81">
        <v>2015</v>
      </c>
      <c r="O48" s="81">
        <v>2016</v>
      </c>
      <c r="P48" s="81">
        <v>2017</v>
      </c>
      <c r="Q48" s="81">
        <v>2018</v>
      </c>
      <c r="R48" s="81">
        <v>2019</v>
      </c>
      <c r="S48" s="81">
        <v>2020</v>
      </c>
      <c r="T48" s="81">
        <v>2021</v>
      </c>
      <c r="U48" s="81">
        <v>2022</v>
      </c>
      <c r="V48" s="81">
        <v>2023</v>
      </c>
      <c r="W48" s="81">
        <v>2024</v>
      </c>
      <c r="X48" s="81">
        <v>2025</v>
      </c>
      <c r="Y48" s="81">
        <v>2026</v>
      </c>
      <c r="Z48" s="81">
        <v>2027</v>
      </c>
      <c r="AA48" s="81">
        <v>2028</v>
      </c>
      <c r="AB48" s="81">
        <v>2029</v>
      </c>
      <c r="AC48" s="81">
        <v>2030</v>
      </c>
      <c r="AD48" s="81">
        <v>2031</v>
      </c>
      <c r="AE48" s="81">
        <v>2032</v>
      </c>
      <c r="AF48" s="81">
        <v>2033</v>
      </c>
      <c r="AG48" s="81">
        <v>2034</v>
      </c>
      <c r="AH48" s="81">
        <v>2035</v>
      </c>
      <c r="AI48" s="81">
        <v>2036</v>
      </c>
      <c r="AJ48" s="81">
        <v>2037</v>
      </c>
      <c r="AK48" s="81">
        <v>2038</v>
      </c>
      <c r="AL48" s="81">
        <v>2039</v>
      </c>
      <c r="AM48" s="81">
        <v>2040</v>
      </c>
      <c r="AN48" s="81">
        <v>2041</v>
      </c>
      <c r="AO48" s="81">
        <v>2042</v>
      </c>
      <c r="AP48" s="81">
        <v>2043</v>
      </c>
      <c r="AQ48" s="81">
        <v>2044</v>
      </c>
      <c r="AR48" s="81">
        <v>2045</v>
      </c>
      <c r="AS48" s="81">
        <v>2046</v>
      </c>
      <c r="AT48" s="81">
        <v>2047</v>
      </c>
      <c r="AU48" s="81">
        <v>2048</v>
      </c>
      <c r="AV48" s="81">
        <v>2049</v>
      </c>
      <c r="AW48" s="81">
        <v>2050</v>
      </c>
    </row>
    <row r="49" spans="1:49" ht="5.15" customHeight="1" x14ac:dyDescent="0.35">
      <c r="A49" s="67"/>
      <c r="B49" s="67"/>
      <c r="C49" s="67"/>
      <c r="D49" s="67"/>
    </row>
    <row r="50" spans="1:49" x14ac:dyDescent="0.35">
      <c r="A50" s="68">
        <v>1</v>
      </c>
      <c r="B50" s="72" t="s">
        <v>48</v>
      </c>
      <c r="C50" s="76" t="s">
        <v>53</v>
      </c>
      <c r="D50" s="67"/>
      <c r="E50" s="83">
        <v>267.26312841117976</v>
      </c>
      <c r="F50" s="87">
        <v>267.26312841117976</v>
      </c>
      <c r="G50" s="87">
        <v>267.26312841117976</v>
      </c>
      <c r="H50" s="87">
        <v>267.26312841117976</v>
      </c>
      <c r="I50" s="87">
        <v>47.543380236744483</v>
      </c>
      <c r="J50" s="87">
        <v>47.543380236744483</v>
      </c>
      <c r="K50" s="87">
        <v>43.605414734867786</v>
      </c>
      <c r="L50" s="87">
        <v>43.605414734867786</v>
      </c>
      <c r="M50" s="87">
        <v>41.056214428213096</v>
      </c>
      <c r="N50" s="87">
        <v>41.056214428213096</v>
      </c>
      <c r="O50" s="87">
        <v>38.8642931310197</v>
      </c>
      <c r="P50" s="87">
        <v>38.8642931310197</v>
      </c>
      <c r="Q50" s="87">
        <v>38.8642931310197</v>
      </c>
      <c r="R50" s="87">
        <v>38.8642931310197</v>
      </c>
      <c r="S50" s="87">
        <v>35.308644332229122</v>
      </c>
      <c r="T50" s="87">
        <v>29.611531847244763</v>
      </c>
      <c r="U50" s="87">
        <v>29.611531847244763</v>
      </c>
      <c r="V50" s="87">
        <v>29.611531847244763</v>
      </c>
      <c r="W50" s="87">
        <v>15.94333179503429</v>
      </c>
      <c r="X50" s="87">
        <v>15.94333179503429</v>
      </c>
      <c r="Y50" s="87">
        <v>9.3029004910697779</v>
      </c>
      <c r="Z50" s="87">
        <v>9.3029004910697779</v>
      </c>
      <c r="AA50" s="87">
        <v>9.3029004910697779</v>
      </c>
      <c r="AB50" s="87">
        <v>9.3029004910697779</v>
      </c>
      <c r="AC50" s="87">
        <v>9.3029004910697779</v>
      </c>
      <c r="AD50" s="87">
        <v>11.834705580732592</v>
      </c>
      <c r="AE50" s="87">
        <v>11.834705580732592</v>
      </c>
      <c r="AF50" s="87">
        <v>11.834705580732592</v>
      </c>
      <c r="AG50" s="87">
        <v>11.834705580732592</v>
      </c>
      <c r="AH50" s="90">
        <v>11.834705580732592</v>
      </c>
      <c r="AI50" s="87">
        <v>0</v>
      </c>
      <c r="AJ50" s="87">
        <v>0</v>
      </c>
      <c r="AK50" s="87">
        <v>0</v>
      </c>
      <c r="AL50" s="87">
        <v>0</v>
      </c>
      <c r="AM50" s="87">
        <v>0</v>
      </c>
      <c r="AN50" s="87">
        <v>0</v>
      </c>
      <c r="AO50" s="87">
        <v>0</v>
      </c>
      <c r="AP50" s="87">
        <v>0</v>
      </c>
      <c r="AQ50" s="87">
        <v>0</v>
      </c>
      <c r="AR50" s="87">
        <v>0</v>
      </c>
      <c r="AS50" s="87">
        <v>0</v>
      </c>
      <c r="AT50" s="87">
        <v>0</v>
      </c>
      <c r="AU50" s="87">
        <v>0</v>
      </c>
      <c r="AV50" s="87">
        <v>0</v>
      </c>
      <c r="AW50" s="93">
        <v>0</v>
      </c>
    </row>
    <row r="51" spans="1:49" x14ac:dyDescent="0.35">
      <c r="A51" s="69">
        <v>2</v>
      </c>
      <c r="B51" s="73" t="s">
        <v>49</v>
      </c>
      <c r="C51" s="77" t="s">
        <v>53</v>
      </c>
      <c r="D51" s="67"/>
      <c r="E51" s="84">
        <v>0</v>
      </c>
      <c r="F51" s="88">
        <v>534.16228888752039</v>
      </c>
      <c r="G51" s="88">
        <v>231.47186300161292</v>
      </c>
      <c r="H51" s="88">
        <v>193.55963653795831</v>
      </c>
      <c r="I51" s="88">
        <v>193.55963653795831</v>
      </c>
      <c r="J51" s="88">
        <v>193.55963653795831</v>
      </c>
      <c r="K51" s="88">
        <v>181.7800744269129</v>
      </c>
      <c r="L51" s="88">
        <v>181.7800744269129</v>
      </c>
      <c r="M51" s="88">
        <v>181.7800744269129</v>
      </c>
      <c r="N51" s="88">
        <v>80.420159457662791</v>
      </c>
      <c r="O51" s="88">
        <v>55.975089211533593</v>
      </c>
      <c r="P51" s="88">
        <v>39.772968903046475</v>
      </c>
      <c r="Q51" s="88">
        <v>39.772968903046475</v>
      </c>
      <c r="R51" s="88">
        <v>39.772968903046475</v>
      </c>
      <c r="S51" s="88">
        <v>39.772968903046475</v>
      </c>
      <c r="T51" s="88">
        <v>25.108071328856145</v>
      </c>
      <c r="U51" s="88">
        <v>4.5885880724593306</v>
      </c>
      <c r="V51" s="88">
        <v>3.8983733777994196</v>
      </c>
      <c r="W51" s="88">
        <v>3.8983733777994196</v>
      </c>
      <c r="X51" s="88">
        <v>1.0615964146926136</v>
      </c>
      <c r="Y51" s="88">
        <v>0</v>
      </c>
      <c r="Z51" s="88">
        <v>0</v>
      </c>
      <c r="AA51" s="88">
        <v>0</v>
      </c>
      <c r="AB51" s="88">
        <v>0</v>
      </c>
      <c r="AC51" s="88">
        <v>0</v>
      </c>
      <c r="AD51" s="88">
        <v>0</v>
      </c>
      <c r="AE51" s="88">
        <v>0</v>
      </c>
      <c r="AF51" s="88">
        <v>0</v>
      </c>
      <c r="AG51" s="88">
        <v>0</v>
      </c>
      <c r="AH51" s="91">
        <v>0</v>
      </c>
      <c r="AI51" s="88">
        <v>0</v>
      </c>
      <c r="AJ51" s="88">
        <v>0</v>
      </c>
      <c r="AK51" s="88">
        <v>0</v>
      </c>
      <c r="AL51" s="88">
        <v>0</v>
      </c>
      <c r="AM51" s="88">
        <v>0</v>
      </c>
      <c r="AN51" s="88">
        <v>0</v>
      </c>
      <c r="AO51" s="88">
        <v>0</v>
      </c>
      <c r="AP51" s="88">
        <v>0</v>
      </c>
      <c r="AQ51" s="88">
        <v>0</v>
      </c>
      <c r="AR51" s="88">
        <v>0</v>
      </c>
      <c r="AS51" s="88">
        <v>0</v>
      </c>
      <c r="AT51" s="88">
        <v>0</v>
      </c>
      <c r="AU51" s="88">
        <v>0</v>
      </c>
      <c r="AV51" s="88">
        <v>0</v>
      </c>
      <c r="AW51" s="94">
        <v>0</v>
      </c>
    </row>
    <row r="52" spans="1:49" x14ac:dyDescent="0.35">
      <c r="A52" s="70">
        <v>3</v>
      </c>
      <c r="B52" s="74" t="s">
        <v>50</v>
      </c>
      <c r="C52" s="78" t="s">
        <v>53</v>
      </c>
      <c r="D52" s="67"/>
      <c r="E52" s="85">
        <v>0</v>
      </c>
      <c r="F52" s="89">
        <v>0</v>
      </c>
      <c r="G52" s="89">
        <v>842.13874933429622</v>
      </c>
      <c r="H52" s="89">
        <v>815.05116270080487</v>
      </c>
      <c r="I52" s="89">
        <v>815.05116270080487</v>
      </c>
      <c r="J52" s="89">
        <v>815.05116270080487</v>
      </c>
      <c r="K52" s="89">
        <v>785.88298554659832</v>
      </c>
      <c r="L52" s="89">
        <v>785.78448554659838</v>
      </c>
      <c r="M52" s="89">
        <v>759.67150702144977</v>
      </c>
      <c r="N52" s="89">
        <v>736.39273385329307</v>
      </c>
      <c r="O52" s="89">
        <v>644.15270848039745</v>
      </c>
      <c r="P52" s="89">
        <v>600.74874778936328</v>
      </c>
      <c r="Q52" s="89">
        <v>587.49771383394398</v>
      </c>
      <c r="R52" s="89">
        <v>587.49771383394398</v>
      </c>
      <c r="S52" s="89">
        <v>584.94061713367921</v>
      </c>
      <c r="T52" s="89">
        <v>584.23388667253823</v>
      </c>
      <c r="U52" s="89">
        <v>583.64047920489213</v>
      </c>
      <c r="V52" s="89">
        <v>561.80226183351397</v>
      </c>
      <c r="W52" s="89">
        <v>25.292853460284629</v>
      </c>
      <c r="X52" s="89">
        <v>25.292853460284629</v>
      </c>
      <c r="Y52" s="89">
        <v>4.9176472960127704</v>
      </c>
      <c r="Z52" s="89">
        <v>4.9176472960127704</v>
      </c>
      <c r="AA52" s="89">
        <v>0</v>
      </c>
      <c r="AB52" s="89">
        <v>0</v>
      </c>
      <c r="AC52" s="89">
        <v>0</v>
      </c>
      <c r="AD52" s="89">
        <v>0</v>
      </c>
      <c r="AE52" s="89">
        <v>0</v>
      </c>
      <c r="AF52" s="89">
        <v>0</v>
      </c>
      <c r="AG52" s="89">
        <v>0</v>
      </c>
      <c r="AH52" s="92">
        <v>0</v>
      </c>
      <c r="AI52" s="89">
        <v>0</v>
      </c>
      <c r="AJ52" s="89">
        <v>0</v>
      </c>
      <c r="AK52" s="89">
        <v>0</v>
      </c>
      <c r="AL52" s="89">
        <v>0</v>
      </c>
      <c r="AM52" s="89">
        <v>0</v>
      </c>
      <c r="AN52" s="89">
        <v>0</v>
      </c>
      <c r="AO52" s="89">
        <v>0</v>
      </c>
      <c r="AP52" s="89">
        <v>0</v>
      </c>
      <c r="AQ52" s="89">
        <v>0</v>
      </c>
      <c r="AR52" s="89">
        <v>0</v>
      </c>
      <c r="AS52" s="89">
        <v>0</v>
      </c>
      <c r="AT52" s="89">
        <v>0</v>
      </c>
      <c r="AU52" s="89">
        <v>0</v>
      </c>
      <c r="AV52" s="89">
        <v>0</v>
      </c>
      <c r="AW52" s="95">
        <v>0</v>
      </c>
    </row>
    <row r="53" spans="1:49" x14ac:dyDescent="0.35">
      <c r="A53" s="69">
        <v>4</v>
      </c>
      <c r="B53" s="73" t="s">
        <v>51</v>
      </c>
      <c r="C53" s="77" t="s">
        <v>53</v>
      </c>
      <c r="D53" s="67"/>
      <c r="E53" s="107">
        <v>0</v>
      </c>
      <c r="F53" s="108">
        <v>0</v>
      </c>
      <c r="G53" s="108">
        <v>0</v>
      </c>
      <c r="H53" s="108">
        <v>1012.6324580449922</v>
      </c>
      <c r="I53" s="108">
        <v>939.22518481363204</v>
      </c>
      <c r="J53" s="108">
        <v>939.22518481363204</v>
      </c>
      <c r="K53" s="108">
        <v>938.87073887149973</v>
      </c>
      <c r="L53" s="108">
        <v>922.25545379063942</v>
      </c>
      <c r="M53" s="108">
        <v>878.3244423198787</v>
      </c>
      <c r="N53" s="108">
        <v>867.24488610234937</v>
      </c>
      <c r="O53" s="108">
        <v>866.95649990994059</v>
      </c>
      <c r="P53" s="108">
        <v>708.29361234907844</v>
      </c>
      <c r="Q53" s="108">
        <v>527.96423522145108</v>
      </c>
      <c r="R53" s="108">
        <v>434.05069510915888</v>
      </c>
      <c r="S53" s="108">
        <v>85.550846720569041</v>
      </c>
      <c r="T53" s="108">
        <v>79.380868813252363</v>
      </c>
      <c r="U53" s="108">
        <v>79.380868813252363</v>
      </c>
      <c r="V53" s="108">
        <v>77.582600251196567</v>
      </c>
      <c r="W53" s="108">
        <v>63.836916919342059</v>
      </c>
      <c r="X53" s="108">
        <v>59.073922902722316</v>
      </c>
      <c r="Y53" s="108">
        <v>55.799422381831306</v>
      </c>
      <c r="Z53" s="108">
        <v>50.847215478209705</v>
      </c>
      <c r="AA53" s="108">
        <v>14.33522689288408</v>
      </c>
      <c r="AB53" s="108">
        <v>0</v>
      </c>
      <c r="AC53" s="108">
        <v>0</v>
      </c>
      <c r="AD53" s="108">
        <v>0</v>
      </c>
      <c r="AE53" s="108">
        <v>0</v>
      </c>
      <c r="AF53" s="108">
        <v>0</v>
      </c>
      <c r="AG53" s="108">
        <v>0</v>
      </c>
      <c r="AH53" s="109">
        <v>0</v>
      </c>
      <c r="AI53" s="108">
        <v>0</v>
      </c>
      <c r="AJ53" s="108">
        <v>0</v>
      </c>
      <c r="AK53" s="108">
        <v>0</v>
      </c>
      <c r="AL53" s="108">
        <v>0</v>
      </c>
      <c r="AM53" s="108">
        <v>0</v>
      </c>
      <c r="AN53" s="108">
        <v>0</v>
      </c>
      <c r="AO53" s="108">
        <v>0</v>
      </c>
      <c r="AP53" s="108">
        <v>0</v>
      </c>
      <c r="AQ53" s="108">
        <v>0</v>
      </c>
      <c r="AR53" s="108">
        <v>0</v>
      </c>
      <c r="AS53" s="108">
        <v>0</v>
      </c>
      <c r="AT53" s="108">
        <v>0</v>
      </c>
      <c r="AU53" s="108">
        <v>0</v>
      </c>
      <c r="AV53" s="108">
        <v>0</v>
      </c>
      <c r="AW53" s="110">
        <v>0</v>
      </c>
    </row>
    <row r="54" spans="1:49" x14ac:dyDescent="0.35">
      <c r="A54" s="70">
        <v>5</v>
      </c>
      <c r="B54" s="74" t="s">
        <v>54</v>
      </c>
      <c r="C54" s="78" t="s">
        <v>53</v>
      </c>
      <c r="D54" s="67"/>
      <c r="E54" s="85">
        <v>0</v>
      </c>
      <c r="F54" s="89">
        <v>0</v>
      </c>
      <c r="G54" s="89">
        <v>0</v>
      </c>
      <c r="H54" s="89">
        <v>0</v>
      </c>
      <c r="I54" s="89">
        <v>383.43651619566441</v>
      </c>
      <c r="J54" s="89">
        <v>252.30025290076682</v>
      </c>
      <c r="K54" s="89">
        <v>252.26227652271817</v>
      </c>
      <c r="L54" s="89">
        <v>251.88867256236111</v>
      </c>
      <c r="M54" s="89">
        <v>237.10477474065121</v>
      </c>
      <c r="N54" s="89">
        <v>159.05499063031462</v>
      </c>
      <c r="O54" s="89">
        <v>156.95632923636825</v>
      </c>
      <c r="P54" s="89">
        <v>129.91668575292675</v>
      </c>
      <c r="Q54" s="89">
        <v>73.782128972586847</v>
      </c>
      <c r="R54" s="89">
        <v>70.821701350124542</v>
      </c>
      <c r="S54" s="89">
        <v>68.2429332056372</v>
      </c>
      <c r="T54" s="89">
        <v>68.2429332056372</v>
      </c>
      <c r="U54" s="89">
        <v>67.421199528954816</v>
      </c>
      <c r="V54" s="89">
        <v>67.421199528954816</v>
      </c>
      <c r="W54" s="89">
        <v>67.421199528954816</v>
      </c>
      <c r="X54" s="89">
        <v>64.898116823883612</v>
      </c>
      <c r="Y54" s="89">
        <v>61.655415817943584</v>
      </c>
      <c r="Z54" s="89">
        <v>61.655415817943584</v>
      </c>
      <c r="AA54" s="89">
        <v>60.280621216133525</v>
      </c>
      <c r="AB54" s="89">
        <v>38.306707752428387</v>
      </c>
      <c r="AC54" s="89">
        <v>0</v>
      </c>
      <c r="AD54" s="89">
        <v>0</v>
      </c>
      <c r="AE54" s="89">
        <v>0</v>
      </c>
      <c r="AF54" s="89">
        <v>0</v>
      </c>
      <c r="AG54" s="89">
        <v>0</v>
      </c>
      <c r="AH54" s="92">
        <v>0</v>
      </c>
      <c r="AI54" s="89">
        <v>0</v>
      </c>
      <c r="AJ54" s="89">
        <v>0</v>
      </c>
      <c r="AK54" s="89">
        <v>0</v>
      </c>
      <c r="AL54" s="89">
        <v>0</v>
      </c>
      <c r="AM54" s="89">
        <v>0</v>
      </c>
      <c r="AN54" s="89">
        <v>0</v>
      </c>
      <c r="AO54" s="89">
        <v>0</v>
      </c>
      <c r="AP54" s="89">
        <v>0</v>
      </c>
      <c r="AQ54" s="89">
        <v>0</v>
      </c>
      <c r="AR54" s="89">
        <v>0</v>
      </c>
      <c r="AS54" s="89">
        <v>0</v>
      </c>
      <c r="AT54" s="89">
        <v>0</v>
      </c>
      <c r="AU54" s="89">
        <v>0</v>
      </c>
      <c r="AV54" s="89">
        <v>0</v>
      </c>
      <c r="AW54" s="95">
        <v>0</v>
      </c>
    </row>
    <row r="55" spans="1:49" x14ac:dyDescent="0.35">
      <c r="A55" s="71" t="s">
        <v>19</v>
      </c>
      <c r="B55" s="75"/>
      <c r="C55" s="79"/>
      <c r="D55" s="80"/>
      <c r="E55" s="86">
        <v>267.26312841117976</v>
      </c>
      <c r="F55" s="86">
        <v>801.42541729870015</v>
      </c>
      <c r="G55" s="86">
        <v>1340.873740747089</v>
      </c>
      <c r="H55" s="86">
        <v>2288.506385694935</v>
      </c>
      <c r="I55" s="86">
        <v>2378.815880484804</v>
      </c>
      <c r="J55" s="86">
        <v>2247.6796171899064</v>
      </c>
      <c r="K55" s="86">
        <v>2202.4014901025971</v>
      </c>
      <c r="L55" s="86">
        <v>2185.3141010613795</v>
      </c>
      <c r="M55" s="86">
        <v>2097.9370129371055</v>
      </c>
      <c r="N55" s="86">
        <v>1884.168984471833</v>
      </c>
      <c r="O55" s="86">
        <v>1762.9049199692595</v>
      </c>
      <c r="P55" s="86">
        <v>1517.5963079254348</v>
      </c>
      <c r="Q55" s="86">
        <v>1267.8813400620481</v>
      </c>
      <c r="R55" s="86">
        <v>1171.0073723272935</v>
      </c>
      <c r="S55" s="86">
        <v>813.81601029516105</v>
      </c>
      <c r="T55" s="86">
        <v>786.57729186752874</v>
      </c>
      <c r="U55" s="86">
        <v>764.64266746680346</v>
      </c>
      <c r="V55" s="86">
        <v>740.31596683870953</v>
      </c>
      <c r="W55" s="86">
        <v>176.39267508141521</v>
      </c>
      <c r="X55" s="86">
        <v>166.26982139661746</v>
      </c>
      <c r="Y55" s="86">
        <v>131.67538598685744</v>
      </c>
      <c r="Z55" s="86">
        <v>126.72317908323583</v>
      </c>
      <c r="AA55" s="86">
        <v>83.918748600087383</v>
      </c>
      <c r="AB55" s="86">
        <v>47.609608243498165</v>
      </c>
      <c r="AC55" s="86">
        <v>9.3029004910697779</v>
      </c>
      <c r="AD55" s="86">
        <v>11.834705580732592</v>
      </c>
      <c r="AE55" s="86">
        <v>11.834705580732592</v>
      </c>
      <c r="AF55" s="86">
        <v>11.834705580732592</v>
      </c>
      <c r="AG55" s="86">
        <v>11.834705580732592</v>
      </c>
      <c r="AH55" s="86">
        <v>11.834705580732592</v>
      </c>
      <c r="AI55" s="86">
        <v>0</v>
      </c>
      <c r="AJ55" s="86">
        <v>0</v>
      </c>
      <c r="AK55" s="86">
        <v>0</v>
      </c>
      <c r="AL55" s="86">
        <v>0</v>
      </c>
      <c r="AM55" s="86">
        <v>0</v>
      </c>
      <c r="AN55" s="86">
        <v>0</v>
      </c>
      <c r="AO55" s="86">
        <v>0</v>
      </c>
      <c r="AP55" s="86">
        <v>0</v>
      </c>
      <c r="AQ55" s="86">
        <v>0</v>
      </c>
      <c r="AR55" s="86">
        <v>0</v>
      </c>
      <c r="AS55" s="86">
        <v>0</v>
      </c>
      <c r="AT55" s="86">
        <v>0</v>
      </c>
      <c r="AU55" s="86">
        <v>0</v>
      </c>
      <c r="AV55" s="86">
        <v>0</v>
      </c>
      <c r="AW55" s="8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37"/>
  <sheetViews>
    <sheetView zoomScale="80" zoomScaleNormal="80" workbookViewId="0">
      <selection activeCell="C27" sqref="C27"/>
    </sheetView>
  </sheetViews>
  <sheetFormatPr defaultRowHeight="14.5" x14ac:dyDescent="0.35"/>
  <cols>
    <col min="1" max="1" width="9.26953125" customWidth="1"/>
    <col min="2" max="2" width="29" customWidth="1"/>
    <col min="3" max="6" width="20.08984375" bestFit="1" customWidth="1"/>
    <col min="7" max="7" width="4" customWidth="1"/>
    <col min="8" max="8" width="12.26953125" bestFit="1" customWidth="1"/>
    <col min="9" max="9" width="13.36328125" bestFit="1" customWidth="1"/>
    <col min="10" max="10" width="4.54296875" bestFit="1" customWidth="1"/>
    <col min="11" max="11" width="14.7265625" bestFit="1" customWidth="1"/>
    <col min="18" max="20" width="9.08984375" bestFit="1" customWidth="1"/>
  </cols>
  <sheetData>
    <row r="2" spans="1:20" ht="15.5" x14ac:dyDescent="0.35">
      <c r="A2" s="128" t="s">
        <v>76</v>
      </c>
    </row>
    <row r="4" spans="1:20" x14ac:dyDescent="0.35">
      <c r="A4" s="129" t="s">
        <v>77</v>
      </c>
      <c r="B4" s="129"/>
      <c r="J4" s="10"/>
    </row>
    <row r="5" spans="1:20" x14ac:dyDescent="0.35">
      <c r="A5" s="130"/>
      <c r="B5" s="131" t="s">
        <v>78</v>
      </c>
    </row>
    <row r="8" spans="1:20" x14ac:dyDescent="0.35">
      <c r="A8" s="1" t="s">
        <v>79</v>
      </c>
    </row>
    <row r="9" spans="1:20" ht="15" thickBot="1" x14ac:dyDescent="0.4">
      <c r="B9" s="4"/>
      <c r="C9" s="6" t="s">
        <v>5</v>
      </c>
      <c r="D9" s="6" t="s">
        <v>2</v>
      </c>
      <c r="E9" s="6" t="s">
        <v>3</v>
      </c>
      <c r="F9" s="6" t="s">
        <v>4</v>
      </c>
      <c r="G9" s="2"/>
      <c r="H9" s="2"/>
      <c r="I9" s="2"/>
    </row>
    <row r="10" spans="1:20" x14ac:dyDescent="0.35">
      <c r="B10" s="7" t="s">
        <v>0</v>
      </c>
      <c r="C10" s="7" t="s">
        <v>1</v>
      </c>
      <c r="D10" s="7" t="s">
        <v>1</v>
      </c>
      <c r="E10" s="7" t="s">
        <v>1</v>
      </c>
      <c r="F10" s="7" t="s">
        <v>1</v>
      </c>
      <c r="G10" s="3"/>
      <c r="H10" s="47" t="s">
        <v>44</v>
      </c>
      <c r="I10" s="47" t="s">
        <v>45</v>
      </c>
      <c r="K10" s="46" t="s">
        <v>95</v>
      </c>
      <c r="O10" s="8"/>
      <c r="P10" s="300" t="s">
        <v>35</v>
      </c>
      <c r="Q10" s="301"/>
      <c r="R10" s="302"/>
      <c r="S10" s="8"/>
      <c r="T10" s="8"/>
    </row>
    <row r="11" spans="1:20" x14ac:dyDescent="0.35">
      <c r="A11" t="s">
        <v>92</v>
      </c>
      <c r="B11" s="4">
        <v>2011</v>
      </c>
      <c r="C11" s="133">
        <v>153518</v>
      </c>
      <c r="D11" s="134"/>
      <c r="E11" s="134"/>
      <c r="F11" s="134"/>
      <c r="G11" s="135"/>
      <c r="H11" s="136">
        <f>SUM(C11+D11+E11+F11)</f>
        <v>153518</v>
      </c>
      <c r="I11" s="137">
        <f>H11</f>
        <v>153518</v>
      </c>
      <c r="K11" s="160">
        <f>I11/$I$29</f>
        <v>3.3964159292035397E-2</v>
      </c>
      <c r="O11" s="8"/>
      <c r="P11" s="303"/>
      <c r="Q11" s="304"/>
      <c r="R11" s="305"/>
      <c r="S11" s="8"/>
      <c r="T11" s="8"/>
    </row>
    <row r="12" spans="1:20" ht="15" thickBot="1" x14ac:dyDescent="0.4">
      <c r="A12" t="s">
        <v>92</v>
      </c>
      <c r="B12" s="4">
        <v>2012</v>
      </c>
      <c r="C12" s="133">
        <v>153241</v>
      </c>
      <c r="D12" s="133">
        <v>669219.89</v>
      </c>
      <c r="E12" s="134"/>
      <c r="F12" s="134"/>
      <c r="G12" s="135"/>
      <c r="H12" s="133">
        <f>SUM(C12+D12+E12+F12)</f>
        <v>822460.89</v>
      </c>
      <c r="I12" s="135">
        <f>H12+I11</f>
        <v>975978.89</v>
      </c>
      <c r="K12" s="160">
        <f t="shared" ref="K12:K14" si="0">I12/$I$29</f>
        <v>0.21592453318584071</v>
      </c>
      <c r="O12" s="8"/>
      <c r="P12" s="306">
        <v>4520000</v>
      </c>
      <c r="Q12" s="307"/>
      <c r="R12" s="308"/>
      <c r="S12" s="8"/>
      <c r="T12" s="8"/>
    </row>
    <row r="13" spans="1:20" x14ac:dyDescent="0.35">
      <c r="A13" t="s">
        <v>92</v>
      </c>
      <c r="B13" s="4">
        <v>2013</v>
      </c>
      <c r="C13" s="133">
        <v>153241</v>
      </c>
      <c r="D13" s="133">
        <v>500886.61</v>
      </c>
      <c r="E13" s="133">
        <v>353970.80000000005</v>
      </c>
      <c r="F13" s="134"/>
      <c r="G13" s="135"/>
      <c r="H13" s="133">
        <f>SUM(C13+D13+E13+F13)</f>
        <v>1008098.41</v>
      </c>
      <c r="I13" s="135">
        <f t="shared" ref="I13:I14" si="1">H13+I12</f>
        <v>1984077.3</v>
      </c>
      <c r="K13" s="160">
        <f t="shared" si="0"/>
        <v>0.43895515486725667</v>
      </c>
      <c r="O13" s="14"/>
      <c r="P13" s="15">
        <v>2011</v>
      </c>
      <c r="Q13" s="15">
        <v>2012</v>
      </c>
      <c r="R13" s="15">
        <v>2013</v>
      </c>
      <c r="S13" s="16">
        <v>2014</v>
      </c>
    </row>
    <row r="14" spans="1:20" x14ac:dyDescent="0.35">
      <c r="A14" t="s">
        <v>92</v>
      </c>
      <c r="B14" s="5">
        <v>2014</v>
      </c>
      <c r="C14" s="138">
        <v>128447</v>
      </c>
      <c r="D14" s="138">
        <f>D13*F35</f>
        <v>500886.61</v>
      </c>
      <c r="E14" s="138">
        <f>E13*F36</f>
        <v>350962.04820000008</v>
      </c>
      <c r="F14" s="138">
        <v>332450.51700000005</v>
      </c>
      <c r="G14" s="135"/>
      <c r="H14" s="133">
        <f>SUM(C14+D14+E14+F14)</f>
        <v>1312746.1752000002</v>
      </c>
      <c r="I14" s="135">
        <f t="shared" si="1"/>
        <v>3296823.4752000002</v>
      </c>
      <c r="J14" s="10"/>
      <c r="K14" s="160">
        <f t="shared" si="0"/>
        <v>0.72938572460176998</v>
      </c>
      <c r="O14" s="18" t="s">
        <v>28</v>
      </c>
      <c r="P14" s="19">
        <f>SUM(P20+P21)/$P$12</f>
        <v>3.3964159292035397E-2</v>
      </c>
      <c r="Q14" s="19">
        <f>Q20/$P$12</f>
        <v>3.390287610619469E-2</v>
      </c>
      <c r="R14" s="19">
        <f>R20/$P$12</f>
        <v>3.390287610619469E-2</v>
      </c>
      <c r="S14" s="19">
        <f>S20/$P$12</f>
        <v>2.8417477876106195E-2</v>
      </c>
      <c r="T14" s="20">
        <f>SUM(P14:S14)</f>
        <v>0.13018738938053095</v>
      </c>
    </row>
    <row r="15" spans="1:20" x14ac:dyDescent="0.35">
      <c r="B15" s="4"/>
      <c r="C15" s="139">
        <f>SUM(C11:C14)</f>
        <v>588447</v>
      </c>
      <c r="D15" s="139">
        <f t="shared" ref="D15:F15" si="2">SUM(D11:D14)</f>
        <v>1670993.1099999999</v>
      </c>
      <c r="E15" s="139">
        <f t="shared" si="2"/>
        <v>704932.84820000012</v>
      </c>
      <c r="F15" s="139">
        <f t="shared" si="2"/>
        <v>332450.51700000005</v>
      </c>
      <c r="G15" s="135"/>
      <c r="H15" s="135"/>
      <c r="I15" s="135"/>
      <c r="J15" s="43"/>
      <c r="O15" s="18" t="s">
        <v>29</v>
      </c>
      <c r="P15" s="21"/>
      <c r="Q15" s="19">
        <f>SUM(Q21+Q22)/$P$12</f>
        <v>0.14805749778761063</v>
      </c>
      <c r="R15" s="19">
        <f>R21/$P$12</f>
        <v>0.11081562168141593</v>
      </c>
      <c r="S15" s="19">
        <f>S21/$P$12</f>
        <v>0.11081562168141593</v>
      </c>
      <c r="T15" s="20">
        <f>SUM(P15:S15)</f>
        <v>0.36968874115044248</v>
      </c>
    </row>
    <row r="16" spans="1:20" x14ac:dyDescent="0.35">
      <c r="D16" s="44"/>
      <c r="E16" s="44"/>
      <c r="F16" s="44"/>
      <c r="G16" s="45"/>
      <c r="H16" s="45"/>
      <c r="I16" s="45"/>
      <c r="J16" s="43"/>
      <c r="O16" s="18" t="s">
        <v>30</v>
      </c>
      <c r="P16" s="21"/>
      <c r="Q16" s="22"/>
      <c r="R16" s="19">
        <f>R22/$P$12</f>
        <v>7.8312123893805319E-2</v>
      </c>
      <c r="S16" s="19">
        <f>S22/$P$12</f>
        <v>7.7646470840707985E-2</v>
      </c>
      <c r="T16" s="20">
        <f>SUM(P16:S16)</f>
        <v>0.15595859473451329</v>
      </c>
    </row>
    <row r="17" spans="2:20" ht="15" thickBot="1" x14ac:dyDescent="0.4">
      <c r="B17" s="46" t="s">
        <v>38</v>
      </c>
      <c r="C17" s="47">
        <f>C15</f>
        <v>588447</v>
      </c>
      <c r="D17" s="47">
        <f>C15+D15</f>
        <v>2259440.11</v>
      </c>
      <c r="E17" s="47">
        <f>E15+D17</f>
        <v>2964372.9582000002</v>
      </c>
      <c r="F17" s="47">
        <f>F15+E17</f>
        <v>3296823.4752000002</v>
      </c>
      <c r="G17" s="45"/>
      <c r="H17" s="298" t="s">
        <v>94</v>
      </c>
      <c r="I17" s="299"/>
      <c r="J17" s="155">
        <f>I14/I29</f>
        <v>0.72938572460176998</v>
      </c>
      <c r="O17" s="58" t="s">
        <v>31</v>
      </c>
      <c r="P17" s="59"/>
      <c r="Q17" s="59"/>
      <c r="R17" s="59"/>
      <c r="S17" s="60">
        <f>S23/$P$12</f>
        <v>7.3550999336283202E-2</v>
      </c>
      <c r="T17" s="61">
        <f>SUM(P17:S17)</f>
        <v>7.3550999336283202E-2</v>
      </c>
    </row>
    <row r="18" spans="2:20" ht="15" thickBot="1" x14ac:dyDescent="0.4">
      <c r="C18" s="44"/>
      <c r="D18" s="44"/>
      <c r="E18" s="44"/>
      <c r="F18" s="44"/>
      <c r="G18" s="45"/>
      <c r="H18" s="45"/>
      <c r="I18" s="45"/>
      <c r="J18" s="132"/>
      <c r="O18" s="65" t="s">
        <v>19</v>
      </c>
      <c r="P18" s="62">
        <f>SUM(P14:P17)</f>
        <v>3.3964159292035397E-2</v>
      </c>
      <c r="Q18" s="62">
        <f>SUM(Q14:Q17)</f>
        <v>0.18196037389380532</v>
      </c>
      <c r="R18" s="62">
        <f>SUM(R14:R17)</f>
        <v>0.22303062168141594</v>
      </c>
      <c r="S18" s="63">
        <f>SUM(S14:S17)</f>
        <v>0.29043056973451331</v>
      </c>
      <c r="T18" s="64">
        <f>SUM(T14:T17)</f>
        <v>0.72938572460176998</v>
      </c>
    </row>
    <row r="19" spans="2:20" ht="15" thickBot="1" x14ac:dyDescent="0.4">
      <c r="B19" s="4"/>
      <c r="C19" s="44"/>
      <c r="D19" s="44"/>
      <c r="E19" s="44"/>
      <c r="F19" s="44"/>
      <c r="G19" s="45"/>
      <c r="H19" s="45"/>
      <c r="I19" s="45"/>
      <c r="J19" s="43"/>
      <c r="O19" s="53"/>
      <c r="P19" s="157"/>
      <c r="Q19" s="158"/>
      <c r="R19" s="158"/>
      <c r="S19" s="158"/>
      <c r="T19" s="17" t="s">
        <v>19</v>
      </c>
    </row>
    <row r="20" spans="2:20" x14ac:dyDescent="0.35">
      <c r="B20" s="46" t="s">
        <v>43</v>
      </c>
      <c r="C20" s="44" t="s">
        <v>39</v>
      </c>
      <c r="D20" s="44" t="s">
        <v>40</v>
      </c>
      <c r="E20" s="44" t="s">
        <v>41</v>
      </c>
      <c r="F20" s="44" t="s">
        <v>42</v>
      </c>
      <c r="G20" s="45"/>
      <c r="H20" s="47" t="s">
        <v>44</v>
      </c>
      <c r="I20" s="47" t="s">
        <v>45</v>
      </c>
      <c r="J20" s="43"/>
      <c r="O20" s="23" t="s">
        <v>28</v>
      </c>
      <c r="P20" s="127">
        <f>'B. 2011-2014 Programs'!C11</f>
        <v>153518</v>
      </c>
      <c r="Q20" s="127">
        <f>'B. 2011-2014 Programs'!C12</f>
        <v>153241</v>
      </c>
      <c r="R20" s="127">
        <f>'B. 2011-2014 Programs'!C13</f>
        <v>153241</v>
      </c>
      <c r="S20" s="127">
        <f>'B. 2011-2014 Programs'!C14</f>
        <v>128447</v>
      </c>
      <c r="T20" s="24">
        <f>SUM(P20:S20)</f>
        <v>588447</v>
      </c>
    </row>
    <row r="21" spans="2:20" x14ac:dyDescent="0.35">
      <c r="B21" s="9">
        <v>2015</v>
      </c>
      <c r="C21" s="136">
        <f t="shared" ref="C21:C26" si="3">$C$12*$F$34</f>
        <v>128446.60619999999</v>
      </c>
      <c r="D21" s="136">
        <f t="shared" ref="D21:D26" si="4">$D$13*$F$35</f>
        <v>500886.61</v>
      </c>
      <c r="E21" s="136">
        <f t="shared" ref="E21:E26" si="5">$E$14*$F$36</f>
        <v>347978.87079030008</v>
      </c>
      <c r="F21" s="136">
        <f t="shared" ref="F21:F26" si="6">$F$14*$F$37</f>
        <v>323640.57829950005</v>
      </c>
      <c r="G21" s="135"/>
      <c r="H21" s="136">
        <f>SUM(C21+D21+E21+F21)</f>
        <v>1300952.6652898001</v>
      </c>
      <c r="I21" s="137">
        <f>I14+H21</f>
        <v>4597776.1404897999</v>
      </c>
      <c r="O21" s="23" t="s">
        <v>29</v>
      </c>
      <c r="P21" s="25"/>
      <c r="Q21" s="127">
        <f>'B. 2011-2014 Programs'!D12</f>
        <v>669219.89</v>
      </c>
      <c r="R21" s="127">
        <f>'B. 2011-2014 Programs'!D13</f>
        <v>500886.61</v>
      </c>
      <c r="S21" s="127">
        <f>'B. 2011-2014 Programs'!D14</f>
        <v>500886.61</v>
      </c>
      <c r="T21" s="26">
        <f>SUM(P21:S21)</f>
        <v>1670993.1099999999</v>
      </c>
    </row>
    <row r="22" spans="2:20" x14ac:dyDescent="0.35">
      <c r="B22" s="4">
        <v>2016</v>
      </c>
      <c r="C22" s="133">
        <f t="shared" si="3"/>
        <v>128446.60619999999</v>
      </c>
      <c r="D22" s="133">
        <f t="shared" si="4"/>
        <v>500886.61</v>
      </c>
      <c r="E22" s="133">
        <f t="shared" si="5"/>
        <v>347978.87079030008</v>
      </c>
      <c r="F22" s="133">
        <f t="shared" si="6"/>
        <v>323640.57829950005</v>
      </c>
      <c r="G22" s="135"/>
      <c r="H22" s="133">
        <f t="shared" ref="H22:H26" si="7">SUM(C22+D22+E22+F22)</f>
        <v>1300952.6652898001</v>
      </c>
      <c r="I22" s="135">
        <f t="shared" ref="I22:I26" si="8">I21+H22</f>
        <v>5898728.8057796005</v>
      </c>
      <c r="O22" s="23" t="s">
        <v>30</v>
      </c>
      <c r="P22" s="25"/>
      <c r="Q22" s="51"/>
      <c r="R22" s="127">
        <f>'B. 2011-2014 Programs'!E13</f>
        <v>353970.80000000005</v>
      </c>
      <c r="S22" s="127">
        <f>'B. 2011-2014 Programs'!E14</f>
        <v>350962.04820000008</v>
      </c>
      <c r="T22" s="26">
        <f>SUM(P22:S22)</f>
        <v>704932.84820000012</v>
      </c>
    </row>
    <row r="23" spans="2:20" ht="15" thickBot="1" x14ac:dyDescent="0.4">
      <c r="B23" s="4">
        <v>2017</v>
      </c>
      <c r="C23" s="133">
        <f t="shared" si="3"/>
        <v>128446.60619999999</v>
      </c>
      <c r="D23" s="133">
        <f t="shared" si="4"/>
        <v>500886.61</v>
      </c>
      <c r="E23" s="133">
        <f t="shared" si="5"/>
        <v>347978.87079030008</v>
      </c>
      <c r="F23" s="133">
        <f t="shared" si="6"/>
        <v>323640.57829950005</v>
      </c>
      <c r="G23" s="135"/>
      <c r="H23" s="133">
        <f t="shared" si="7"/>
        <v>1300952.6652898001</v>
      </c>
      <c r="I23" s="135">
        <f t="shared" si="8"/>
        <v>7199681.4710694011</v>
      </c>
      <c r="O23" s="50" t="s">
        <v>31</v>
      </c>
      <c r="P23" s="51"/>
      <c r="Q23" s="51"/>
      <c r="R23" s="51"/>
      <c r="S23" s="127">
        <f>'B. 2011-2014 Programs'!F14</f>
        <v>332450.51700000005</v>
      </c>
      <c r="T23" s="52">
        <f>SUM(P23:S23)</f>
        <v>332450.51700000005</v>
      </c>
    </row>
    <row r="24" spans="2:20" ht="15" thickBot="1" x14ac:dyDescent="0.4">
      <c r="B24" s="4">
        <v>2018</v>
      </c>
      <c r="C24" s="133">
        <f t="shared" si="3"/>
        <v>128446.60619999999</v>
      </c>
      <c r="D24" s="133">
        <f t="shared" si="4"/>
        <v>500886.61</v>
      </c>
      <c r="E24" s="133">
        <f t="shared" si="5"/>
        <v>347978.87079030008</v>
      </c>
      <c r="F24" s="133">
        <f t="shared" si="6"/>
        <v>323640.57829950005</v>
      </c>
      <c r="G24" s="135"/>
      <c r="H24" s="133">
        <f t="shared" si="7"/>
        <v>1300952.6652898001</v>
      </c>
      <c r="I24" s="135">
        <f t="shared" si="8"/>
        <v>8500634.1363592017</v>
      </c>
      <c r="O24" s="54" t="s">
        <v>32</v>
      </c>
      <c r="P24" s="55">
        <f>SUM(P20:P23)</f>
        <v>153518</v>
      </c>
      <c r="Q24" s="55">
        <f>SUM(Q20:Q23)</f>
        <v>822460.89</v>
      </c>
      <c r="R24" s="55">
        <f>SUM(R20:R23)</f>
        <v>1008098.41</v>
      </c>
      <c r="S24" s="56">
        <f>SUM(S20:S23)</f>
        <v>1312746.1752000002</v>
      </c>
      <c r="T24" s="57">
        <f>SUM(T20:T23)</f>
        <v>3296823.4752000002</v>
      </c>
    </row>
    <row r="25" spans="2:20" x14ac:dyDescent="0.35">
      <c r="B25" s="4">
        <v>2019</v>
      </c>
      <c r="C25" s="133">
        <f t="shared" si="3"/>
        <v>128446.60619999999</v>
      </c>
      <c r="D25" s="133">
        <f t="shared" si="4"/>
        <v>500886.61</v>
      </c>
      <c r="E25" s="133">
        <f t="shared" si="5"/>
        <v>347978.87079030008</v>
      </c>
      <c r="F25" s="133">
        <f t="shared" si="6"/>
        <v>323640.57829950005</v>
      </c>
      <c r="G25" s="135"/>
      <c r="H25" s="133">
        <f t="shared" si="7"/>
        <v>1300952.6652898001</v>
      </c>
      <c r="I25" s="135">
        <f t="shared" si="8"/>
        <v>9801586.8016490024</v>
      </c>
      <c r="O25" s="159" t="s">
        <v>6</v>
      </c>
      <c r="P25" s="156"/>
    </row>
    <row r="26" spans="2:20" x14ac:dyDescent="0.35">
      <c r="B26" s="4">
        <v>2020</v>
      </c>
      <c r="C26" s="133">
        <f t="shared" si="3"/>
        <v>128446.60619999999</v>
      </c>
      <c r="D26" s="133">
        <f t="shared" si="4"/>
        <v>500886.61</v>
      </c>
      <c r="E26" s="133">
        <f t="shared" si="5"/>
        <v>347978.87079030008</v>
      </c>
      <c r="F26" s="133">
        <f t="shared" si="6"/>
        <v>323640.57829950005</v>
      </c>
      <c r="G26" s="135"/>
      <c r="H26" s="133">
        <f t="shared" si="7"/>
        <v>1300952.6652898001</v>
      </c>
      <c r="I26" s="135">
        <f t="shared" si="8"/>
        <v>11102539.466938803</v>
      </c>
    </row>
    <row r="27" spans="2:20" x14ac:dyDescent="0.35">
      <c r="B27" s="4">
        <v>2021</v>
      </c>
      <c r="C27" s="133">
        <f>C26</f>
        <v>128446.60619999999</v>
      </c>
      <c r="D27" s="133">
        <f t="shared" ref="D27:F27" si="9">D26</f>
        <v>500886.61</v>
      </c>
      <c r="E27" s="133">
        <f t="shared" si="9"/>
        <v>347978.87079030008</v>
      </c>
      <c r="F27" s="133">
        <f t="shared" si="9"/>
        <v>323640.57829950005</v>
      </c>
      <c r="G27" s="135"/>
      <c r="H27" s="133">
        <f t="shared" ref="H27" si="10">SUM(C27+D27+E27+F27)</f>
        <v>1300952.6652898001</v>
      </c>
      <c r="I27" s="135">
        <f t="shared" ref="I27" si="11">I26+H27</f>
        <v>12403492.132228604</v>
      </c>
    </row>
    <row r="28" spans="2:20" ht="48" customHeight="1" thickBot="1" x14ac:dyDescent="0.4">
      <c r="C28" s="28"/>
    </row>
    <row r="29" spans="2:20" ht="15" thickBot="1" x14ac:dyDescent="0.4">
      <c r="E29" s="293" t="s">
        <v>75</v>
      </c>
      <c r="F29" s="294"/>
      <c r="G29" s="11"/>
      <c r="H29" s="12" t="s">
        <v>6</v>
      </c>
      <c r="I29" s="13">
        <v>4520000</v>
      </c>
    </row>
    <row r="32" spans="2:20" x14ac:dyDescent="0.35">
      <c r="B32" s="295" t="s">
        <v>37</v>
      </c>
      <c r="C32" s="296"/>
      <c r="D32" s="296"/>
      <c r="E32" s="296"/>
      <c r="F32" s="297"/>
    </row>
    <row r="33" spans="2:6" x14ac:dyDescent="0.35">
      <c r="B33" s="41"/>
      <c r="C33" s="27">
        <v>2011</v>
      </c>
      <c r="D33" s="27">
        <v>2012</v>
      </c>
      <c r="E33" s="27">
        <v>2013</v>
      </c>
      <c r="F33" s="42">
        <v>2014</v>
      </c>
    </row>
    <row r="34" spans="2:6" x14ac:dyDescent="0.35">
      <c r="B34" s="29">
        <v>2011</v>
      </c>
      <c r="C34" s="30"/>
      <c r="D34" s="31">
        <v>1</v>
      </c>
      <c r="E34" s="31">
        <v>1</v>
      </c>
      <c r="F34" s="32">
        <v>0.83819999999999995</v>
      </c>
    </row>
    <row r="35" spans="2:6" x14ac:dyDescent="0.35">
      <c r="B35" s="33">
        <v>2012</v>
      </c>
      <c r="C35" s="34"/>
      <c r="D35" s="35"/>
      <c r="E35" s="36">
        <v>1</v>
      </c>
      <c r="F35" s="37">
        <v>1</v>
      </c>
    </row>
    <row r="36" spans="2:6" x14ac:dyDescent="0.35">
      <c r="B36" s="33">
        <v>2013</v>
      </c>
      <c r="C36" s="34"/>
      <c r="D36" s="38"/>
      <c r="E36" s="39"/>
      <c r="F36" s="37">
        <v>0.99150000000000005</v>
      </c>
    </row>
    <row r="37" spans="2:6" x14ac:dyDescent="0.35">
      <c r="B37" s="40">
        <v>2014</v>
      </c>
      <c r="C37" s="48"/>
      <c r="D37" s="48"/>
      <c r="E37" s="48"/>
      <c r="F37" s="49">
        <v>0.97350000000000003</v>
      </c>
    </row>
  </sheetData>
  <mergeCells count="5">
    <mergeCell ref="E29:F29"/>
    <mergeCell ref="B32:F32"/>
    <mergeCell ref="H17:I17"/>
    <mergeCell ref="P10:R11"/>
    <mergeCell ref="P12:R12"/>
  </mergeCells>
  <hyperlinks>
    <hyperlink ref="B5" r:id="rId1"/>
  </hyperlinks>
  <pageMargins left="0.7" right="0.7" top="0.75" bottom="0.75" header="0.3" footer="0.3"/>
  <pageSetup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23"/>
  <sheetViews>
    <sheetView zoomScale="80" zoomScaleNormal="80" workbookViewId="0">
      <selection activeCell="C4" sqref="C4"/>
    </sheetView>
  </sheetViews>
  <sheetFormatPr defaultRowHeight="14.5" x14ac:dyDescent="0.35"/>
  <cols>
    <col min="1" max="1" width="11.08984375" style="141" customWidth="1"/>
    <col min="2" max="2" width="29" style="141" customWidth="1"/>
    <col min="3" max="7" width="20.08984375" style="141" bestFit="1" customWidth="1"/>
    <col min="8" max="8" width="4" style="141" customWidth="1"/>
    <col min="9" max="9" width="13.453125" style="141" bestFit="1" customWidth="1"/>
    <col min="10" max="10" width="13.81640625" style="141" bestFit="1" customWidth="1"/>
    <col min="11" max="11" width="33.81640625" style="141" customWidth="1"/>
    <col min="12" max="16384" width="8.7265625" style="141"/>
  </cols>
  <sheetData>
    <row r="2" spans="1:11" ht="15.5" x14ac:dyDescent="0.35">
      <c r="A2" s="140" t="s">
        <v>91</v>
      </c>
    </row>
    <row r="4" spans="1:11" x14ac:dyDescent="0.35">
      <c r="A4" s="143"/>
      <c r="B4" s="144"/>
      <c r="K4" s="142"/>
    </row>
    <row r="5" spans="1:11" x14ac:dyDescent="0.35">
      <c r="A5" s="143"/>
      <c r="B5" s="144"/>
    </row>
    <row r="8" spans="1:11" x14ac:dyDescent="0.35">
      <c r="A8" s="145" t="s">
        <v>79</v>
      </c>
    </row>
    <row r="9" spans="1:11" x14ac:dyDescent="0.35">
      <c r="B9" s="146"/>
      <c r="C9" s="6" t="s">
        <v>80</v>
      </c>
      <c r="D9" s="6" t="s">
        <v>81</v>
      </c>
      <c r="E9" s="6" t="s">
        <v>82</v>
      </c>
      <c r="F9" s="6" t="s">
        <v>83</v>
      </c>
      <c r="G9" s="6" t="s">
        <v>84</v>
      </c>
      <c r="H9" s="2"/>
      <c r="I9" s="2"/>
      <c r="J9" s="2"/>
    </row>
    <row r="10" spans="1:11" x14ac:dyDescent="0.35">
      <c r="B10" s="7" t="s">
        <v>0</v>
      </c>
      <c r="C10" s="7" t="s">
        <v>1</v>
      </c>
      <c r="D10" s="7" t="s">
        <v>1</v>
      </c>
      <c r="E10" s="7" t="s">
        <v>1</v>
      </c>
      <c r="F10" s="7" t="s">
        <v>1</v>
      </c>
      <c r="G10" s="7" t="s">
        <v>1</v>
      </c>
      <c r="H10" s="3"/>
      <c r="I10" s="147" t="s">
        <v>44</v>
      </c>
      <c r="J10" s="147" t="s">
        <v>36</v>
      </c>
    </row>
    <row r="11" spans="1:11" x14ac:dyDescent="0.35">
      <c r="A11" s="141" t="s">
        <v>92</v>
      </c>
      <c r="B11" s="146">
        <v>2015</v>
      </c>
      <c r="C11" s="324">
        <v>806903.398663681</v>
      </c>
      <c r="D11" s="325"/>
      <c r="E11" s="325"/>
      <c r="F11" s="325"/>
      <c r="G11" s="325"/>
      <c r="H11" s="148"/>
      <c r="I11" s="184">
        <f>SUM(C11+D11+E11+F11+G11)</f>
        <v>806903.398663681</v>
      </c>
      <c r="J11" s="184">
        <f>I11</f>
        <v>806903.398663681</v>
      </c>
    </row>
    <row r="12" spans="1:11" x14ac:dyDescent="0.35">
      <c r="A12" s="141" t="s">
        <v>92</v>
      </c>
      <c r="B12" s="146">
        <v>2016</v>
      </c>
      <c r="C12" s="324">
        <v>802794</v>
      </c>
      <c r="D12" s="168">
        <v>594558.01887881756</v>
      </c>
      <c r="E12" s="325"/>
      <c r="F12" s="325"/>
      <c r="G12" s="325"/>
      <c r="H12" s="148"/>
      <c r="I12" s="185">
        <f t="shared" ref="I12:I15" si="0">SUM(C12+D12+E12+F12+G12)</f>
        <v>1397352.0188788176</v>
      </c>
      <c r="J12" s="185">
        <f>I12+J11</f>
        <v>2204255.4175424986</v>
      </c>
    </row>
    <row r="13" spans="1:11" x14ac:dyDescent="0.35">
      <c r="A13" s="141" t="s">
        <v>92</v>
      </c>
      <c r="B13" s="146">
        <v>2017</v>
      </c>
      <c r="C13" s="324">
        <v>802381</v>
      </c>
      <c r="D13" s="168">
        <v>594490.24268924945</v>
      </c>
      <c r="E13" s="168">
        <v>965450.05123892205</v>
      </c>
      <c r="F13" s="325"/>
      <c r="G13" s="325"/>
      <c r="H13" s="148"/>
      <c r="I13" s="185">
        <f t="shared" si="0"/>
        <v>2362321.2939281715</v>
      </c>
      <c r="J13" s="185">
        <f t="shared" ref="J13:J14" si="1">I13+J12</f>
        <v>4566576.7114706701</v>
      </c>
    </row>
    <row r="14" spans="1:11" x14ac:dyDescent="0.35">
      <c r="A14" s="141" t="s">
        <v>93</v>
      </c>
      <c r="B14" s="146">
        <v>2018</v>
      </c>
      <c r="C14" s="324">
        <v>803745</v>
      </c>
      <c r="D14" s="168">
        <v>594490.24268924945</v>
      </c>
      <c r="E14" s="168">
        <v>873157.76565493457</v>
      </c>
      <c r="F14" s="324">
        <v>646846.61133212363</v>
      </c>
      <c r="G14" s="325"/>
      <c r="H14" s="148"/>
      <c r="I14" s="185">
        <f t="shared" si="0"/>
        <v>2918239.6196763078</v>
      </c>
      <c r="J14" s="185">
        <f t="shared" si="1"/>
        <v>7484816.3311469778</v>
      </c>
    </row>
    <row r="15" spans="1:11" x14ac:dyDescent="0.35">
      <c r="A15" s="141" t="s">
        <v>93</v>
      </c>
      <c r="B15" s="163">
        <v>2019</v>
      </c>
      <c r="C15" s="324">
        <v>797829</v>
      </c>
      <c r="D15" s="326">
        <v>594490.24268924945</v>
      </c>
      <c r="E15" s="326">
        <v>873157.76565493457</v>
      </c>
      <c r="F15" s="327">
        <v>646846.61133212363</v>
      </c>
      <c r="G15" s="327">
        <f>(39749*4)+34115</f>
        <v>193111</v>
      </c>
      <c r="H15" s="164"/>
      <c r="I15" s="186">
        <f t="shared" si="0"/>
        <v>3105434.6196763078</v>
      </c>
      <c r="J15" s="186">
        <f>I15+J14</f>
        <v>10590250.950823285</v>
      </c>
    </row>
    <row r="16" spans="1:11" x14ac:dyDescent="0.35">
      <c r="B16" s="146"/>
      <c r="C16" s="328">
        <f>SUM(C11:C15)</f>
        <v>4013652.398663681</v>
      </c>
      <c r="D16" s="328">
        <f>SUM(D11:D15)</f>
        <v>2378028.7469465663</v>
      </c>
      <c r="E16" s="328">
        <f>SUM(E11:E15)</f>
        <v>2711765.5825487911</v>
      </c>
      <c r="F16" s="328">
        <f>SUM(F11:F15)</f>
        <v>1293693.2226642473</v>
      </c>
      <c r="G16" s="328">
        <f>SUM(G11:G15)</f>
        <v>193111</v>
      </c>
      <c r="H16" s="148"/>
      <c r="I16" s="187"/>
      <c r="J16" s="187"/>
      <c r="K16" s="150"/>
    </row>
    <row r="17" spans="2:11" x14ac:dyDescent="0.35">
      <c r="C17" s="329"/>
      <c r="D17" s="330"/>
      <c r="E17" s="330"/>
      <c r="F17" s="330"/>
      <c r="G17" s="330"/>
      <c r="H17" s="148"/>
      <c r="I17" s="187"/>
      <c r="J17" s="187"/>
      <c r="K17" s="150"/>
    </row>
    <row r="18" spans="2:11" x14ac:dyDescent="0.35">
      <c r="C18" s="329"/>
      <c r="D18" s="329"/>
      <c r="E18" s="329"/>
      <c r="F18" s="329"/>
      <c r="G18" s="331"/>
      <c r="H18" s="148"/>
      <c r="I18" s="187"/>
      <c r="J18" s="187"/>
      <c r="K18" s="151"/>
    </row>
    <row r="19" spans="2:11" x14ac:dyDescent="0.35">
      <c r="B19" s="146"/>
      <c r="C19" s="330"/>
      <c r="D19" s="330"/>
      <c r="E19" s="330"/>
      <c r="F19" s="330"/>
      <c r="G19" s="330"/>
      <c r="H19" s="152"/>
      <c r="I19" s="187"/>
      <c r="J19" s="187"/>
      <c r="K19" s="151"/>
    </row>
    <row r="20" spans="2:11" x14ac:dyDescent="0.35">
      <c r="B20" s="146"/>
      <c r="C20" s="330"/>
      <c r="D20" s="330"/>
      <c r="E20" s="330"/>
      <c r="F20" s="330"/>
      <c r="G20" s="330"/>
      <c r="H20" s="152"/>
      <c r="I20" s="187"/>
      <c r="J20" s="187"/>
      <c r="K20" s="150"/>
    </row>
    <row r="21" spans="2:11" x14ac:dyDescent="0.35">
      <c r="B21" s="154" t="s">
        <v>43</v>
      </c>
      <c r="C21" s="332" t="s">
        <v>85</v>
      </c>
      <c r="D21" s="332" t="s">
        <v>86</v>
      </c>
      <c r="E21" s="332" t="s">
        <v>87</v>
      </c>
      <c r="F21" s="332" t="s">
        <v>88</v>
      </c>
      <c r="G21" s="332" t="s">
        <v>89</v>
      </c>
      <c r="H21" s="152"/>
      <c r="I21" s="188" t="s">
        <v>44</v>
      </c>
      <c r="J21" s="189" t="s">
        <v>36</v>
      </c>
      <c r="K21" s="150"/>
    </row>
    <row r="22" spans="2:11" x14ac:dyDescent="0.35">
      <c r="B22" s="146">
        <v>2020</v>
      </c>
      <c r="C22" s="168">
        <v>792131</v>
      </c>
      <c r="D22" s="168">
        <v>594490.24268924945</v>
      </c>
      <c r="E22" s="168">
        <v>873157.76565493457</v>
      </c>
      <c r="F22" s="168">
        <v>646846.61133212363</v>
      </c>
      <c r="G22" s="333">
        <f>(39749*4)+409381</f>
        <v>568377</v>
      </c>
      <c r="H22" s="153"/>
      <c r="I22" s="185">
        <f>SUM(C22:G22)</f>
        <v>3475002.6196763078</v>
      </c>
      <c r="J22" s="187">
        <f>I22+J15</f>
        <v>14065253.570499592</v>
      </c>
    </row>
    <row r="23" spans="2:11" x14ac:dyDescent="0.35">
      <c r="B23" s="146">
        <v>2021</v>
      </c>
      <c r="C23" s="168">
        <v>792130</v>
      </c>
      <c r="D23" s="168">
        <v>594344.24268924945</v>
      </c>
      <c r="E23" s="168">
        <v>872873.76565493457</v>
      </c>
      <c r="F23" s="168">
        <v>646846.61133212363</v>
      </c>
      <c r="G23" s="333">
        <f>(39749*4)+409381</f>
        <v>568377</v>
      </c>
      <c r="I23" s="185">
        <f>SUM(C23:G23)</f>
        <v>3474571.6196763078</v>
      </c>
      <c r="J23" s="187">
        <f>I23+J22</f>
        <v>17539825.190175898</v>
      </c>
    </row>
  </sheetData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zoomScale="90" zoomScaleNormal="90" workbookViewId="0">
      <selection activeCell="C38" sqref="C38"/>
    </sheetView>
  </sheetViews>
  <sheetFormatPr defaultRowHeight="14.5" x14ac:dyDescent="0.35"/>
  <cols>
    <col min="1" max="1" width="20.6328125" style="141" bestFit="1" customWidth="1"/>
    <col min="2" max="2" width="11.1796875" style="141" bestFit="1" customWidth="1"/>
    <col min="3" max="17" width="11.08984375" style="141" customWidth="1"/>
    <col min="18" max="18" width="7.453125" style="141" bestFit="1" customWidth="1"/>
    <col min="19" max="21" width="9" style="141" bestFit="1" customWidth="1"/>
    <col min="22" max="16384" width="8.7265625" style="141"/>
  </cols>
  <sheetData>
    <row r="1" spans="1:19" s="166" customFormat="1" ht="15.5" x14ac:dyDescent="0.35">
      <c r="B1" s="309" t="s">
        <v>71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</row>
    <row r="3" spans="1:19" s="166" customFormat="1" ht="15.5" x14ac:dyDescent="0.35">
      <c r="A3" s="165" t="s">
        <v>72</v>
      </c>
      <c r="B3" s="162">
        <v>2006</v>
      </c>
      <c r="C3" s="162">
        <v>2007</v>
      </c>
      <c r="D3" s="162">
        <v>2008</v>
      </c>
      <c r="E3" s="162">
        <v>2009</v>
      </c>
      <c r="F3" s="162">
        <v>2010</v>
      </c>
      <c r="G3" s="162">
        <v>2011</v>
      </c>
      <c r="H3" s="162">
        <v>2012</v>
      </c>
      <c r="I3" s="162">
        <v>2013</v>
      </c>
      <c r="J3" s="162">
        <v>2014</v>
      </c>
      <c r="K3" s="162">
        <v>2015</v>
      </c>
      <c r="L3" s="162">
        <v>2016</v>
      </c>
      <c r="M3" s="162">
        <v>2017</v>
      </c>
      <c r="N3" s="162">
        <v>2018</v>
      </c>
      <c r="O3" s="162">
        <v>2019</v>
      </c>
      <c r="P3" s="162">
        <v>2020</v>
      </c>
      <c r="Q3" s="162">
        <v>2021</v>
      </c>
    </row>
    <row r="4" spans="1:19" x14ac:dyDescent="0.35">
      <c r="A4" s="125" t="s">
        <v>66</v>
      </c>
      <c r="B4" s="167">
        <f>'A. 2006-2010 Programs'!$E$29*$R$11</f>
        <v>119655.37601753516</v>
      </c>
      <c r="C4" s="168">
        <f>'A. 2006-2010 Programs'!F$29</f>
        <v>239310.75203507033</v>
      </c>
      <c r="D4" s="168">
        <f>'A. 2006-2010 Programs'!G$29</f>
        <v>239310.75203507033</v>
      </c>
      <c r="E4" s="168">
        <f>'A. 2006-2010 Programs'!H$29</f>
        <v>239310.75203507033</v>
      </c>
      <c r="F4" s="168">
        <f>'A. 2006-2010 Programs'!I$29</f>
        <v>41562.978678078558</v>
      </c>
      <c r="G4" s="168">
        <f>'A. 2006-2010 Programs'!J$29</f>
        <v>41562.978678078558</v>
      </c>
      <c r="H4" s="168">
        <f>'A. 2006-2010 Programs'!K$29</f>
        <v>38018.809726389532</v>
      </c>
      <c r="I4" s="168">
        <f>'A. 2006-2010 Programs'!L$29</f>
        <v>38018.809726389532</v>
      </c>
      <c r="J4" s="168">
        <f>'A. 2006-2010 Programs'!M$29</f>
        <v>35724.52945040031</v>
      </c>
      <c r="K4" s="168">
        <f>'A. 2006-2010 Programs'!N$29</f>
        <v>35724.52945040031</v>
      </c>
      <c r="L4" s="168">
        <f>'A. 2006-2010 Programs'!O$29</f>
        <v>33751.800282926255</v>
      </c>
      <c r="M4" s="168">
        <f>'A. 2006-2010 Programs'!P$29</f>
        <v>33751.800282926255</v>
      </c>
      <c r="N4" s="168">
        <f>'A. 2006-2010 Programs'!Q$29</f>
        <v>33751.800282926255</v>
      </c>
      <c r="O4" s="168">
        <f>'A. 2006-2010 Programs'!R$29</f>
        <v>33751.800282926255</v>
      </c>
      <c r="P4" s="168">
        <f>'A. 2006-2010 Programs'!S$29</f>
        <v>30551.71636401473</v>
      </c>
      <c r="Q4" s="168">
        <f>'A. 2006-2010 Programs'!T$29</f>
        <v>26556.01768279423</v>
      </c>
    </row>
    <row r="5" spans="1:19" x14ac:dyDescent="0.35">
      <c r="A5" s="125" t="s">
        <v>67</v>
      </c>
      <c r="B5" s="169"/>
      <c r="C5" s="167">
        <f>'A. 2006-2010 Programs'!$F$30*$R$11</f>
        <v>78602.295273485812</v>
      </c>
      <c r="D5" s="168">
        <f>'A. 2006-2010 Programs'!G$30</f>
        <v>120119.92181086066</v>
      </c>
      <c r="E5" s="168">
        <f>'A. 2006-2010 Programs'!H$30</f>
        <v>115570.45463522212</v>
      </c>
      <c r="F5" s="168">
        <f>'A. 2006-2010 Programs'!I$30</f>
        <v>115570.45463522212</v>
      </c>
      <c r="G5" s="168">
        <f>'A. 2006-2010 Programs'!J$30</f>
        <v>115570.45463522212</v>
      </c>
      <c r="H5" s="168">
        <f>'A. 2006-2010 Programs'!K$30</f>
        <v>110787.30820748614</v>
      </c>
      <c r="I5" s="168">
        <f>'A. 2006-2010 Programs'!L$30</f>
        <v>110787.30820748614</v>
      </c>
      <c r="J5" s="168">
        <f>'A. 2006-2010 Programs'!M$30</f>
        <v>110787.30820748614</v>
      </c>
      <c r="K5" s="168">
        <f>'A. 2006-2010 Programs'!N$30</f>
        <v>38546.809100048711</v>
      </c>
      <c r="L5" s="168">
        <f>'A. 2006-2010 Programs'!O$30</f>
        <v>28897.605057205794</v>
      </c>
      <c r="M5" s="168">
        <f>'A. 2006-2010 Programs'!P$30</f>
        <v>16645.968489601179</v>
      </c>
      <c r="N5" s="168">
        <f>'A. 2006-2010 Programs'!Q$30</f>
        <v>16645.968489601179</v>
      </c>
      <c r="O5" s="168">
        <f>'A. 2006-2010 Programs'!R$30</f>
        <v>16645.968489601179</v>
      </c>
      <c r="P5" s="168">
        <f>'A. 2006-2010 Programs'!S$30</f>
        <v>16645.968489601179</v>
      </c>
      <c r="Q5" s="168">
        <f>'A. 2006-2010 Programs'!T$30</f>
        <v>14886.18078069834</v>
      </c>
    </row>
    <row r="6" spans="1:19" x14ac:dyDescent="0.35">
      <c r="A6" s="125" t="s">
        <v>68</v>
      </c>
      <c r="B6" s="169"/>
      <c r="C6" s="169"/>
      <c r="D6" s="167">
        <f>'A. 2006-2010 Programs'!$G$31*$R$11</f>
        <v>227529.44005557825</v>
      </c>
      <c r="E6" s="168">
        <f>'A. 2006-2010 Programs'!H$31</f>
        <v>434435.77589468018</v>
      </c>
      <c r="F6" s="168">
        <f>'A. 2006-2010 Programs'!I$31</f>
        <v>434435.77589468018</v>
      </c>
      <c r="G6" s="168">
        <f>'A. 2006-2010 Programs'!J$31</f>
        <v>434435.77589468018</v>
      </c>
      <c r="H6" s="168">
        <f>'A. 2006-2010 Programs'!K$31</f>
        <v>423188.87016027543</v>
      </c>
      <c r="I6" s="168">
        <f>'A. 2006-2010 Programs'!L$31</f>
        <v>423153.410160275</v>
      </c>
      <c r="J6" s="168">
        <f>'A. 2006-2010 Programs'!M$31</f>
        <v>411478.64101038122</v>
      </c>
      <c r="K6" s="168">
        <f>'A. 2006-2010 Programs'!N$31</f>
        <v>402756.59983678843</v>
      </c>
      <c r="L6" s="168">
        <f>'A. 2006-2010 Programs'!O$31</f>
        <v>350922.67026270612</v>
      </c>
      <c r="M6" s="168">
        <f>'A. 2006-2010 Programs'!P$31</f>
        <v>327136.69804201205</v>
      </c>
      <c r="N6" s="168">
        <f>'A. 2006-2010 Programs'!Q$31</f>
        <v>320844.61213317246</v>
      </c>
      <c r="O6" s="168">
        <f>'A. 2006-2010 Programs'!R$31</f>
        <v>320844.61213317246</v>
      </c>
      <c r="P6" s="168">
        <f>'A. 2006-2010 Programs'!S$31</f>
        <v>319726.90704570489</v>
      </c>
      <c r="Q6" s="168">
        <f>'A. 2006-2010 Programs'!T$31</f>
        <v>319178.58315012412</v>
      </c>
    </row>
    <row r="7" spans="1:19" x14ac:dyDescent="0.35">
      <c r="A7" s="125" t="s">
        <v>69</v>
      </c>
      <c r="B7" s="169"/>
      <c r="C7" s="169"/>
      <c r="D7" s="169"/>
      <c r="E7" s="167">
        <f>'A. 2006-2010 Programs'!$H$32*$R$11</f>
        <v>364020.41315643699</v>
      </c>
      <c r="F7" s="168">
        <f>'A. 2006-2010 Programs'!I$32</f>
        <v>661619.18578414456</v>
      </c>
      <c r="G7" s="168">
        <f>'A. 2006-2010 Programs'!J$32</f>
        <v>661619.18578414456</v>
      </c>
      <c r="H7" s="168">
        <f>'A. 2006-2010 Programs'!K$32</f>
        <v>661450.68422380195</v>
      </c>
      <c r="I7" s="168">
        <f>'A. 2006-2010 Programs'!L$32</f>
        <v>653028.454200665</v>
      </c>
      <c r="J7" s="168">
        <f>'A. 2006-2010 Programs'!M$32</f>
        <v>629537.01040035207</v>
      </c>
      <c r="K7" s="168">
        <f>'A. 2006-2010 Programs'!N$32</f>
        <v>623591.28850117058</v>
      </c>
      <c r="L7" s="168">
        <f>'A. 2006-2010 Programs'!O$32</f>
        <v>623461.55711629393</v>
      </c>
      <c r="M7" s="168">
        <f>'A. 2006-2010 Programs'!P$32</f>
        <v>482283.63595077873</v>
      </c>
      <c r="N7" s="168">
        <f>'A. 2006-2010 Programs'!Q$32</f>
        <v>310970.72767953272</v>
      </c>
      <c r="O7" s="168">
        <f>'A. 2006-2010 Programs'!R$32</f>
        <v>254980.11752872099</v>
      </c>
      <c r="P7" s="168">
        <f>'A. 2006-2010 Programs'!S$32</f>
        <v>35351.66514629106</v>
      </c>
      <c r="Q7" s="168">
        <f>'A. 2006-2010 Programs'!T$32</f>
        <v>32153.345322447876</v>
      </c>
    </row>
    <row r="8" spans="1:19" x14ac:dyDescent="0.35">
      <c r="A8" s="125" t="s">
        <v>70</v>
      </c>
      <c r="B8" s="169"/>
      <c r="C8" s="169"/>
      <c r="D8" s="169"/>
      <c r="E8" s="169"/>
      <c r="F8" s="167">
        <f>'A. 2006-2010 Programs'!$I$33*$R$11</f>
        <v>153127.41028652279</v>
      </c>
      <c r="G8" s="168">
        <f>'A. 2006-2010 Programs'!J$33</f>
        <v>173748.32047181658</v>
      </c>
      <c r="H8" s="168">
        <f>'A. 2006-2010 Programs'!K$33</f>
        <v>173415.79664505177</v>
      </c>
      <c r="I8" s="168">
        <f>'A. 2006-2010 Programs'!L$33</f>
        <v>173281.299219323</v>
      </c>
      <c r="J8" s="168">
        <f>'A. 2006-2010 Programs'!M$33</f>
        <v>165600.26621007049</v>
      </c>
      <c r="K8" s="168">
        <f>'A. 2006-2010 Programs'!N$33</f>
        <v>126369.18670632983</v>
      </c>
      <c r="L8" s="168">
        <f>'A. 2006-2010 Programs'!O$33</f>
        <v>125137.97158150867</v>
      </c>
      <c r="M8" s="168">
        <f>'A. 2006-2010 Programs'!P$33</f>
        <v>98368.7245329016</v>
      </c>
      <c r="N8" s="168">
        <f>'A. 2006-2010 Programs'!Q$33</f>
        <v>42694.155749770805</v>
      </c>
      <c r="O8" s="168">
        <f>'A. 2006-2010 Programs'!R$33</f>
        <v>40617.135582107694</v>
      </c>
      <c r="P8" s="168">
        <f>'A. 2006-2010 Programs'!S$33</f>
        <v>39594.540162229932</v>
      </c>
      <c r="Q8" s="168">
        <f>'A. 2006-2010 Programs'!T$33</f>
        <v>39594.540162229932</v>
      </c>
    </row>
    <row r="9" spans="1:19" x14ac:dyDescent="0.35">
      <c r="B9" s="170">
        <f>SUM(B4:B8)</f>
        <v>119655.37601753516</v>
      </c>
      <c r="C9" s="170">
        <f t="shared" ref="C9:O9" si="0">SUM(C4:C8)</f>
        <v>317913.04730855615</v>
      </c>
      <c r="D9" s="170">
        <f t="shared" si="0"/>
        <v>586960.1139015092</v>
      </c>
      <c r="E9" s="170">
        <f t="shared" si="0"/>
        <v>1153337.3957214095</v>
      </c>
      <c r="F9" s="170">
        <f t="shared" si="0"/>
        <v>1406315.8052786482</v>
      </c>
      <c r="G9" s="170">
        <f t="shared" si="0"/>
        <v>1426936.7154639419</v>
      </c>
      <c r="H9" s="170">
        <f t="shared" si="0"/>
        <v>1406861.4689630049</v>
      </c>
      <c r="I9" s="170">
        <f t="shared" si="0"/>
        <v>1398269.2815141387</v>
      </c>
      <c r="J9" s="170">
        <f t="shared" si="0"/>
        <v>1353127.7552786903</v>
      </c>
      <c r="K9" s="170">
        <f t="shared" si="0"/>
        <v>1226988.4135947379</v>
      </c>
      <c r="L9" s="170">
        <f t="shared" si="0"/>
        <v>1162171.6043006408</v>
      </c>
      <c r="M9" s="170">
        <f t="shared" si="0"/>
        <v>958186.82729821978</v>
      </c>
      <c r="N9" s="170">
        <f t="shared" si="0"/>
        <v>724907.26433500345</v>
      </c>
      <c r="O9" s="170">
        <f t="shared" si="0"/>
        <v>666839.63401652861</v>
      </c>
      <c r="P9" s="170">
        <f t="shared" ref="P9:Q9" si="1">SUM(P4:P8)</f>
        <v>441870.79720784182</v>
      </c>
      <c r="Q9" s="170">
        <f t="shared" si="1"/>
        <v>432368.66709829448</v>
      </c>
    </row>
    <row r="10" spans="1:19" x14ac:dyDescent="0.35"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</row>
    <row r="11" spans="1:19" ht="15.5" x14ac:dyDescent="0.35">
      <c r="B11" s="171"/>
      <c r="C11" s="171"/>
      <c r="D11" s="171"/>
      <c r="E11" s="171"/>
      <c r="F11" s="171"/>
      <c r="G11" s="171"/>
      <c r="H11" s="171"/>
      <c r="I11" s="171"/>
      <c r="J11" s="171"/>
      <c r="R11" s="161">
        <v>0.5</v>
      </c>
      <c r="S11" s="140" t="s">
        <v>74</v>
      </c>
    </row>
    <row r="13" spans="1:19" s="166" customFormat="1" ht="15.5" x14ac:dyDescent="0.35">
      <c r="A13" s="165" t="s">
        <v>73</v>
      </c>
      <c r="B13" s="162">
        <v>2006</v>
      </c>
      <c r="C13" s="162">
        <v>2007</v>
      </c>
      <c r="D13" s="162">
        <v>2008</v>
      </c>
      <c r="E13" s="162">
        <v>2009</v>
      </c>
      <c r="F13" s="162">
        <v>2010</v>
      </c>
      <c r="G13" s="162">
        <v>2011</v>
      </c>
      <c r="H13" s="162">
        <v>2012</v>
      </c>
      <c r="I13" s="162">
        <v>2013</v>
      </c>
      <c r="J13" s="162">
        <v>2014</v>
      </c>
      <c r="K13" s="162">
        <v>2015</v>
      </c>
      <c r="L13" s="162">
        <v>2016</v>
      </c>
      <c r="M13" s="162">
        <v>2017</v>
      </c>
      <c r="N13" s="162">
        <v>2018</v>
      </c>
      <c r="O13" s="162">
        <v>2019</v>
      </c>
      <c r="P13" s="162">
        <v>2020</v>
      </c>
      <c r="Q13" s="162">
        <v>2021</v>
      </c>
    </row>
    <row r="14" spans="1:19" x14ac:dyDescent="0.35">
      <c r="A14" s="125" t="s">
        <v>39</v>
      </c>
      <c r="B14" s="172"/>
      <c r="C14" s="172"/>
      <c r="D14" s="172"/>
      <c r="E14" s="172"/>
      <c r="F14" s="172"/>
      <c r="G14" s="173">
        <f>'B. 2011-2014 Programs'!C11*$R$20</f>
        <v>76759</v>
      </c>
      <c r="H14" s="174">
        <f>'B. 2011-2014 Programs'!Q20</f>
        <v>153241</v>
      </c>
      <c r="I14" s="174">
        <f>'B. 2011-2014 Programs'!C13</f>
        <v>153241</v>
      </c>
      <c r="J14" s="174">
        <f>'B. 2011-2014 Programs'!C14</f>
        <v>128447</v>
      </c>
      <c r="K14" s="174">
        <f>'B. 2011-2014 Programs'!C21</f>
        <v>128446.60619999999</v>
      </c>
      <c r="L14" s="174">
        <f>'B. 2011-2014 Programs'!C22</f>
        <v>128446.60619999999</v>
      </c>
      <c r="M14" s="174">
        <f>'B. 2011-2014 Programs'!C23</f>
        <v>128446.60619999999</v>
      </c>
      <c r="N14" s="174">
        <f>'B. 2011-2014 Programs'!C24</f>
        <v>128446.60619999999</v>
      </c>
      <c r="O14" s="174">
        <f>'B. 2011-2014 Programs'!C25</f>
        <v>128446.60619999999</v>
      </c>
      <c r="P14" s="174">
        <f>'B. 2011-2014 Programs'!C26</f>
        <v>128446.60619999999</v>
      </c>
      <c r="Q14" s="174">
        <f>'B. 2011-2014 Programs'!C27</f>
        <v>128446.60619999999</v>
      </c>
    </row>
    <row r="15" spans="1:19" x14ac:dyDescent="0.35">
      <c r="A15" s="125" t="s">
        <v>40</v>
      </c>
      <c r="B15" s="172"/>
      <c r="C15" s="172"/>
      <c r="D15" s="172"/>
      <c r="E15" s="172"/>
      <c r="F15" s="172"/>
      <c r="G15" s="172"/>
      <c r="H15" s="173">
        <f>'B. 2011-2014 Programs'!D12*$R$20</f>
        <v>334609.94500000001</v>
      </c>
      <c r="I15" s="174">
        <f>'B. 2011-2014 Programs'!D13</f>
        <v>500886.61</v>
      </c>
      <c r="J15" s="174">
        <f>'B. 2011-2014 Programs'!D14</f>
        <v>500886.61</v>
      </c>
      <c r="K15" s="174">
        <f>'B. 2011-2014 Programs'!D21</f>
        <v>500886.61</v>
      </c>
      <c r="L15" s="174">
        <f>'B. 2011-2014 Programs'!D22</f>
        <v>500886.61</v>
      </c>
      <c r="M15" s="174">
        <f>'B. 2011-2014 Programs'!D23</f>
        <v>500886.61</v>
      </c>
      <c r="N15" s="174">
        <f>'B. 2011-2014 Programs'!D24</f>
        <v>500886.61</v>
      </c>
      <c r="O15" s="174">
        <f>'B. 2011-2014 Programs'!D25</f>
        <v>500886.61</v>
      </c>
      <c r="P15" s="174">
        <f>'B. 2011-2014 Programs'!D26</f>
        <v>500886.61</v>
      </c>
      <c r="Q15" s="174">
        <f>'B. 2011-2014 Programs'!D27</f>
        <v>500886.61</v>
      </c>
    </row>
    <row r="16" spans="1:19" x14ac:dyDescent="0.35">
      <c r="A16" s="125" t="s">
        <v>41</v>
      </c>
      <c r="B16" s="172"/>
      <c r="C16" s="172"/>
      <c r="D16" s="172"/>
      <c r="E16" s="172"/>
      <c r="F16" s="172"/>
      <c r="G16" s="172"/>
      <c r="H16" s="172"/>
      <c r="I16" s="173">
        <f>'B. 2011-2014 Programs'!E13*$R$20</f>
        <v>176985.40000000002</v>
      </c>
      <c r="J16" s="174">
        <f>'B. 2011-2014 Programs'!E14</f>
        <v>350962.04820000008</v>
      </c>
      <c r="K16" s="174">
        <f>'B. 2011-2014 Programs'!E21</f>
        <v>347978.87079030008</v>
      </c>
      <c r="L16" s="174">
        <f>'B. 2011-2014 Programs'!E22</f>
        <v>347978.87079030008</v>
      </c>
      <c r="M16" s="174">
        <f>'B. 2011-2014 Programs'!E23</f>
        <v>347978.87079030008</v>
      </c>
      <c r="N16" s="174">
        <f>'B. 2011-2014 Programs'!E24</f>
        <v>347978.87079030008</v>
      </c>
      <c r="O16" s="174">
        <f>'B. 2011-2014 Programs'!E25</f>
        <v>347978.87079030008</v>
      </c>
      <c r="P16" s="174">
        <f>'B. 2011-2014 Programs'!E26</f>
        <v>347978.87079030008</v>
      </c>
      <c r="Q16" s="174">
        <f>'B. 2011-2014 Programs'!E27</f>
        <v>347978.87079030008</v>
      </c>
    </row>
    <row r="17" spans="1:19" x14ac:dyDescent="0.35">
      <c r="A17" s="126" t="s">
        <v>42</v>
      </c>
      <c r="B17" s="175"/>
      <c r="C17" s="175"/>
      <c r="D17" s="175"/>
      <c r="E17" s="175"/>
      <c r="F17" s="175"/>
      <c r="G17" s="175"/>
      <c r="H17" s="175"/>
      <c r="I17" s="175"/>
      <c r="J17" s="176">
        <f>'B. 2011-2014 Programs'!F14*$R$20</f>
        <v>166225.25850000003</v>
      </c>
      <c r="K17" s="177">
        <f>'B. 2011-2014 Programs'!F21</f>
        <v>323640.57829950005</v>
      </c>
      <c r="L17" s="177">
        <f>'B. 2011-2014 Programs'!F22</f>
        <v>323640.57829950005</v>
      </c>
      <c r="M17" s="174">
        <f>'B. 2011-2014 Programs'!F23</f>
        <v>323640.57829950005</v>
      </c>
      <c r="N17" s="174">
        <f>'B. 2011-2014 Programs'!F24</f>
        <v>323640.57829950005</v>
      </c>
      <c r="O17" s="174">
        <f>'B. 2011-2014 Programs'!F25</f>
        <v>323640.57829950005</v>
      </c>
      <c r="P17" s="174">
        <f>'B. 2011-2014 Programs'!F26</f>
        <v>323640.57829950005</v>
      </c>
      <c r="Q17" s="174">
        <f>'B. 2011-2014 Programs'!F27</f>
        <v>323640.57829950005</v>
      </c>
    </row>
    <row r="18" spans="1:19" x14ac:dyDescent="0.35">
      <c r="B18" s="178">
        <f>SUM(B14:B17)</f>
        <v>0</v>
      </c>
      <c r="C18" s="178">
        <f t="shared" ref="C18:O18" si="2">SUM(C14:C17)</f>
        <v>0</v>
      </c>
      <c r="D18" s="178">
        <f t="shared" si="2"/>
        <v>0</v>
      </c>
      <c r="E18" s="178">
        <f t="shared" si="2"/>
        <v>0</v>
      </c>
      <c r="F18" s="178">
        <f t="shared" si="2"/>
        <v>0</v>
      </c>
      <c r="G18" s="178">
        <f t="shared" si="2"/>
        <v>76759</v>
      </c>
      <c r="H18" s="178">
        <f t="shared" si="2"/>
        <v>487850.94500000001</v>
      </c>
      <c r="I18" s="178">
        <f t="shared" si="2"/>
        <v>831113.01</v>
      </c>
      <c r="J18" s="178">
        <f t="shared" si="2"/>
        <v>1146520.9167000002</v>
      </c>
      <c r="K18" s="178">
        <f t="shared" si="2"/>
        <v>1300952.6652898001</v>
      </c>
      <c r="L18" s="178">
        <f t="shared" si="2"/>
        <v>1300952.6652898001</v>
      </c>
      <c r="M18" s="178">
        <f t="shared" si="2"/>
        <v>1300952.6652898001</v>
      </c>
      <c r="N18" s="178">
        <f t="shared" si="2"/>
        <v>1300952.6652898001</v>
      </c>
      <c r="O18" s="178">
        <f t="shared" si="2"/>
        <v>1300952.6652898001</v>
      </c>
      <c r="P18" s="178">
        <f t="shared" ref="P18:Q18" si="3">SUM(P14:P17)</f>
        <v>1300952.6652898001</v>
      </c>
      <c r="Q18" s="178">
        <f t="shared" si="3"/>
        <v>1300952.6652898001</v>
      </c>
    </row>
    <row r="20" spans="1:19" ht="15.5" x14ac:dyDescent="0.35">
      <c r="R20" s="161">
        <v>0.5</v>
      </c>
      <c r="S20" s="140" t="s">
        <v>74</v>
      </c>
    </row>
    <row r="21" spans="1:19" ht="15" customHeight="1" x14ac:dyDescent="0.35"/>
    <row r="22" spans="1:19" ht="15.5" x14ac:dyDescent="0.35">
      <c r="A22" s="165" t="s">
        <v>96</v>
      </c>
      <c r="B22" s="162">
        <v>2006</v>
      </c>
      <c r="C22" s="162">
        <v>2007</v>
      </c>
      <c r="D22" s="162">
        <v>2008</v>
      </c>
      <c r="E22" s="162">
        <v>2009</v>
      </c>
      <c r="F22" s="162">
        <v>2010</v>
      </c>
      <c r="G22" s="162">
        <v>2011</v>
      </c>
      <c r="H22" s="162">
        <v>2012</v>
      </c>
      <c r="I22" s="162">
        <v>2013</v>
      </c>
      <c r="J22" s="162">
        <v>2014</v>
      </c>
      <c r="K22" s="162">
        <v>2015</v>
      </c>
      <c r="L22" s="162">
        <v>2016</v>
      </c>
      <c r="M22" s="162">
        <v>2017</v>
      </c>
      <c r="N22" s="162">
        <v>2018</v>
      </c>
      <c r="O22" s="162">
        <v>2019</v>
      </c>
      <c r="P22" s="162">
        <v>2020</v>
      </c>
      <c r="Q22" s="162">
        <v>2021</v>
      </c>
    </row>
    <row r="23" spans="1:19" x14ac:dyDescent="0.35">
      <c r="A23" s="125" t="s">
        <v>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3">
        <f>'C. 2015-2020 Programs'!C11*'D. CDM 1|2 yr Rule'!R31</f>
        <v>403451.6993318405</v>
      </c>
      <c r="L23" s="174">
        <f>'C. 2015-2020 Programs'!C12</f>
        <v>802794</v>
      </c>
      <c r="M23" s="174">
        <f>'C. 2015-2020 Programs'!C13</f>
        <v>802381</v>
      </c>
      <c r="N23" s="174">
        <f>'C. 2015-2020 Programs'!C14</f>
        <v>803745</v>
      </c>
      <c r="O23" s="174">
        <f>'C. 2015-2020 Programs'!C15</f>
        <v>797829</v>
      </c>
      <c r="P23" s="174">
        <f>'C. 2015-2020 Programs'!C22</f>
        <v>792131</v>
      </c>
      <c r="Q23" s="174">
        <f>'C. 2015-2020 Programs'!C23</f>
        <v>792130</v>
      </c>
    </row>
    <row r="24" spans="1:19" x14ac:dyDescent="0.35">
      <c r="A24" s="125" t="s">
        <v>86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2"/>
      <c r="L24" s="173">
        <f>'C. 2015-2020 Programs'!D12*'D. CDM 1|2 yr Rule'!$R$31</f>
        <v>297279.00943940878</v>
      </c>
      <c r="M24" s="174">
        <f>'C. 2015-2020 Programs'!D13</f>
        <v>594490.24268924945</v>
      </c>
      <c r="N24" s="174">
        <f>'C. 2015-2020 Programs'!D14</f>
        <v>594490.24268924945</v>
      </c>
      <c r="O24" s="174">
        <f>'C. 2015-2020 Programs'!D15</f>
        <v>594490.24268924945</v>
      </c>
      <c r="P24" s="174">
        <f>'C. 2015-2020 Programs'!D22</f>
        <v>594490.24268924945</v>
      </c>
      <c r="Q24" s="174">
        <f>'C. 2015-2020 Programs'!D23</f>
        <v>594344.24268924945</v>
      </c>
    </row>
    <row r="25" spans="1:19" x14ac:dyDescent="0.35">
      <c r="A25" s="125" t="s">
        <v>87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2"/>
      <c r="L25" s="172"/>
      <c r="M25" s="173">
        <f>'C. 2015-2020 Programs'!E13*'D. CDM 1|2 yr Rule'!$R$31</f>
        <v>482725.02561946103</v>
      </c>
      <c r="N25" s="174">
        <f>'C. 2015-2020 Programs'!E14</f>
        <v>873157.76565493457</v>
      </c>
      <c r="O25" s="174">
        <f>'C. 2015-2020 Programs'!E15</f>
        <v>873157.76565493457</v>
      </c>
      <c r="P25" s="174">
        <f>'C. 2015-2020 Programs'!E22</f>
        <v>873157.76565493457</v>
      </c>
      <c r="Q25" s="174">
        <f>'C. 2015-2020 Programs'!E23</f>
        <v>872873.76565493457</v>
      </c>
    </row>
    <row r="26" spans="1:19" x14ac:dyDescent="0.35">
      <c r="A26" s="125" t="s">
        <v>88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2"/>
      <c r="L26" s="172"/>
      <c r="M26" s="172"/>
      <c r="N26" s="173">
        <f>'C. 2015-2020 Programs'!F14*'D. CDM 1|2 yr Rule'!$R$31</f>
        <v>323423.30566606182</v>
      </c>
      <c r="O26" s="174">
        <f>'C. 2015-2020 Programs'!F15</f>
        <v>646846.61133212363</v>
      </c>
      <c r="P26" s="174">
        <f>'C. 2015-2020 Programs'!F22</f>
        <v>646846.61133212363</v>
      </c>
      <c r="Q26" s="174">
        <f>'C. 2015-2020 Programs'!F23</f>
        <v>646846.61133212363</v>
      </c>
    </row>
    <row r="27" spans="1:19" x14ac:dyDescent="0.35">
      <c r="A27" s="125" t="s">
        <v>89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2"/>
      <c r="L27" s="172"/>
      <c r="M27" s="172"/>
      <c r="N27" s="172"/>
      <c r="O27" s="173">
        <f>'C. 2015-2020 Programs'!G15*'D. CDM 1|2 yr Rule'!$R$31</f>
        <v>96555.5</v>
      </c>
      <c r="P27" s="173">
        <f>'C. 2015-2020 Programs'!G22</f>
        <v>568377</v>
      </c>
      <c r="Q27" s="173">
        <f>'C. 2015-2020 Programs'!G23</f>
        <v>568377</v>
      </c>
    </row>
    <row r="28" spans="1:19" x14ac:dyDescent="0.35">
      <c r="A28" s="125" t="s">
        <v>90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75"/>
      <c r="L28" s="175"/>
      <c r="M28" s="175"/>
      <c r="N28" s="175"/>
      <c r="O28" s="175"/>
      <c r="P28" s="190"/>
      <c r="Q28" s="190"/>
    </row>
    <row r="29" spans="1:19" x14ac:dyDescent="0.35">
      <c r="B29" s="181">
        <f>SUM(B23:B28)</f>
        <v>0</v>
      </c>
      <c r="C29" s="181">
        <f t="shared" ref="C29:F29" si="4">SUM(C23:C28)</f>
        <v>0</v>
      </c>
      <c r="D29" s="181">
        <f t="shared" si="4"/>
        <v>0</v>
      </c>
      <c r="E29" s="181">
        <f t="shared" si="4"/>
        <v>0</v>
      </c>
      <c r="F29" s="181">
        <f t="shared" si="4"/>
        <v>0</v>
      </c>
      <c r="G29" s="181">
        <f t="shared" ref="G29:O29" si="5">SUM(G23:G28)</f>
        <v>0</v>
      </c>
      <c r="H29" s="181">
        <f t="shared" si="5"/>
        <v>0</v>
      </c>
      <c r="I29" s="181">
        <f t="shared" si="5"/>
        <v>0</v>
      </c>
      <c r="J29" s="181">
        <f t="shared" si="5"/>
        <v>0</v>
      </c>
      <c r="K29" s="178">
        <f t="shared" si="5"/>
        <v>403451.6993318405</v>
      </c>
      <c r="L29" s="178">
        <f t="shared" si="5"/>
        <v>1100073.0094394088</v>
      </c>
      <c r="M29" s="178">
        <f t="shared" si="5"/>
        <v>1879596.2683087105</v>
      </c>
      <c r="N29" s="178">
        <f t="shared" si="5"/>
        <v>2594816.3140102457</v>
      </c>
      <c r="O29" s="178">
        <f t="shared" si="5"/>
        <v>3008879.1196763078</v>
      </c>
      <c r="P29" s="178">
        <f t="shared" ref="P29:Q29" si="6">SUM(P23:P28)</f>
        <v>3475002.6196763078</v>
      </c>
      <c r="Q29" s="178">
        <f t="shared" si="6"/>
        <v>3474571.6196763078</v>
      </c>
    </row>
    <row r="31" spans="1:19" ht="15.5" x14ac:dyDescent="0.35">
      <c r="R31" s="161">
        <v>0.5</v>
      </c>
      <c r="S31" s="140" t="s">
        <v>74</v>
      </c>
    </row>
    <row r="35" spans="1:17" x14ac:dyDescent="0.35">
      <c r="A35" s="182" t="s">
        <v>98</v>
      </c>
      <c r="B35" s="183">
        <f>B9+B18+B29</f>
        <v>119655.37601753516</v>
      </c>
      <c r="C35" s="183">
        <f t="shared" ref="C35:Q35" si="7">C9+C18+C29</f>
        <v>317913.04730855615</v>
      </c>
      <c r="D35" s="183">
        <f t="shared" si="7"/>
        <v>586960.1139015092</v>
      </c>
      <c r="E35" s="183">
        <f t="shared" si="7"/>
        <v>1153337.3957214095</v>
      </c>
      <c r="F35" s="183">
        <f t="shared" si="7"/>
        <v>1406315.8052786482</v>
      </c>
      <c r="G35" s="183">
        <f t="shared" si="7"/>
        <v>1503695.7154639419</v>
      </c>
      <c r="H35" s="183">
        <f t="shared" si="7"/>
        <v>1894712.4139630049</v>
      </c>
      <c r="I35" s="183">
        <f t="shared" si="7"/>
        <v>2229382.2915141387</v>
      </c>
      <c r="J35" s="183">
        <f t="shared" si="7"/>
        <v>2499648.6719786907</v>
      </c>
      <c r="K35" s="183">
        <f t="shared" si="7"/>
        <v>2931392.7782163788</v>
      </c>
      <c r="L35" s="183">
        <f t="shared" si="7"/>
        <v>3563197.2790298499</v>
      </c>
      <c r="M35" s="183">
        <f t="shared" si="7"/>
        <v>4138735.7608967302</v>
      </c>
      <c r="N35" s="183">
        <f t="shared" si="7"/>
        <v>4620676.2436350491</v>
      </c>
      <c r="O35" s="183">
        <f t="shared" si="7"/>
        <v>4976671.4189826362</v>
      </c>
      <c r="P35" s="183">
        <f t="shared" si="7"/>
        <v>5217826.08217395</v>
      </c>
      <c r="Q35" s="183">
        <f t="shared" si="7"/>
        <v>5207892.9520644024</v>
      </c>
    </row>
  </sheetData>
  <mergeCells count="1">
    <mergeCell ref="B1:L1"/>
  </mergeCells>
  <pageMargins left="0.46" right="0.27" top="0.75" bottom="0.75" header="0.3" footer="0.3"/>
  <pageSetup scale="58" orientation="landscape" r:id="rId1"/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4"/>
  <sheetViews>
    <sheetView zoomScale="80" zoomScaleNormal="80" workbookViewId="0">
      <selection activeCell="F12" sqref="F12"/>
    </sheetView>
  </sheetViews>
  <sheetFormatPr defaultColWidth="9.1796875" defaultRowHeight="14.5" x14ac:dyDescent="0.35"/>
  <cols>
    <col min="1" max="1" width="7.7265625" style="233" bestFit="1" customWidth="1"/>
    <col min="2" max="2" width="22.26953125" style="200" customWidth="1"/>
    <col min="3" max="4" width="23" style="200" customWidth="1"/>
    <col min="5" max="5" width="2.54296875" style="200" customWidth="1"/>
    <col min="6" max="6" width="22.7265625" style="199" customWidth="1"/>
    <col min="7" max="7" width="18.453125" style="200" customWidth="1"/>
    <col min="8" max="8" width="3.26953125" style="200" bestFit="1" customWidth="1"/>
    <col min="9" max="9" width="19" style="200" customWidth="1"/>
    <col min="10" max="10" width="2.81640625" style="200" customWidth="1"/>
    <col min="11" max="11" width="11.7265625" style="200" bestFit="1" customWidth="1"/>
    <col min="12" max="12" width="4.90625" style="200" bestFit="1" customWidth="1"/>
    <col min="13" max="13" width="3" style="200" customWidth="1"/>
    <col min="14" max="14" width="14.453125" style="200" bestFit="1" customWidth="1"/>
    <col min="15" max="15" width="7.7265625" style="200" bestFit="1" customWidth="1"/>
    <col min="16" max="19" width="9.26953125" style="200" bestFit="1" customWidth="1"/>
    <col min="20" max="20" width="10.36328125" style="200" bestFit="1" customWidth="1"/>
    <col min="21" max="21" width="14.26953125" style="200" customWidth="1"/>
    <col min="22" max="22" width="15" style="200" customWidth="1"/>
    <col min="23" max="16384" width="9.1796875" style="200"/>
  </cols>
  <sheetData>
    <row r="1" spans="1:22" s="195" customFormat="1" ht="29.25" customHeight="1" x14ac:dyDescent="0.35">
      <c r="A1" s="191"/>
      <c r="B1" s="192" t="s">
        <v>65</v>
      </c>
      <c r="C1" s="192" t="s">
        <v>20</v>
      </c>
      <c r="D1" s="192" t="s">
        <v>97</v>
      </c>
      <c r="E1" s="193"/>
      <c r="F1" s="194" t="s">
        <v>105</v>
      </c>
      <c r="G1" s="194" t="s">
        <v>21</v>
      </c>
      <c r="I1" s="192" t="s">
        <v>25</v>
      </c>
      <c r="K1" s="310" t="s">
        <v>26</v>
      </c>
      <c r="L1" s="311"/>
      <c r="N1" s="196"/>
      <c r="O1" s="196"/>
      <c r="P1" s="196"/>
      <c r="Q1" s="196"/>
      <c r="R1" s="196"/>
      <c r="S1" s="196"/>
      <c r="T1" s="196"/>
      <c r="U1" s="196"/>
      <c r="V1" s="196"/>
    </row>
    <row r="2" spans="1:22" x14ac:dyDescent="0.35">
      <c r="A2" s="197"/>
      <c r="B2" s="196"/>
      <c r="C2" s="196"/>
      <c r="D2" s="196"/>
      <c r="E2" s="196"/>
      <c r="F2" s="198"/>
      <c r="G2" s="199"/>
      <c r="K2" s="201"/>
      <c r="L2" s="202"/>
      <c r="N2" s="196"/>
      <c r="O2" s="196"/>
      <c r="P2" s="196"/>
      <c r="Q2" s="196"/>
      <c r="R2" s="196"/>
      <c r="S2" s="196"/>
      <c r="T2" s="196"/>
      <c r="U2" s="196"/>
      <c r="V2" s="196"/>
    </row>
    <row r="3" spans="1:22" ht="15" thickBot="1" x14ac:dyDescent="0.4">
      <c r="A3" s="197">
        <v>2006</v>
      </c>
      <c r="B3" s="203">
        <f>'D. CDM 1|2 yr Rule'!B9</f>
        <v>119655.37601753516</v>
      </c>
      <c r="C3" s="204"/>
      <c r="D3" s="204"/>
      <c r="E3" s="205"/>
      <c r="F3" s="203">
        <f>B3+C3+D3</f>
        <v>119655.37601753516</v>
      </c>
      <c r="G3" s="203">
        <f>F3</f>
        <v>119655.37601753516</v>
      </c>
      <c r="H3" s="205"/>
      <c r="I3" s="205">
        <f>G3/$H$32</f>
        <v>1534.0432822760918</v>
      </c>
      <c r="K3" s="206">
        <f>C34</f>
        <v>119655.37601753518</v>
      </c>
      <c r="L3" s="207">
        <f>K3-'D. CDM 1|2 yr Rule'!B35</f>
        <v>0</v>
      </c>
    </row>
    <row r="4" spans="1:22" x14ac:dyDescent="0.35">
      <c r="A4" s="197">
        <v>2007</v>
      </c>
      <c r="B4" s="203">
        <f>'D. CDM 1|2 yr Rule'!C9</f>
        <v>317913.04730855615</v>
      </c>
      <c r="C4" s="204"/>
      <c r="D4" s="204"/>
      <c r="E4" s="205"/>
      <c r="F4" s="203">
        <f t="shared" ref="F4:F18" si="0">B4+C4+D4</f>
        <v>317913.04730855615</v>
      </c>
      <c r="G4" s="203">
        <f>F4-F34</f>
        <v>97010.814660798933</v>
      </c>
      <c r="H4" s="205"/>
      <c r="I4" s="205">
        <f>G4/$H$32</f>
        <v>1243.7283930871658</v>
      </c>
      <c r="K4" s="206">
        <f>C46</f>
        <v>317913.04730855633</v>
      </c>
      <c r="L4" s="207">
        <f>K4-'D. CDM 1|2 yr Rule'!C35</f>
        <v>0</v>
      </c>
      <c r="N4" s="196"/>
      <c r="O4" s="312" t="s">
        <v>99</v>
      </c>
      <c r="P4" s="313"/>
      <c r="Q4" s="314"/>
      <c r="R4" s="196"/>
      <c r="S4" s="196"/>
      <c r="T4" s="196"/>
      <c r="U4" s="196"/>
      <c r="V4" s="196"/>
    </row>
    <row r="5" spans="1:22" x14ac:dyDescent="0.35">
      <c r="A5" s="197">
        <v>2008</v>
      </c>
      <c r="B5" s="203">
        <f>'D. CDM 1|2 yr Rule'!D9</f>
        <v>586960.1139015092</v>
      </c>
      <c r="C5" s="204"/>
      <c r="D5" s="204"/>
      <c r="E5" s="205"/>
      <c r="F5" s="203">
        <f t="shared" si="0"/>
        <v>586960.1139015092</v>
      </c>
      <c r="G5" s="203">
        <f>F5-F46</f>
        <v>186960.99264919991</v>
      </c>
      <c r="H5" s="205"/>
      <c r="I5" s="205">
        <f t="shared" ref="I5:I13" si="1">G5/$H$32</f>
        <v>2396.9358031948705</v>
      </c>
      <c r="K5" s="206">
        <f>C58</f>
        <v>586960.11390150932</v>
      </c>
      <c r="L5" s="207">
        <f>K5-'D. CDM 1|2 yr Rule'!D35</f>
        <v>0</v>
      </c>
      <c r="N5" s="196"/>
      <c r="O5" s="315"/>
      <c r="P5" s="316"/>
      <c r="Q5" s="317"/>
      <c r="R5" s="196"/>
      <c r="S5" s="196"/>
      <c r="T5" s="196"/>
      <c r="U5" s="196"/>
      <c r="V5" s="196"/>
    </row>
    <row r="6" spans="1:22" ht="15" thickBot="1" x14ac:dyDescent="0.4">
      <c r="A6" s="197">
        <v>2009</v>
      </c>
      <c r="B6" s="203">
        <f>'D. CDM 1|2 yr Rule'!E9</f>
        <v>1153337.3957214095</v>
      </c>
      <c r="C6" s="204"/>
      <c r="D6" s="204"/>
      <c r="E6" s="205"/>
      <c r="F6" s="203">
        <f t="shared" si="0"/>
        <v>1153337.3957214095</v>
      </c>
      <c r="G6" s="203">
        <f>F6-F58</f>
        <v>408179.51880903856</v>
      </c>
      <c r="H6" s="205"/>
      <c r="I6" s="205">
        <f t="shared" si="1"/>
        <v>5233.0707539620325</v>
      </c>
      <c r="K6" s="206">
        <f>C70</f>
        <v>1153337.3957214095</v>
      </c>
      <c r="L6" s="207">
        <f>K6-'D. CDM 1|2 yr Rule'!E35</f>
        <v>0</v>
      </c>
      <c r="N6" s="196"/>
      <c r="O6" s="318">
        <v>5890000</v>
      </c>
      <c r="P6" s="319"/>
      <c r="Q6" s="320"/>
      <c r="R6" s="196"/>
      <c r="S6" s="196"/>
      <c r="T6" s="196"/>
    </row>
    <row r="7" spans="1:22" x14ac:dyDescent="0.35">
      <c r="A7" s="197">
        <v>2010</v>
      </c>
      <c r="B7" s="203">
        <f>'D. CDM 1|2 yr Rule'!F9</f>
        <v>1406315.8052786482</v>
      </c>
      <c r="C7" s="204"/>
      <c r="D7" s="204"/>
      <c r="E7" s="205"/>
      <c r="F7" s="203">
        <f t="shared" si="0"/>
        <v>1406315.8052786482</v>
      </c>
      <c r="G7" s="203">
        <f>F7-F70</f>
        <v>-92404.260204255581</v>
      </c>
      <c r="H7" s="205"/>
      <c r="I7" s="205">
        <f t="shared" si="1"/>
        <v>-1184.6700026186613</v>
      </c>
      <c r="K7" s="206">
        <f>C82</f>
        <v>1406315.8052786484</v>
      </c>
      <c r="L7" s="207">
        <f>K7-'D. CDM 1|2 yr Rule'!F35</f>
        <v>0</v>
      </c>
      <c r="N7" s="196"/>
      <c r="O7" s="196"/>
      <c r="P7" s="196"/>
      <c r="Q7" s="196"/>
      <c r="R7" s="196"/>
      <c r="S7" s="196"/>
      <c r="T7" s="196"/>
    </row>
    <row r="8" spans="1:22" x14ac:dyDescent="0.35">
      <c r="A8" s="197">
        <v>2011</v>
      </c>
      <c r="B8" s="203">
        <f>'D. CDM 1|2 yr Rule'!G9</f>
        <v>1426936.7154639419</v>
      </c>
      <c r="C8" s="203">
        <f>'D. CDM 1|2 yr Rule'!G18</f>
        <v>76759</v>
      </c>
      <c r="D8" s="204"/>
      <c r="E8" s="205"/>
      <c r="F8" s="203">
        <f t="shared" si="0"/>
        <v>1503695.7154639419</v>
      </c>
      <c r="G8" s="203">
        <f>F8-F82</f>
        <v>175568.13035812508</v>
      </c>
      <c r="H8" s="205"/>
      <c r="I8" s="205">
        <f t="shared" si="1"/>
        <v>2250.8734661298085</v>
      </c>
      <c r="K8" s="206">
        <f>C94</f>
        <v>1503695.7154639419</v>
      </c>
      <c r="L8" s="207">
        <f>K8-'D. CDM 1|2 yr Rule'!G35</f>
        <v>0</v>
      </c>
      <c r="N8" s="208"/>
      <c r="O8" s="209">
        <v>2015</v>
      </c>
      <c r="P8" s="209">
        <v>2016</v>
      </c>
      <c r="Q8" s="209">
        <v>2017</v>
      </c>
      <c r="R8" s="209">
        <v>2018</v>
      </c>
      <c r="S8" s="209">
        <v>2019</v>
      </c>
      <c r="T8" s="210" t="s">
        <v>19</v>
      </c>
    </row>
    <row r="9" spans="1:22" x14ac:dyDescent="0.35">
      <c r="A9" s="197">
        <v>2012</v>
      </c>
      <c r="B9" s="203">
        <f>'D. CDM 1|2 yr Rule'!H9</f>
        <v>1406861.4689630049</v>
      </c>
      <c r="C9" s="203">
        <f>'D. CDM 1|2 yr Rule'!H18</f>
        <v>487850.94500000001</v>
      </c>
      <c r="D9" s="204"/>
      <c r="E9" s="205"/>
      <c r="F9" s="203">
        <f t="shared" si="0"/>
        <v>1894712.4139630049</v>
      </c>
      <c r="G9" s="203">
        <f>F9-F94</f>
        <v>242459.04973449558</v>
      </c>
      <c r="H9" s="205"/>
      <c r="I9" s="205">
        <f t="shared" si="1"/>
        <v>3108.4493555704562</v>
      </c>
      <c r="K9" s="206">
        <f>C106</f>
        <v>1894712.4139630049</v>
      </c>
      <c r="L9" s="207">
        <f>K9-'D. CDM 1|2 yr Rule'!H35</f>
        <v>0</v>
      </c>
      <c r="N9" s="211" t="s">
        <v>33</v>
      </c>
      <c r="O9" s="212">
        <f>O16/$O$6</f>
        <v>0.13699548364408845</v>
      </c>
      <c r="P9" s="212">
        <f>P16/$O$6</f>
        <v>0.13629779286926996</v>
      </c>
      <c r="Q9" s="212">
        <f>Q16/$O$6</f>
        <v>0.13622767402376909</v>
      </c>
      <c r="R9" s="212">
        <f>R16/$O$6</f>
        <v>0.13645925297113753</v>
      </c>
      <c r="S9" s="212">
        <f>S16/$O$6</f>
        <v>0.13545483870967742</v>
      </c>
      <c r="T9" s="213">
        <f>SUM(O9:S9)</f>
        <v>0.68143504221794249</v>
      </c>
      <c r="U9" s="214"/>
      <c r="V9" s="214"/>
    </row>
    <row r="10" spans="1:22" x14ac:dyDescent="0.35">
      <c r="A10" s="197">
        <v>2013</v>
      </c>
      <c r="B10" s="203">
        <f>'D. CDM 1|2 yr Rule'!I9</f>
        <v>1398269.2815141387</v>
      </c>
      <c r="C10" s="203">
        <f>'D. CDM 1|2 yr Rule'!I18</f>
        <v>831113.01</v>
      </c>
      <c r="D10" s="204"/>
      <c r="E10" s="205"/>
      <c r="F10" s="203">
        <f t="shared" si="0"/>
        <v>2229382.2915141387</v>
      </c>
      <c r="G10" s="203">
        <f>F10-F106</f>
        <v>129512.22008348396</v>
      </c>
      <c r="H10" s="205"/>
      <c r="I10" s="205">
        <f t="shared" si="1"/>
        <v>1660.4130779933841</v>
      </c>
      <c r="K10" s="206">
        <f>C118</f>
        <v>2229382.2915141382</v>
      </c>
      <c r="L10" s="207">
        <f>K10-'D. CDM 1|2 yr Rule'!I35</f>
        <v>0</v>
      </c>
      <c r="N10" s="211" t="s">
        <v>34</v>
      </c>
      <c r="O10" s="215"/>
      <c r="P10" s="212">
        <f>P17/$O$6</f>
        <v>0.10094363648197242</v>
      </c>
      <c r="Q10" s="212">
        <f>Q17/$O$6</f>
        <v>0.10093212948883692</v>
      </c>
      <c r="R10" s="212">
        <f>R17/$O$6</f>
        <v>0.10093212948883692</v>
      </c>
      <c r="S10" s="212">
        <f>S17/$O$6</f>
        <v>0.10093212948883692</v>
      </c>
      <c r="T10" s="213">
        <f t="shared" ref="T10:T13" si="2">SUM(O10:S10)</f>
        <v>0.40374002494848316</v>
      </c>
      <c r="U10" s="214"/>
      <c r="V10" s="214"/>
    </row>
    <row r="11" spans="1:22" x14ac:dyDescent="0.35">
      <c r="A11" s="197">
        <v>2014</v>
      </c>
      <c r="B11" s="203">
        <f>'D. CDM 1|2 yr Rule'!J9</f>
        <v>1353127.7552786903</v>
      </c>
      <c r="C11" s="203">
        <f>'D. CDM 1|2 yr Rule'!J18</f>
        <v>1146520.9167000002</v>
      </c>
      <c r="D11" s="204"/>
      <c r="E11" s="205"/>
      <c r="F11" s="203">
        <f t="shared" si="0"/>
        <v>2499648.6719786907</v>
      </c>
      <c r="G11" s="203">
        <f>F11-F118</f>
        <v>160679.11731698969</v>
      </c>
      <c r="H11" s="205"/>
      <c r="I11" s="205">
        <f t="shared" si="1"/>
        <v>2059.9886835511497</v>
      </c>
      <c r="K11" s="206">
        <f>C130</f>
        <v>2499648.6719786902</v>
      </c>
      <c r="L11" s="207">
        <f>K11-'D. CDM 1|2 yr Rule'!J35</f>
        <v>0</v>
      </c>
      <c r="N11" s="211" t="s">
        <v>100</v>
      </c>
      <c r="O11" s="215"/>
      <c r="P11" s="215"/>
      <c r="Q11" s="212">
        <f>Q18/$O$6</f>
        <v>0.1639134212629749</v>
      </c>
      <c r="R11" s="212">
        <f>R18/$O$6</f>
        <v>0.14824410282766293</v>
      </c>
      <c r="S11" s="212">
        <f>S18/$O$6</f>
        <v>0.14824410282766293</v>
      </c>
      <c r="T11" s="213">
        <f t="shared" si="2"/>
        <v>0.46040162691830072</v>
      </c>
      <c r="U11" s="214"/>
      <c r="V11" s="214"/>
    </row>
    <row r="12" spans="1:22" x14ac:dyDescent="0.35">
      <c r="A12" s="197">
        <v>2015</v>
      </c>
      <c r="B12" s="203">
        <f>'D. CDM 1|2 yr Rule'!K9</f>
        <v>1226988.4135947379</v>
      </c>
      <c r="C12" s="203">
        <f>'D. CDM 1|2 yr Rule'!K18</f>
        <v>1300952.6652898001</v>
      </c>
      <c r="D12" s="203">
        <f>'D. CDM 1|2 yr Rule'!K29</f>
        <v>403451.6993318405</v>
      </c>
      <c r="E12" s="205"/>
      <c r="F12" s="203">
        <f t="shared" si="0"/>
        <v>2931392.7782163788</v>
      </c>
      <c r="G12" s="203">
        <f>F12-F130</f>
        <v>295784.85312331328</v>
      </c>
      <c r="H12" s="205"/>
      <c r="I12" s="205">
        <f t="shared" si="1"/>
        <v>3792.1135015809396</v>
      </c>
      <c r="K12" s="206">
        <f>C142</f>
        <v>2931392.7782163788</v>
      </c>
      <c r="L12" s="207">
        <f>K12-'D. CDM 1|2 yr Rule'!K35</f>
        <v>0</v>
      </c>
      <c r="N12" s="211" t="s">
        <v>101</v>
      </c>
      <c r="O12" s="215"/>
      <c r="P12" s="215"/>
      <c r="Q12" s="215"/>
      <c r="R12" s="212">
        <f>R19/$O$6</f>
        <v>0.10982115642311098</v>
      </c>
      <c r="S12" s="212">
        <f>S19/$O$6</f>
        <v>0.10982115642311098</v>
      </c>
      <c r="T12" s="213">
        <f t="shared" si="2"/>
        <v>0.21964231284622196</v>
      </c>
      <c r="U12" s="214"/>
      <c r="V12" s="214"/>
    </row>
    <row r="13" spans="1:22" ht="15" thickBot="1" x14ac:dyDescent="0.4">
      <c r="A13" s="197">
        <v>2016</v>
      </c>
      <c r="B13" s="203">
        <f>'D. CDM 1|2 yr Rule'!L9</f>
        <v>1162171.6043006408</v>
      </c>
      <c r="C13" s="203">
        <f>'D. CDM 1|2 yr Rule'!L18</f>
        <v>1300952.6652898001</v>
      </c>
      <c r="D13" s="203">
        <f>'D. CDM 1|2 yr Rule'!L29</f>
        <v>1100073.0094394088</v>
      </c>
      <c r="E13" s="205"/>
      <c r="F13" s="203">
        <f>B13+C13+D13</f>
        <v>3563197.2790298499</v>
      </c>
      <c r="G13" s="203">
        <f>F13-F142</f>
        <v>381525.00970913051</v>
      </c>
      <c r="H13" s="205"/>
      <c r="I13" s="205">
        <f t="shared" si="1"/>
        <v>4891.3462783221858</v>
      </c>
      <c r="K13" s="206">
        <f>C154</f>
        <v>3563197.2790298481</v>
      </c>
      <c r="L13" s="207">
        <f>K13-'D. CDM 1|2 yr Rule'!L35</f>
        <v>0</v>
      </c>
      <c r="N13" s="211" t="s">
        <v>102</v>
      </c>
      <c r="O13" s="215"/>
      <c r="P13" s="215"/>
      <c r="Q13" s="215"/>
      <c r="R13" s="215"/>
      <c r="S13" s="212">
        <f>S20/$O$6</f>
        <v>3.2786247877758912E-2</v>
      </c>
      <c r="T13" s="213">
        <f t="shared" si="2"/>
        <v>3.2786247877758912E-2</v>
      </c>
      <c r="U13" s="214"/>
      <c r="V13" s="214"/>
    </row>
    <row r="14" spans="1:22" ht="15.5" x14ac:dyDescent="0.35">
      <c r="A14" s="197">
        <v>2017</v>
      </c>
      <c r="B14" s="203">
        <f>'D. CDM 1|2 yr Rule'!M9</f>
        <v>958186.82729821978</v>
      </c>
      <c r="C14" s="203">
        <f>'D. CDM 1|2 yr Rule'!M18</f>
        <v>1300952.6652898001</v>
      </c>
      <c r="D14" s="203">
        <f>'D. CDM 1|2 yr Rule'!M29</f>
        <v>1879596.2683087105</v>
      </c>
      <c r="E14" s="205"/>
      <c r="F14" s="203">
        <f t="shared" si="0"/>
        <v>4138735.7608967302</v>
      </c>
      <c r="G14" s="203">
        <f>F14-F154</f>
        <v>252709.62749761948</v>
      </c>
      <c r="H14" s="205"/>
      <c r="I14" s="205">
        <f>G14/$H$32</f>
        <v>3239.8670192002496</v>
      </c>
      <c r="K14" s="206">
        <f>C166</f>
        <v>4138735.7608967298</v>
      </c>
      <c r="L14" s="207">
        <f>K14-'D. CDM 1|2 yr Rule'!M35</f>
        <v>0</v>
      </c>
      <c r="N14" s="216" t="s">
        <v>32</v>
      </c>
      <c r="O14" s="217">
        <f>SUM(O9:O13)</f>
        <v>0.13699548364408845</v>
      </c>
      <c r="P14" s="217">
        <f t="shared" ref="P14:S14" si="3">SUM(P9:P13)</f>
        <v>0.23724142935124237</v>
      </c>
      <c r="Q14" s="217">
        <f t="shared" si="3"/>
        <v>0.40107322477558094</v>
      </c>
      <c r="R14" s="217">
        <f t="shared" si="3"/>
        <v>0.49545664171074832</v>
      </c>
      <c r="S14" s="217">
        <f t="shared" si="3"/>
        <v>0.52723847532704715</v>
      </c>
      <c r="T14" s="218">
        <f>SUM(T9:T13)</f>
        <v>1.7980052548087073</v>
      </c>
      <c r="U14" s="321" t="s">
        <v>27</v>
      </c>
      <c r="V14" s="322"/>
    </row>
    <row r="15" spans="1:22" x14ac:dyDescent="0.35">
      <c r="A15" s="197">
        <v>2018</v>
      </c>
      <c r="B15" s="203">
        <f>'D. CDM 1|2 yr Rule'!N9</f>
        <v>724907.26433500345</v>
      </c>
      <c r="C15" s="203">
        <f>'D. CDM 1|2 yr Rule'!N18</f>
        <v>1300952.6652898001</v>
      </c>
      <c r="D15" s="203">
        <f>'D. CDM 1|2 yr Rule'!N29</f>
        <v>2594816.3140102457</v>
      </c>
      <c r="E15" s="205"/>
      <c r="F15" s="203">
        <f t="shared" si="0"/>
        <v>4620676.2436350491</v>
      </c>
      <c r="G15" s="203">
        <f>F15-F166</f>
        <v>268109.25947110541</v>
      </c>
      <c r="H15" s="205"/>
      <c r="I15" s="205">
        <f>G15/$H$32</f>
        <v>3437.2981983475051</v>
      </c>
      <c r="K15" s="206">
        <f>C178</f>
        <v>4620676.24363505</v>
      </c>
      <c r="L15" s="207">
        <f>K15-'D. CDM 1|2 yr Rule'!N35</f>
        <v>0</v>
      </c>
      <c r="N15" s="208"/>
      <c r="O15" s="323"/>
      <c r="P15" s="323"/>
      <c r="Q15" s="323"/>
      <c r="R15" s="323"/>
      <c r="S15" s="323"/>
      <c r="T15" s="323"/>
      <c r="U15" s="219">
        <v>2020</v>
      </c>
      <c r="V15" s="220">
        <v>2021</v>
      </c>
    </row>
    <row r="16" spans="1:22" x14ac:dyDescent="0.35">
      <c r="A16" s="197">
        <v>2019</v>
      </c>
      <c r="B16" s="203">
        <f>'D. CDM 1|2 yr Rule'!O9</f>
        <v>666839.63401652861</v>
      </c>
      <c r="C16" s="203">
        <f>'D. CDM 1|2 yr Rule'!O18</f>
        <v>1300952.6652898001</v>
      </c>
      <c r="D16" s="203">
        <f>'D. CDM 1|2 yr Rule'!O29</f>
        <v>3008879.1196763078</v>
      </c>
      <c r="E16" s="205"/>
      <c r="F16" s="203">
        <f t="shared" si="0"/>
        <v>4976671.4189826362</v>
      </c>
      <c r="G16" s="203">
        <f>F16-F178</f>
        <v>129133.49425665103</v>
      </c>
      <c r="H16" s="205"/>
      <c r="I16" s="205">
        <f>G16/$H$32</f>
        <v>1655.5576186750131</v>
      </c>
      <c r="K16" s="206">
        <f>C190</f>
        <v>4976671.4189826343</v>
      </c>
      <c r="L16" s="207">
        <f>K16-'D. CDM 1|2 yr Rule'!O35</f>
        <v>0</v>
      </c>
      <c r="N16" s="211" t="s">
        <v>33</v>
      </c>
      <c r="O16" s="221">
        <f>'C. 2015-2020 Programs'!C11</f>
        <v>806903.398663681</v>
      </c>
      <c r="P16" s="221">
        <f>'C. 2015-2020 Programs'!C12</f>
        <v>802794</v>
      </c>
      <c r="Q16" s="221">
        <f>'C. 2015-2020 Programs'!C13</f>
        <v>802381</v>
      </c>
      <c r="R16" s="221">
        <f>'C. 2015-2020 Programs'!C14</f>
        <v>803745</v>
      </c>
      <c r="S16" s="221">
        <f>'C. 2015-2020 Programs'!C15</f>
        <v>797829</v>
      </c>
      <c r="T16" s="222">
        <f>SUM(O16:S16)</f>
        <v>4013652.398663681</v>
      </c>
      <c r="U16" s="223">
        <f>'D. CDM 1|2 yr Rule'!P23</f>
        <v>792131</v>
      </c>
      <c r="V16" s="223">
        <f>'D. CDM 1|2 yr Rule'!Q23</f>
        <v>792130</v>
      </c>
    </row>
    <row r="17" spans="1:22" x14ac:dyDescent="0.35">
      <c r="A17" s="224">
        <v>2020</v>
      </c>
      <c r="B17" s="225">
        <f>'D. CDM 1|2 yr Rule'!P9</f>
        <v>441870.79720784182</v>
      </c>
      <c r="C17" s="225">
        <f>'D. CDM 1|2 yr Rule'!P18</f>
        <v>1300952.6652898001</v>
      </c>
      <c r="D17" s="225">
        <f>'D. CDM 1|2 yr Rule'!P29</f>
        <v>3475002.6196763078</v>
      </c>
      <c r="E17" s="226"/>
      <c r="F17" s="225">
        <f t="shared" si="0"/>
        <v>5217826.08217395</v>
      </c>
      <c r="G17" s="225">
        <f>F17-F190</f>
        <v>131887.86035876628</v>
      </c>
      <c r="H17" s="205"/>
      <c r="I17" s="205">
        <f>G17/$H$32</f>
        <v>1690.8700045995677</v>
      </c>
      <c r="K17" s="206">
        <f>C202</f>
        <v>5217826.08217395</v>
      </c>
      <c r="L17" s="207">
        <f>K17-'D. CDM 1|2 yr Rule'!P35</f>
        <v>0</v>
      </c>
      <c r="N17" s="211" t="s">
        <v>34</v>
      </c>
      <c r="O17" s="227"/>
      <c r="P17" s="221">
        <f>'C. 2015-2020 Programs'!D12</f>
        <v>594558.01887881756</v>
      </c>
      <c r="Q17" s="221">
        <f>'C. 2015-2020 Programs'!D13</f>
        <v>594490.24268924945</v>
      </c>
      <c r="R17" s="221">
        <f>'C. 2015-2020 Programs'!D14</f>
        <v>594490.24268924945</v>
      </c>
      <c r="S17" s="221">
        <f>'C. 2015-2020 Programs'!D15</f>
        <v>594490.24268924945</v>
      </c>
      <c r="T17" s="222">
        <f>SUM(O17:S17)</f>
        <v>2378028.7469465663</v>
      </c>
      <c r="U17" s="223">
        <f>'D. CDM 1|2 yr Rule'!P24</f>
        <v>594490.24268924945</v>
      </c>
      <c r="V17" s="223">
        <f>'D. CDM 1|2 yr Rule'!Q24</f>
        <v>594344.24268924945</v>
      </c>
    </row>
    <row r="18" spans="1:22" x14ac:dyDescent="0.35">
      <c r="A18" s="224">
        <v>2021</v>
      </c>
      <c r="B18" s="225">
        <f>'D. CDM 1|2 yr Rule'!Q9</f>
        <v>432368.66709829448</v>
      </c>
      <c r="C18" s="225">
        <f>'D. CDM 1|2 yr Rule'!Q18</f>
        <v>1300952.6652898001</v>
      </c>
      <c r="D18" s="225">
        <f>'D. CDM 1|2 yr Rule'!Q29</f>
        <v>3474571.6196763078</v>
      </c>
      <c r="E18" s="226"/>
      <c r="F18" s="225">
        <f t="shared" si="0"/>
        <v>5207892.9520644024</v>
      </c>
      <c r="G18" s="225">
        <f>F18-F202</f>
        <v>-121530.55041311868</v>
      </c>
      <c r="H18" s="205"/>
      <c r="I18" s="205">
        <f>G18/$H$32</f>
        <v>-1558.0839796553676</v>
      </c>
      <c r="K18" s="206">
        <f>C214</f>
        <v>5207892.9520644043</v>
      </c>
      <c r="L18" s="207">
        <f>K18-'D. CDM 1|2 yr Rule'!Q35</f>
        <v>0</v>
      </c>
      <c r="N18" s="211" t="s">
        <v>100</v>
      </c>
      <c r="O18" s="227"/>
      <c r="P18" s="227"/>
      <c r="Q18" s="221">
        <f>'C. 2015-2020 Programs'!E13</f>
        <v>965450.05123892205</v>
      </c>
      <c r="R18" s="221">
        <f>'C. 2015-2020 Programs'!E14</f>
        <v>873157.76565493457</v>
      </c>
      <c r="S18" s="221">
        <f>'C. 2015-2020 Programs'!E15</f>
        <v>873157.76565493457</v>
      </c>
      <c r="T18" s="222">
        <f t="shared" ref="T18:T20" si="4">SUM(O18:S18)</f>
        <v>2711765.5825487911</v>
      </c>
      <c r="U18" s="223">
        <f>'D. CDM 1|2 yr Rule'!P25</f>
        <v>873157.76565493457</v>
      </c>
      <c r="V18" s="223">
        <f>'D. CDM 1|2 yr Rule'!Q25</f>
        <v>872873.76565493457</v>
      </c>
    </row>
    <row r="19" spans="1:22" x14ac:dyDescent="0.35">
      <c r="A19" s="228" t="s">
        <v>19</v>
      </c>
      <c r="B19" s="229">
        <f>SUM(B3:B18)</f>
        <v>14782710.167298701</v>
      </c>
      <c r="C19" s="229">
        <f t="shared" ref="C19:D19" si="5">SUM(C3:C18)</f>
        <v>11648912.528728602</v>
      </c>
      <c r="D19" s="229">
        <f t="shared" si="5"/>
        <v>15936390.650119126</v>
      </c>
      <c r="E19" s="230"/>
      <c r="F19" s="229">
        <f>SUM(F3:F17)</f>
        <v>37160120.394082025</v>
      </c>
      <c r="G19" s="205"/>
      <c r="H19" s="205"/>
      <c r="I19" s="205"/>
      <c r="K19" s="231">
        <f>SUM(K3:K17)</f>
        <v>37160120.394082032</v>
      </c>
      <c r="L19" s="232" t="str">
        <f>IF(F19=K19,"OK","ERROR")</f>
        <v>OK</v>
      </c>
      <c r="N19" s="211" t="s">
        <v>101</v>
      </c>
      <c r="O19" s="227"/>
      <c r="P19" s="227"/>
      <c r="Q19" s="227"/>
      <c r="R19" s="221">
        <f>'C. 2015-2020 Programs'!F14</f>
        <v>646846.61133212363</v>
      </c>
      <c r="S19" s="221">
        <f>'C. 2015-2020 Programs'!F15</f>
        <v>646846.61133212363</v>
      </c>
      <c r="T19" s="222">
        <f t="shared" si="4"/>
        <v>1293693.2226642473</v>
      </c>
      <c r="U19" s="223">
        <f>'D. CDM 1|2 yr Rule'!P26</f>
        <v>646846.61133212363</v>
      </c>
      <c r="V19" s="223">
        <f>'D. CDM 1|2 yr Rule'!Q26</f>
        <v>646846.61133212363</v>
      </c>
    </row>
    <row r="20" spans="1:22" x14ac:dyDescent="0.35">
      <c r="B20" s="234" t="str">
        <f>IF(B19=SUM('D. CDM 1|2 yr Rule'!B9:Q10),"OK","ERROR")</f>
        <v>OK</v>
      </c>
      <c r="C20" s="234" t="str">
        <f>IF(C19=SUM('D. CDM 1|2 yr Rule'!B18:Q18),"OK","ERROR")</f>
        <v>OK</v>
      </c>
      <c r="D20" s="234" t="str">
        <f>IF(D19=SUM('D. CDM 1|2 yr Rule'!B29:Q29),"OK","ERROR")</f>
        <v>OK</v>
      </c>
      <c r="G20" s="235" t="s">
        <v>7</v>
      </c>
      <c r="H20" s="202">
        <v>1</v>
      </c>
      <c r="K20" s="146"/>
      <c r="L20" s="146"/>
      <c r="N20" s="211" t="s">
        <v>102</v>
      </c>
      <c r="O20" s="227"/>
      <c r="P20" s="227"/>
      <c r="Q20" s="227"/>
      <c r="R20" s="227"/>
      <c r="S20" s="221">
        <f>'C. 2015-2020 Programs'!G15</f>
        <v>193111</v>
      </c>
      <c r="T20" s="222">
        <f t="shared" si="4"/>
        <v>193111</v>
      </c>
      <c r="U20" s="223">
        <f>'D. CDM 1|2 yr Rule'!P27</f>
        <v>568377</v>
      </c>
      <c r="V20" s="223">
        <f>'D. CDM 1|2 yr Rule'!Q27</f>
        <v>568377</v>
      </c>
    </row>
    <row r="21" spans="1:22" x14ac:dyDescent="0.35">
      <c r="G21" s="236" t="s">
        <v>8</v>
      </c>
      <c r="H21" s="237">
        <f>H20+1</f>
        <v>2</v>
      </c>
      <c r="N21" s="208" t="s">
        <v>103</v>
      </c>
      <c r="O21" s="208"/>
      <c r="P21" s="208"/>
      <c r="Q21" s="208"/>
      <c r="R21" s="208"/>
      <c r="S21" s="208"/>
      <c r="T21" s="242"/>
      <c r="U21" s="242"/>
      <c r="V21" s="242"/>
    </row>
    <row r="22" spans="1:22" x14ac:dyDescent="0.35">
      <c r="B22" s="238" t="s">
        <v>22</v>
      </c>
      <c r="G22" s="236" t="s">
        <v>9</v>
      </c>
      <c r="H22" s="237">
        <f>H21+1</f>
        <v>3</v>
      </c>
      <c r="K22" s="239"/>
      <c r="N22" s="208" t="s">
        <v>104</v>
      </c>
      <c r="O22" s="208"/>
      <c r="P22" s="208"/>
      <c r="Q22" s="208"/>
      <c r="R22" s="208"/>
      <c r="S22" s="208"/>
      <c r="T22" s="208"/>
      <c r="U22" s="271"/>
      <c r="V22" s="271"/>
    </row>
    <row r="23" spans="1:22" ht="14.5" customHeight="1" x14ac:dyDescent="0.35">
      <c r="A23" s="240">
        <v>38718</v>
      </c>
      <c r="B23" s="241">
        <f>I3</f>
        <v>1534.0432822760918</v>
      </c>
      <c r="G23" s="236" t="s">
        <v>10</v>
      </c>
      <c r="H23" s="237">
        <f t="shared" ref="H23:H31" si="6">H22+1</f>
        <v>4</v>
      </c>
      <c r="N23" s="292" t="s">
        <v>32</v>
      </c>
      <c r="O23" s="291">
        <f>SUM(O16:O22)</f>
        <v>806903.398663681</v>
      </c>
      <c r="P23" s="291">
        <f t="shared" ref="P23:S23" si="7">SUM(P16:P22)</f>
        <v>1397352.0188788176</v>
      </c>
      <c r="Q23" s="291">
        <f t="shared" si="7"/>
        <v>2362321.2939281715</v>
      </c>
      <c r="R23" s="291">
        <f t="shared" si="7"/>
        <v>2918239.6196763078</v>
      </c>
      <c r="S23" s="291">
        <f t="shared" si="7"/>
        <v>3105434.6196763078</v>
      </c>
      <c r="T23" s="291">
        <f t="shared" ref="T23" si="8">SUM(T16:T22)</f>
        <v>10590250.950823285</v>
      </c>
      <c r="U23" s="291">
        <f t="shared" ref="U23" si="9">SUM(U16:U22)</f>
        <v>3475002.6196763078</v>
      </c>
      <c r="V23" s="291">
        <f t="shared" ref="V23" si="10">SUM(V16:V22)</f>
        <v>3474571.6196763078</v>
      </c>
    </row>
    <row r="24" spans="1:22" x14ac:dyDescent="0.35">
      <c r="A24" s="243">
        <v>38749</v>
      </c>
      <c r="B24" s="239">
        <f>B23+$I$3</f>
        <v>3068.0865645521835</v>
      </c>
      <c r="G24" s="236" t="s">
        <v>11</v>
      </c>
      <c r="H24" s="237">
        <f t="shared" si="6"/>
        <v>5</v>
      </c>
    </row>
    <row r="25" spans="1:22" x14ac:dyDescent="0.35">
      <c r="A25" s="243">
        <v>38777</v>
      </c>
      <c r="B25" s="239">
        <f>B24+$I$3</f>
        <v>4602.1298468282748</v>
      </c>
      <c r="G25" s="236" t="s">
        <v>12</v>
      </c>
      <c r="H25" s="237">
        <f t="shared" si="6"/>
        <v>6</v>
      </c>
    </row>
    <row r="26" spans="1:22" x14ac:dyDescent="0.35">
      <c r="A26" s="243">
        <v>38808</v>
      </c>
      <c r="B26" s="239">
        <f t="shared" ref="B26:B33" si="11">B25+$I$3</f>
        <v>6136.173129104367</v>
      </c>
      <c r="G26" s="236" t="s">
        <v>13</v>
      </c>
      <c r="H26" s="237">
        <f t="shared" si="6"/>
        <v>7</v>
      </c>
    </row>
    <row r="27" spans="1:22" x14ac:dyDescent="0.35">
      <c r="A27" s="243">
        <v>38838</v>
      </c>
      <c r="B27" s="239">
        <f t="shared" si="11"/>
        <v>7670.2164113804592</v>
      </c>
      <c r="G27" s="236" t="s">
        <v>14</v>
      </c>
      <c r="H27" s="237">
        <f t="shared" si="6"/>
        <v>8</v>
      </c>
    </row>
    <row r="28" spans="1:22" x14ac:dyDescent="0.35">
      <c r="A28" s="243">
        <v>38869</v>
      </c>
      <c r="B28" s="239">
        <f t="shared" si="11"/>
        <v>9204.2596936565515</v>
      </c>
      <c r="G28" s="236" t="s">
        <v>15</v>
      </c>
      <c r="H28" s="237">
        <f t="shared" si="6"/>
        <v>9</v>
      </c>
    </row>
    <row r="29" spans="1:22" x14ac:dyDescent="0.35">
      <c r="A29" s="243">
        <v>38899</v>
      </c>
      <c r="B29" s="239">
        <f t="shared" si="11"/>
        <v>10738.302975932644</v>
      </c>
      <c r="G29" s="236" t="s">
        <v>16</v>
      </c>
      <c r="H29" s="237">
        <f t="shared" si="6"/>
        <v>10</v>
      </c>
    </row>
    <row r="30" spans="1:22" x14ac:dyDescent="0.35">
      <c r="A30" s="243">
        <v>38930</v>
      </c>
      <c r="B30" s="239">
        <f t="shared" si="11"/>
        <v>12272.346258208736</v>
      </c>
      <c r="G30" s="236" t="s">
        <v>17</v>
      </c>
      <c r="H30" s="237">
        <f t="shared" si="6"/>
        <v>11</v>
      </c>
    </row>
    <row r="31" spans="1:22" x14ac:dyDescent="0.35">
      <c r="A31" s="243">
        <v>38961</v>
      </c>
      <c r="B31" s="239">
        <f t="shared" si="11"/>
        <v>13806.389540484828</v>
      </c>
      <c r="G31" s="236" t="s">
        <v>18</v>
      </c>
      <c r="H31" s="237">
        <f t="shared" si="6"/>
        <v>12</v>
      </c>
    </row>
    <row r="32" spans="1:22" x14ac:dyDescent="0.35">
      <c r="A32" s="243">
        <v>38991</v>
      </c>
      <c r="B32" s="239">
        <f t="shared" si="11"/>
        <v>15340.43282276092</v>
      </c>
      <c r="G32" s="244" t="s">
        <v>23</v>
      </c>
      <c r="H32" s="245">
        <f>SUM(H20:H31)</f>
        <v>78</v>
      </c>
    </row>
    <row r="33" spans="1:6" x14ac:dyDescent="0.35">
      <c r="A33" s="243">
        <v>39022</v>
      </c>
      <c r="B33" s="239">
        <f t="shared" si="11"/>
        <v>16874.476105037011</v>
      </c>
      <c r="C33" s="246" t="s">
        <v>24</v>
      </c>
      <c r="D33" s="247"/>
      <c r="E33" s="248"/>
      <c r="F33" s="249"/>
    </row>
    <row r="34" spans="1:6" x14ac:dyDescent="0.35">
      <c r="A34" s="243">
        <v>39052</v>
      </c>
      <c r="B34" s="239">
        <f>B33+$I$3</f>
        <v>18408.519387313103</v>
      </c>
      <c r="C34" s="250">
        <f>SUM(B23:B34)</f>
        <v>119655.37601753518</v>
      </c>
      <c r="D34" s="251"/>
      <c r="E34" s="252"/>
      <c r="F34" s="253">
        <f>B34*12</f>
        <v>220902.23264775722</v>
      </c>
    </row>
    <row r="35" spans="1:6" x14ac:dyDescent="0.35">
      <c r="A35" s="240">
        <v>39083</v>
      </c>
      <c r="B35" s="241">
        <f>B34+$I$4</f>
        <v>19652.24778040027</v>
      </c>
    </row>
    <row r="36" spans="1:6" x14ac:dyDescent="0.35">
      <c r="A36" s="243">
        <v>39114</v>
      </c>
      <c r="B36" s="239">
        <f>B35+$I$4</f>
        <v>20895.976173487437</v>
      </c>
    </row>
    <row r="37" spans="1:6" x14ac:dyDescent="0.35">
      <c r="A37" s="243">
        <v>39142</v>
      </c>
      <c r="B37" s="239">
        <f t="shared" ref="B37:B46" si="12">B36+$I$4</f>
        <v>22139.704566574605</v>
      </c>
    </row>
    <row r="38" spans="1:6" x14ac:dyDescent="0.35">
      <c r="A38" s="243">
        <v>39173</v>
      </c>
      <c r="B38" s="239">
        <f t="shared" si="12"/>
        <v>23383.432959661772</v>
      </c>
    </row>
    <row r="39" spans="1:6" x14ac:dyDescent="0.35">
      <c r="A39" s="243">
        <v>39203</v>
      </c>
      <c r="B39" s="239">
        <f t="shared" si="12"/>
        <v>24627.161352748939</v>
      </c>
    </row>
    <row r="40" spans="1:6" x14ac:dyDescent="0.35">
      <c r="A40" s="243">
        <v>39234</v>
      </c>
      <c r="B40" s="239">
        <f t="shared" si="12"/>
        <v>25870.889745836106</v>
      </c>
    </row>
    <row r="41" spans="1:6" x14ac:dyDescent="0.35">
      <c r="A41" s="243">
        <v>39264</v>
      </c>
      <c r="B41" s="239">
        <f t="shared" si="12"/>
        <v>27114.618138923273</v>
      </c>
    </row>
    <row r="42" spans="1:6" x14ac:dyDescent="0.35">
      <c r="A42" s="243">
        <v>39295</v>
      </c>
      <c r="B42" s="239">
        <f t="shared" si="12"/>
        <v>28358.346532010441</v>
      </c>
    </row>
    <row r="43" spans="1:6" x14ac:dyDescent="0.35">
      <c r="A43" s="243">
        <v>39326</v>
      </c>
      <c r="B43" s="239">
        <f t="shared" si="12"/>
        <v>29602.074925097608</v>
      </c>
    </row>
    <row r="44" spans="1:6" x14ac:dyDescent="0.35">
      <c r="A44" s="243">
        <v>39356</v>
      </c>
      <c r="B44" s="239">
        <f t="shared" si="12"/>
        <v>30845.803318184775</v>
      </c>
    </row>
    <row r="45" spans="1:6" x14ac:dyDescent="0.35">
      <c r="A45" s="243">
        <v>39387</v>
      </c>
      <c r="B45" s="239">
        <f t="shared" si="12"/>
        <v>32089.531711271942</v>
      </c>
      <c r="C45" s="246" t="s">
        <v>24</v>
      </c>
      <c r="D45" s="247"/>
      <c r="E45" s="248"/>
      <c r="F45" s="249"/>
    </row>
    <row r="46" spans="1:6" x14ac:dyDescent="0.35">
      <c r="A46" s="243">
        <v>39417</v>
      </c>
      <c r="B46" s="239">
        <f t="shared" si="12"/>
        <v>33333.260104359106</v>
      </c>
      <c r="C46" s="250">
        <f>SUM(B35:B46)</f>
        <v>317913.04730855633</v>
      </c>
      <c r="D46" s="251"/>
      <c r="E46" s="252"/>
      <c r="F46" s="253">
        <f>B46*12</f>
        <v>399999.1212523093</v>
      </c>
    </row>
    <row r="47" spans="1:6" x14ac:dyDescent="0.35">
      <c r="A47" s="240">
        <v>39448</v>
      </c>
      <c r="B47" s="241">
        <f>B46+$I$5</f>
        <v>35730.195907553978</v>
      </c>
    </row>
    <row r="48" spans="1:6" x14ac:dyDescent="0.35">
      <c r="A48" s="243">
        <v>39479</v>
      </c>
      <c r="B48" s="239">
        <f t="shared" ref="B48:B58" si="13">B47+$I$5</f>
        <v>38127.13171074885</v>
      </c>
    </row>
    <row r="49" spans="1:6" x14ac:dyDescent="0.35">
      <c r="A49" s="243">
        <v>39508</v>
      </c>
      <c r="B49" s="239">
        <f t="shared" si="13"/>
        <v>40524.067513943723</v>
      </c>
    </row>
    <row r="50" spans="1:6" x14ac:dyDescent="0.35">
      <c r="A50" s="243">
        <v>39539</v>
      </c>
      <c r="B50" s="239">
        <f t="shared" si="13"/>
        <v>42921.003317138595</v>
      </c>
    </row>
    <row r="51" spans="1:6" x14ac:dyDescent="0.35">
      <c r="A51" s="243">
        <v>39569</v>
      </c>
      <c r="B51" s="239">
        <f t="shared" si="13"/>
        <v>45317.939120333467</v>
      </c>
    </row>
    <row r="52" spans="1:6" x14ac:dyDescent="0.35">
      <c r="A52" s="243">
        <v>39600</v>
      </c>
      <c r="B52" s="239">
        <f t="shared" si="13"/>
        <v>47714.874923528339</v>
      </c>
    </row>
    <row r="53" spans="1:6" x14ac:dyDescent="0.35">
      <c r="A53" s="243">
        <v>39630</v>
      </c>
      <c r="B53" s="239">
        <f t="shared" si="13"/>
        <v>50111.810726723212</v>
      </c>
    </row>
    <row r="54" spans="1:6" x14ac:dyDescent="0.35">
      <c r="A54" s="243">
        <v>39661</v>
      </c>
      <c r="B54" s="239">
        <f t="shared" si="13"/>
        <v>52508.746529918084</v>
      </c>
    </row>
    <row r="55" spans="1:6" x14ac:dyDescent="0.35">
      <c r="A55" s="243">
        <v>39692</v>
      </c>
      <c r="B55" s="239">
        <f t="shared" si="13"/>
        <v>54905.682333112956</v>
      </c>
    </row>
    <row r="56" spans="1:6" x14ac:dyDescent="0.35">
      <c r="A56" s="243">
        <v>39722</v>
      </c>
      <c r="B56" s="239">
        <f t="shared" si="13"/>
        <v>57302.618136307829</v>
      </c>
    </row>
    <row r="57" spans="1:6" x14ac:dyDescent="0.35">
      <c r="A57" s="243">
        <v>39753</v>
      </c>
      <c r="B57" s="239">
        <f t="shared" si="13"/>
        <v>59699.553939502701</v>
      </c>
      <c r="C57" s="246" t="s">
        <v>24</v>
      </c>
      <c r="D57" s="247"/>
      <c r="E57" s="248"/>
      <c r="F57" s="249"/>
    </row>
    <row r="58" spans="1:6" x14ac:dyDescent="0.35">
      <c r="A58" s="243">
        <v>39783</v>
      </c>
      <c r="B58" s="239">
        <f t="shared" si="13"/>
        <v>62096.489742697573</v>
      </c>
      <c r="C58" s="250">
        <f>SUM(B47:B58)</f>
        <v>586960.11390150932</v>
      </c>
      <c r="D58" s="251"/>
      <c r="E58" s="252"/>
      <c r="F58" s="253">
        <f>B58*12</f>
        <v>745157.87691237091</v>
      </c>
    </row>
    <row r="59" spans="1:6" x14ac:dyDescent="0.35">
      <c r="A59" s="240">
        <v>39814</v>
      </c>
      <c r="B59" s="241">
        <f>B58+$I$6</f>
        <v>67329.5604966596</v>
      </c>
    </row>
    <row r="60" spans="1:6" x14ac:dyDescent="0.35">
      <c r="A60" s="243">
        <v>39845</v>
      </c>
      <c r="B60" s="239">
        <f t="shared" ref="B60:B70" si="14">B59+$I$6</f>
        <v>72562.631250621635</v>
      </c>
    </row>
    <row r="61" spans="1:6" x14ac:dyDescent="0.35">
      <c r="A61" s="243">
        <v>39873</v>
      </c>
      <c r="B61" s="239">
        <f t="shared" si="14"/>
        <v>77795.702004583669</v>
      </c>
    </row>
    <row r="62" spans="1:6" x14ac:dyDescent="0.35">
      <c r="A62" s="243">
        <v>39904</v>
      </c>
      <c r="B62" s="239">
        <f t="shared" si="14"/>
        <v>83028.772758545703</v>
      </c>
    </row>
    <row r="63" spans="1:6" x14ac:dyDescent="0.35">
      <c r="A63" s="243">
        <v>39934</v>
      </c>
      <c r="B63" s="239">
        <f t="shared" si="14"/>
        <v>88261.843512507738</v>
      </c>
    </row>
    <row r="64" spans="1:6" x14ac:dyDescent="0.35">
      <c r="A64" s="243">
        <v>39965</v>
      </c>
      <c r="B64" s="239">
        <f t="shared" si="14"/>
        <v>93494.914266469772</v>
      </c>
    </row>
    <row r="65" spans="1:6" x14ac:dyDescent="0.35">
      <c r="A65" s="243">
        <v>39995</v>
      </c>
      <c r="B65" s="239">
        <f t="shared" si="14"/>
        <v>98727.985020431806</v>
      </c>
    </row>
    <row r="66" spans="1:6" x14ac:dyDescent="0.35">
      <c r="A66" s="243">
        <v>40026</v>
      </c>
      <c r="B66" s="239">
        <f t="shared" si="14"/>
        <v>103961.05577439384</v>
      </c>
    </row>
    <row r="67" spans="1:6" x14ac:dyDescent="0.35">
      <c r="A67" s="243">
        <v>40057</v>
      </c>
      <c r="B67" s="239">
        <f t="shared" si="14"/>
        <v>109194.12652835588</v>
      </c>
    </row>
    <row r="68" spans="1:6" x14ac:dyDescent="0.35">
      <c r="A68" s="243">
        <v>40087</v>
      </c>
      <c r="B68" s="239">
        <f t="shared" si="14"/>
        <v>114427.19728231791</v>
      </c>
    </row>
    <row r="69" spans="1:6" x14ac:dyDescent="0.35">
      <c r="A69" s="243">
        <v>40118</v>
      </c>
      <c r="B69" s="239">
        <f t="shared" si="14"/>
        <v>119660.26803627994</v>
      </c>
      <c r="C69" s="246" t="s">
        <v>24</v>
      </c>
      <c r="D69" s="247"/>
      <c r="E69" s="248"/>
      <c r="F69" s="249"/>
    </row>
    <row r="70" spans="1:6" x14ac:dyDescent="0.35">
      <c r="A70" s="243">
        <v>40148</v>
      </c>
      <c r="B70" s="239">
        <f t="shared" si="14"/>
        <v>124893.33879024198</v>
      </c>
      <c r="C70" s="250">
        <f>SUM(B59:B70)</f>
        <v>1153337.3957214095</v>
      </c>
      <c r="D70" s="251"/>
      <c r="E70" s="252"/>
      <c r="F70" s="253">
        <f>B70*12</f>
        <v>1498720.0654829037</v>
      </c>
    </row>
    <row r="71" spans="1:6" x14ac:dyDescent="0.35">
      <c r="A71" s="240">
        <v>40179</v>
      </c>
      <c r="B71" s="241">
        <f>B70+$I$7</f>
        <v>123708.66878762332</v>
      </c>
    </row>
    <row r="72" spans="1:6" x14ac:dyDescent="0.35">
      <c r="A72" s="243">
        <v>40210</v>
      </c>
      <c r="B72" s="239">
        <f t="shared" ref="B72:B82" si="15">B71+$I$7</f>
        <v>122523.99878500466</v>
      </c>
    </row>
    <row r="73" spans="1:6" x14ac:dyDescent="0.35">
      <c r="A73" s="243">
        <v>40238</v>
      </c>
      <c r="B73" s="239">
        <f t="shared" si="15"/>
        <v>121339.328782386</v>
      </c>
    </row>
    <row r="74" spans="1:6" x14ac:dyDescent="0.35">
      <c r="A74" s="243">
        <v>40269</v>
      </c>
      <c r="B74" s="239">
        <f t="shared" si="15"/>
        <v>120154.65877976734</v>
      </c>
    </row>
    <row r="75" spans="1:6" x14ac:dyDescent="0.35">
      <c r="A75" s="243">
        <v>40299</v>
      </c>
      <c r="B75" s="239">
        <f t="shared" si="15"/>
        <v>118969.98877714868</v>
      </c>
    </row>
    <row r="76" spans="1:6" x14ac:dyDescent="0.35">
      <c r="A76" s="243">
        <v>40330</v>
      </c>
      <c r="B76" s="239">
        <f t="shared" si="15"/>
        <v>117785.31877453002</v>
      </c>
    </row>
    <row r="77" spans="1:6" x14ac:dyDescent="0.35">
      <c r="A77" s="243">
        <v>40360</v>
      </c>
      <c r="B77" s="239">
        <f t="shared" si="15"/>
        <v>116600.64877191136</v>
      </c>
    </row>
    <row r="78" spans="1:6" x14ac:dyDescent="0.35">
      <c r="A78" s="243">
        <v>40391</v>
      </c>
      <c r="B78" s="239">
        <f t="shared" si="15"/>
        <v>115415.97876929271</v>
      </c>
    </row>
    <row r="79" spans="1:6" x14ac:dyDescent="0.35">
      <c r="A79" s="243">
        <v>40422</v>
      </c>
      <c r="B79" s="239">
        <f t="shared" si="15"/>
        <v>114231.30876667405</v>
      </c>
    </row>
    <row r="80" spans="1:6" x14ac:dyDescent="0.35">
      <c r="A80" s="243">
        <v>40452</v>
      </c>
      <c r="B80" s="239">
        <f t="shared" si="15"/>
        <v>113046.63876405539</v>
      </c>
    </row>
    <row r="81" spans="1:6" x14ac:dyDescent="0.35">
      <c r="A81" s="243">
        <v>40483</v>
      </c>
      <c r="B81" s="239">
        <f t="shared" si="15"/>
        <v>111861.96876143673</v>
      </c>
      <c r="C81" s="246" t="s">
        <v>24</v>
      </c>
      <c r="D81" s="247"/>
      <c r="E81" s="248"/>
      <c r="F81" s="249"/>
    </row>
    <row r="82" spans="1:6" x14ac:dyDescent="0.35">
      <c r="A82" s="243">
        <v>40513</v>
      </c>
      <c r="B82" s="239">
        <f t="shared" si="15"/>
        <v>110677.29875881807</v>
      </c>
      <c r="C82" s="250">
        <f>SUM(B71:B82)</f>
        <v>1406315.8052786484</v>
      </c>
      <c r="D82" s="251"/>
      <c r="E82" s="252"/>
      <c r="F82" s="253">
        <f>B82*12</f>
        <v>1328127.5851058168</v>
      </c>
    </row>
    <row r="83" spans="1:6" x14ac:dyDescent="0.35">
      <c r="A83" s="240">
        <v>40544</v>
      </c>
      <c r="B83" s="241">
        <f>B82+$I$8</f>
        <v>112928.17222494788</v>
      </c>
    </row>
    <row r="84" spans="1:6" x14ac:dyDescent="0.35">
      <c r="A84" s="243">
        <v>40575</v>
      </c>
      <c r="B84" s="239">
        <f t="shared" ref="B84:B94" si="16">B83+$I$8</f>
        <v>115179.04569107768</v>
      </c>
    </row>
    <row r="85" spans="1:6" x14ac:dyDescent="0.35">
      <c r="A85" s="243">
        <v>40603</v>
      </c>
      <c r="B85" s="239">
        <f t="shared" si="16"/>
        <v>117429.91915720749</v>
      </c>
    </row>
    <row r="86" spans="1:6" x14ac:dyDescent="0.35">
      <c r="A86" s="243">
        <v>40634</v>
      </c>
      <c r="B86" s="239">
        <f t="shared" si="16"/>
        <v>119680.7926233373</v>
      </c>
    </row>
    <row r="87" spans="1:6" x14ac:dyDescent="0.35">
      <c r="A87" s="243">
        <v>40664</v>
      </c>
      <c r="B87" s="239">
        <f t="shared" si="16"/>
        <v>121931.66608946711</v>
      </c>
    </row>
    <row r="88" spans="1:6" x14ac:dyDescent="0.35">
      <c r="A88" s="243">
        <v>40695</v>
      </c>
      <c r="B88" s="239">
        <f t="shared" si="16"/>
        <v>124182.53955559692</v>
      </c>
    </row>
    <row r="89" spans="1:6" x14ac:dyDescent="0.35">
      <c r="A89" s="243">
        <v>40725</v>
      </c>
      <c r="B89" s="239">
        <f t="shared" si="16"/>
        <v>126433.41302172672</v>
      </c>
    </row>
    <row r="90" spans="1:6" x14ac:dyDescent="0.35">
      <c r="A90" s="243">
        <v>40756</v>
      </c>
      <c r="B90" s="239">
        <f t="shared" si="16"/>
        <v>128684.28648785653</v>
      </c>
    </row>
    <row r="91" spans="1:6" x14ac:dyDescent="0.35">
      <c r="A91" s="243">
        <v>40787</v>
      </c>
      <c r="B91" s="239">
        <f t="shared" si="16"/>
        <v>130935.15995398634</v>
      </c>
    </row>
    <row r="92" spans="1:6" x14ac:dyDescent="0.35">
      <c r="A92" s="243">
        <v>40817</v>
      </c>
      <c r="B92" s="239">
        <f t="shared" si="16"/>
        <v>133186.03342011615</v>
      </c>
    </row>
    <row r="93" spans="1:6" x14ac:dyDescent="0.35">
      <c r="A93" s="243">
        <v>40848</v>
      </c>
      <c r="B93" s="239">
        <f t="shared" si="16"/>
        <v>135436.90688624597</v>
      </c>
      <c r="C93" s="246" t="s">
        <v>24</v>
      </c>
      <c r="D93" s="247"/>
      <c r="E93" s="248"/>
      <c r="F93" s="249"/>
    </row>
    <row r="94" spans="1:6" x14ac:dyDescent="0.35">
      <c r="A94" s="243">
        <v>40878</v>
      </c>
      <c r="B94" s="239">
        <f t="shared" si="16"/>
        <v>137687.78035237579</v>
      </c>
      <c r="C94" s="250">
        <f>SUM(B83:B94)</f>
        <v>1503695.7154639419</v>
      </c>
      <c r="D94" s="251"/>
      <c r="E94" s="252"/>
      <c r="F94" s="253">
        <f>B94*12</f>
        <v>1652253.3642285094</v>
      </c>
    </row>
    <row r="95" spans="1:6" x14ac:dyDescent="0.35">
      <c r="A95" s="240">
        <v>40909</v>
      </c>
      <c r="B95" s="241">
        <f>B94+$I$9</f>
        <v>140796.22970794624</v>
      </c>
    </row>
    <row r="96" spans="1:6" x14ac:dyDescent="0.35">
      <c r="A96" s="243">
        <v>40940</v>
      </c>
      <c r="B96" s="254">
        <f t="shared" ref="B96:B106" si="17">B95+$I$9</f>
        <v>143904.6790635167</v>
      </c>
    </row>
    <row r="97" spans="1:6" x14ac:dyDescent="0.35">
      <c r="A97" s="243">
        <v>40969</v>
      </c>
      <c r="B97" s="254">
        <f t="shared" si="17"/>
        <v>147013.12841908715</v>
      </c>
    </row>
    <row r="98" spans="1:6" x14ac:dyDescent="0.35">
      <c r="A98" s="243">
        <v>41000</v>
      </c>
      <c r="B98" s="254">
        <f t="shared" si="17"/>
        <v>150121.57777465761</v>
      </c>
    </row>
    <row r="99" spans="1:6" x14ac:dyDescent="0.35">
      <c r="A99" s="243">
        <v>41030</v>
      </c>
      <c r="B99" s="254">
        <f t="shared" si="17"/>
        <v>153230.02713022806</v>
      </c>
    </row>
    <row r="100" spans="1:6" x14ac:dyDescent="0.35">
      <c r="A100" s="243">
        <v>41061</v>
      </c>
      <c r="B100" s="254">
        <f t="shared" si="17"/>
        <v>156338.47648579851</v>
      </c>
    </row>
    <row r="101" spans="1:6" x14ac:dyDescent="0.35">
      <c r="A101" s="243">
        <v>41091</v>
      </c>
      <c r="B101" s="254">
        <f t="shared" si="17"/>
        <v>159446.92584136897</v>
      </c>
    </row>
    <row r="102" spans="1:6" x14ac:dyDescent="0.35">
      <c r="A102" s="243">
        <v>41122</v>
      </c>
      <c r="B102" s="254">
        <f t="shared" si="17"/>
        <v>162555.37519693942</v>
      </c>
    </row>
    <row r="103" spans="1:6" x14ac:dyDescent="0.35">
      <c r="A103" s="243">
        <v>41153</v>
      </c>
      <c r="B103" s="254">
        <f t="shared" si="17"/>
        <v>165663.82455250988</v>
      </c>
    </row>
    <row r="104" spans="1:6" x14ac:dyDescent="0.35">
      <c r="A104" s="243">
        <v>41183</v>
      </c>
      <c r="B104" s="254">
        <f t="shared" si="17"/>
        <v>168772.27390808033</v>
      </c>
    </row>
    <row r="105" spans="1:6" x14ac:dyDescent="0.35">
      <c r="A105" s="243">
        <v>41214</v>
      </c>
      <c r="B105" s="254">
        <f t="shared" si="17"/>
        <v>171880.72326365078</v>
      </c>
      <c r="C105" s="246" t="s">
        <v>24</v>
      </c>
      <c r="D105" s="247"/>
      <c r="E105" s="248"/>
      <c r="F105" s="249"/>
    </row>
    <row r="106" spans="1:6" x14ac:dyDescent="0.35">
      <c r="A106" s="243">
        <v>41244</v>
      </c>
      <c r="B106" s="254">
        <f t="shared" si="17"/>
        <v>174989.17261922124</v>
      </c>
      <c r="C106" s="250">
        <f>SUM(B95:B106)</f>
        <v>1894712.4139630049</v>
      </c>
      <c r="D106" s="251"/>
      <c r="E106" s="252"/>
      <c r="F106" s="253">
        <f>B106*12</f>
        <v>2099870.0714306547</v>
      </c>
    </row>
    <row r="107" spans="1:6" x14ac:dyDescent="0.35">
      <c r="A107" s="240">
        <v>41275</v>
      </c>
      <c r="B107" s="241">
        <f>B106+$I$10</f>
        <v>176649.58569721461</v>
      </c>
    </row>
    <row r="108" spans="1:6" x14ac:dyDescent="0.35">
      <c r="A108" s="243">
        <v>41306</v>
      </c>
      <c r="B108" s="254">
        <f t="shared" ref="B108:B118" si="18">B107+$I$10</f>
        <v>178309.99877520799</v>
      </c>
    </row>
    <row r="109" spans="1:6" x14ac:dyDescent="0.35">
      <c r="A109" s="243">
        <v>41334</v>
      </c>
      <c r="B109" s="254">
        <f t="shared" si="18"/>
        <v>179970.41185320137</v>
      </c>
    </row>
    <row r="110" spans="1:6" x14ac:dyDescent="0.35">
      <c r="A110" s="243">
        <v>41365</v>
      </c>
      <c r="B110" s="254">
        <f t="shared" si="18"/>
        <v>181630.82493119474</v>
      </c>
    </row>
    <row r="111" spans="1:6" x14ac:dyDescent="0.35">
      <c r="A111" s="243">
        <v>41395</v>
      </c>
      <c r="B111" s="254">
        <f t="shared" si="18"/>
        <v>183291.23800918812</v>
      </c>
    </row>
    <row r="112" spans="1:6" x14ac:dyDescent="0.35">
      <c r="A112" s="243">
        <v>41426</v>
      </c>
      <c r="B112" s="254">
        <f t="shared" si="18"/>
        <v>184951.6510871815</v>
      </c>
    </row>
    <row r="113" spans="1:6" x14ac:dyDescent="0.35">
      <c r="A113" s="243">
        <v>41456</v>
      </c>
      <c r="B113" s="254">
        <f t="shared" si="18"/>
        <v>186612.06416517487</v>
      </c>
    </row>
    <row r="114" spans="1:6" x14ac:dyDescent="0.35">
      <c r="A114" s="243">
        <v>41487</v>
      </c>
      <c r="B114" s="254">
        <f t="shared" si="18"/>
        <v>188272.47724316825</v>
      </c>
    </row>
    <row r="115" spans="1:6" x14ac:dyDescent="0.35">
      <c r="A115" s="243">
        <v>41518</v>
      </c>
      <c r="B115" s="254">
        <f t="shared" si="18"/>
        <v>189932.89032116163</v>
      </c>
    </row>
    <row r="116" spans="1:6" x14ac:dyDescent="0.35">
      <c r="A116" s="243">
        <v>41548</v>
      </c>
      <c r="B116" s="254">
        <f t="shared" si="18"/>
        <v>191593.303399155</v>
      </c>
    </row>
    <row r="117" spans="1:6" x14ac:dyDescent="0.35">
      <c r="A117" s="243">
        <v>41579</v>
      </c>
      <c r="B117" s="254">
        <f t="shared" si="18"/>
        <v>193253.71647714838</v>
      </c>
      <c r="C117" s="246" t="s">
        <v>24</v>
      </c>
      <c r="D117" s="247"/>
      <c r="E117" s="248"/>
      <c r="F117" s="249"/>
    </row>
    <row r="118" spans="1:6" x14ac:dyDescent="0.35">
      <c r="A118" s="243">
        <v>41609</v>
      </c>
      <c r="B118" s="254">
        <f t="shared" si="18"/>
        <v>194914.12955514176</v>
      </c>
      <c r="C118" s="250">
        <f>SUM(B107:B118)</f>
        <v>2229382.2915141382</v>
      </c>
      <c r="D118" s="251"/>
      <c r="E118" s="252"/>
      <c r="F118" s="253">
        <f>B118*12</f>
        <v>2338969.554661701</v>
      </c>
    </row>
    <row r="119" spans="1:6" x14ac:dyDescent="0.35">
      <c r="A119" s="240">
        <v>41640</v>
      </c>
      <c r="B119" s="241">
        <f>B118+$I$11</f>
        <v>196974.1182386929</v>
      </c>
    </row>
    <row r="120" spans="1:6" x14ac:dyDescent="0.35">
      <c r="A120" s="243">
        <v>41671</v>
      </c>
      <c r="B120" s="254">
        <f t="shared" ref="B120:B129" si="19">B119+$I$11</f>
        <v>199034.10692224404</v>
      </c>
    </row>
    <row r="121" spans="1:6" x14ac:dyDescent="0.35">
      <c r="A121" s="243">
        <v>41699</v>
      </c>
      <c r="B121" s="254">
        <f t="shared" si="19"/>
        <v>201094.09560579518</v>
      </c>
    </row>
    <row r="122" spans="1:6" x14ac:dyDescent="0.35">
      <c r="A122" s="243">
        <v>41730</v>
      </c>
      <c r="B122" s="254">
        <f t="shared" si="19"/>
        <v>203154.08428934633</v>
      </c>
    </row>
    <row r="123" spans="1:6" x14ac:dyDescent="0.35">
      <c r="A123" s="243">
        <v>41760</v>
      </c>
      <c r="B123" s="254">
        <f t="shared" si="19"/>
        <v>205214.07297289747</v>
      </c>
    </row>
    <row r="124" spans="1:6" x14ac:dyDescent="0.35">
      <c r="A124" s="243">
        <v>41791</v>
      </c>
      <c r="B124" s="254">
        <f t="shared" si="19"/>
        <v>207274.06165644861</v>
      </c>
    </row>
    <row r="125" spans="1:6" x14ac:dyDescent="0.35">
      <c r="A125" s="243">
        <v>41821</v>
      </c>
      <c r="B125" s="254">
        <f t="shared" si="19"/>
        <v>209334.05033999975</v>
      </c>
    </row>
    <row r="126" spans="1:6" x14ac:dyDescent="0.35">
      <c r="A126" s="243">
        <v>41852</v>
      </c>
      <c r="B126" s="254">
        <f t="shared" si="19"/>
        <v>211394.0390235509</v>
      </c>
    </row>
    <row r="127" spans="1:6" x14ac:dyDescent="0.35">
      <c r="A127" s="243">
        <v>41883</v>
      </c>
      <c r="B127" s="254">
        <f t="shared" si="19"/>
        <v>213454.02770710204</v>
      </c>
    </row>
    <row r="128" spans="1:6" x14ac:dyDescent="0.35">
      <c r="A128" s="243">
        <v>41913</v>
      </c>
      <c r="B128" s="254">
        <f t="shared" si="19"/>
        <v>215514.01639065318</v>
      </c>
    </row>
    <row r="129" spans="1:6" x14ac:dyDescent="0.35">
      <c r="A129" s="243">
        <v>41944</v>
      </c>
      <c r="B129" s="254">
        <f t="shared" si="19"/>
        <v>217574.00507420432</v>
      </c>
      <c r="C129" s="246" t="s">
        <v>24</v>
      </c>
      <c r="D129" s="247"/>
      <c r="E129" s="248"/>
      <c r="F129" s="249"/>
    </row>
    <row r="130" spans="1:6" x14ac:dyDescent="0.35">
      <c r="A130" s="243">
        <v>41974</v>
      </c>
      <c r="B130" s="254">
        <f>B129+$I$11</f>
        <v>219633.99375775547</v>
      </c>
      <c r="C130" s="250">
        <f>SUM(B119:B130)</f>
        <v>2499648.6719786902</v>
      </c>
      <c r="D130" s="251"/>
      <c r="E130" s="252"/>
      <c r="F130" s="253">
        <f>B130*12</f>
        <v>2635607.9250930655</v>
      </c>
    </row>
    <row r="131" spans="1:6" x14ac:dyDescent="0.35">
      <c r="A131" s="240">
        <v>42005</v>
      </c>
      <c r="B131" s="241">
        <f>B130+$I$12</f>
        <v>223426.10725933639</v>
      </c>
    </row>
    <row r="132" spans="1:6" x14ac:dyDescent="0.35">
      <c r="A132" s="243">
        <v>42036</v>
      </c>
      <c r="B132" s="254">
        <f t="shared" ref="B132:B142" si="20">B131+$I$12</f>
        <v>227218.22076091732</v>
      </c>
    </row>
    <row r="133" spans="1:6" x14ac:dyDescent="0.35">
      <c r="A133" s="243">
        <v>42064</v>
      </c>
      <c r="B133" s="254">
        <f t="shared" si="20"/>
        <v>231010.33426249825</v>
      </c>
    </row>
    <row r="134" spans="1:6" x14ac:dyDescent="0.35">
      <c r="A134" s="243">
        <v>42095</v>
      </c>
      <c r="B134" s="254">
        <f t="shared" si="20"/>
        <v>234802.44776407917</v>
      </c>
    </row>
    <row r="135" spans="1:6" x14ac:dyDescent="0.35">
      <c r="A135" s="243">
        <v>42125</v>
      </c>
      <c r="B135" s="254">
        <f t="shared" si="20"/>
        <v>238594.5612656601</v>
      </c>
    </row>
    <row r="136" spans="1:6" x14ac:dyDescent="0.35">
      <c r="A136" s="243">
        <v>42156</v>
      </c>
      <c r="B136" s="254">
        <f t="shared" si="20"/>
        <v>242386.67476724103</v>
      </c>
    </row>
    <row r="137" spans="1:6" x14ac:dyDescent="0.35">
      <c r="A137" s="243">
        <v>42186</v>
      </c>
      <c r="B137" s="254">
        <f t="shared" si="20"/>
        <v>246178.78826882195</v>
      </c>
    </row>
    <row r="138" spans="1:6" x14ac:dyDescent="0.35">
      <c r="A138" s="243">
        <v>42217</v>
      </c>
      <c r="B138" s="254">
        <f t="shared" si="20"/>
        <v>249970.90177040288</v>
      </c>
    </row>
    <row r="139" spans="1:6" x14ac:dyDescent="0.35">
      <c r="A139" s="243">
        <v>42248</v>
      </c>
      <c r="B139" s="254">
        <f t="shared" si="20"/>
        <v>253763.01527198381</v>
      </c>
    </row>
    <row r="140" spans="1:6" x14ac:dyDescent="0.35">
      <c r="A140" s="243">
        <v>42278</v>
      </c>
      <c r="B140" s="254">
        <f t="shared" si="20"/>
        <v>257555.12877356473</v>
      </c>
    </row>
    <row r="141" spans="1:6" x14ac:dyDescent="0.35">
      <c r="A141" s="243">
        <v>42309</v>
      </c>
      <c r="B141" s="254">
        <f t="shared" si="20"/>
        <v>261347.24227514566</v>
      </c>
      <c r="C141" s="246" t="s">
        <v>24</v>
      </c>
      <c r="D141" s="247"/>
      <c r="E141" s="248"/>
      <c r="F141" s="249"/>
    </row>
    <row r="142" spans="1:6" x14ac:dyDescent="0.35">
      <c r="A142" s="243">
        <v>42339</v>
      </c>
      <c r="B142" s="254">
        <f t="shared" si="20"/>
        <v>265139.35577672662</v>
      </c>
      <c r="C142" s="250">
        <f>SUM(B131:B142)</f>
        <v>2931392.7782163788</v>
      </c>
      <c r="D142" s="251"/>
      <c r="E142" s="252"/>
      <c r="F142" s="253">
        <f>B142*12</f>
        <v>3181672.2693207194</v>
      </c>
    </row>
    <row r="143" spans="1:6" x14ac:dyDescent="0.35">
      <c r="A143" s="240">
        <v>42370</v>
      </c>
      <c r="B143" s="241">
        <f>B142+$I$13</f>
        <v>270030.70205504878</v>
      </c>
    </row>
    <row r="144" spans="1:6" x14ac:dyDescent="0.35">
      <c r="A144" s="243">
        <v>42401</v>
      </c>
      <c r="B144" s="254">
        <f t="shared" ref="B144:B154" si="21">B143+$I$13</f>
        <v>274922.04833337094</v>
      </c>
    </row>
    <row r="145" spans="1:6" x14ac:dyDescent="0.35">
      <c r="A145" s="243">
        <v>42430</v>
      </c>
      <c r="B145" s="254">
        <f t="shared" si="21"/>
        <v>279813.3946116931</v>
      </c>
    </row>
    <row r="146" spans="1:6" x14ac:dyDescent="0.35">
      <c r="A146" s="243">
        <v>42461</v>
      </c>
      <c r="B146" s="254">
        <f t="shared" si="21"/>
        <v>284704.74089001527</v>
      </c>
    </row>
    <row r="147" spans="1:6" x14ac:dyDescent="0.35">
      <c r="A147" s="243">
        <v>42491</v>
      </c>
      <c r="B147" s="254">
        <f t="shared" si="21"/>
        <v>289596.08716833743</v>
      </c>
    </row>
    <row r="148" spans="1:6" x14ac:dyDescent="0.35">
      <c r="A148" s="243">
        <v>42522</v>
      </c>
      <c r="B148" s="254">
        <f t="shared" si="21"/>
        <v>294487.43344665959</v>
      </c>
    </row>
    <row r="149" spans="1:6" x14ac:dyDescent="0.35">
      <c r="A149" s="243">
        <v>42552</v>
      </c>
      <c r="B149" s="254">
        <f t="shared" si="21"/>
        <v>299378.77972498175</v>
      </c>
    </row>
    <row r="150" spans="1:6" x14ac:dyDescent="0.35">
      <c r="A150" s="243">
        <v>42583</v>
      </c>
      <c r="B150" s="254">
        <f t="shared" si="21"/>
        <v>304270.12600330391</v>
      </c>
    </row>
    <row r="151" spans="1:6" x14ac:dyDescent="0.35">
      <c r="A151" s="243">
        <v>42614</v>
      </c>
      <c r="B151" s="254">
        <f t="shared" si="21"/>
        <v>309161.47228162608</v>
      </c>
    </row>
    <row r="152" spans="1:6" x14ac:dyDescent="0.35">
      <c r="A152" s="243">
        <v>42644</v>
      </c>
      <c r="B152" s="254">
        <f t="shared" si="21"/>
        <v>314052.81855994824</v>
      </c>
    </row>
    <row r="153" spans="1:6" x14ac:dyDescent="0.35">
      <c r="A153" s="243">
        <v>42675</v>
      </c>
      <c r="B153" s="254">
        <f t="shared" si="21"/>
        <v>318944.1648382704</v>
      </c>
      <c r="C153" s="246" t="s">
        <v>24</v>
      </c>
      <c r="D153" s="247"/>
      <c r="E153" s="248"/>
      <c r="F153" s="249"/>
    </row>
    <row r="154" spans="1:6" x14ac:dyDescent="0.35">
      <c r="A154" s="243">
        <v>42705</v>
      </c>
      <c r="B154" s="254">
        <f t="shared" si="21"/>
        <v>323835.51111659256</v>
      </c>
      <c r="C154" s="250">
        <f>SUM(B143:B154)</f>
        <v>3563197.2790298481</v>
      </c>
      <c r="D154" s="251"/>
      <c r="E154" s="252"/>
      <c r="F154" s="253">
        <f>B154*12</f>
        <v>3886026.1333991108</v>
      </c>
    </row>
    <row r="155" spans="1:6" x14ac:dyDescent="0.35">
      <c r="A155" s="240">
        <v>42736</v>
      </c>
      <c r="B155" s="241">
        <f>B154+$I$14</f>
        <v>327075.37813579279</v>
      </c>
    </row>
    <row r="156" spans="1:6" x14ac:dyDescent="0.35">
      <c r="A156" s="243">
        <v>42767</v>
      </c>
      <c r="B156" s="254">
        <f>B155+$I$14</f>
        <v>330315.24515499303</v>
      </c>
    </row>
    <row r="157" spans="1:6" x14ac:dyDescent="0.35">
      <c r="A157" s="243">
        <v>42795</v>
      </c>
      <c r="B157" s="254">
        <f t="shared" ref="B157:B166" si="22">B156+$I$14</f>
        <v>333555.11217419326</v>
      </c>
    </row>
    <row r="158" spans="1:6" x14ac:dyDescent="0.35">
      <c r="A158" s="243">
        <v>42826</v>
      </c>
      <c r="B158" s="254">
        <f t="shared" si="22"/>
        <v>336794.97919339349</v>
      </c>
    </row>
    <row r="159" spans="1:6" x14ac:dyDescent="0.35">
      <c r="A159" s="243">
        <v>42856</v>
      </c>
      <c r="B159" s="254">
        <f t="shared" si="22"/>
        <v>340034.84621259372</v>
      </c>
    </row>
    <row r="160" spans="1:6" x14ac:dyDescent="0.35">
      <c r="A160" s="243">
        <v>42887</v>
      </c>
      <c r="B160" s="254">
        <f t="shared" si="22"/>
        <v>343274.71323179395</v>
      </c>
    </row>
    <row r="161" spans="1:6" x14ac:dyDescent="0.35">
      <c r="A161" s="243">
        <v>42917</v>
      </c>
      <c r="B161" s="254">
        <f t="shared" si="22"/>
        <v>346514.58025099419</v>
      </c>
    </row>
    <row r="162" spans="1:6" x14ac:dyDescent="0.35">
      <c r="A162" s="243">
        <v>42948</v>
      </c>
      <c r="B162" s="254">
        <f t="shared" si="22"/>
        <v>349754.44727019442</v>
      </c>
    </row>
    <row r="163" spans="1:6" x14ac:dyDescent="0.35">
      <c r="A163" s="243">
        <v>42979</v>
      </c>
      <c r="B163" s="254">
        <f t="shared" si="22"/>
        <v>352994.31428939465</v>
      </c>
    </row>
    <row r="164" spans="1:6" x14ac:dyDescent="0.35">
      <c r="A164" s="243">
        <v>43009</v>
      </c>
      <c r="B164" s="254">
        <f t="shared" si="22"/>
        <v>356234.18130859488</v>
      </c>
    </row>
    <row r="165" spans="1:6" x14ac:dyDescent="0.35">
      <c r="A165" s="243">
        <v>43040</v>
      </c>
      <c r="B165" s="254">
        <f t="shared" si="22"/>
        <v>359474.04832779511</v>
      </c>
      <c r="C165" s="246" t="s">
        <v>24</v>
      </c>
      <c r="D165" s="247"/>
      <c r="E165" s="248"/>
      <c r="F165" s="249"/>
    </row>
    <row r="166" spans="1:6" x14ac:dyDescent="0.35">
      <c r="A166" s="243">
        <v>43070</v>
      </c>
      <c r="B166" s="254">
        <f t="shared" si="22"/>
        <v>362713.91534699535</v>
      </c>
      <c r="C166" s="250">
        <f>SUM(B155:B166)</f>
        <v>4138735.7608967298</v>
      </c>
      <c r="D166" s="251"/>
      <c r="E166" s="252"/>
      <c r="F166" s="253">
        <f>B166*12</f>
        <v>4352566.9841639437</v>
      </c>
    </row>
    <row r="167" spans="1:6" x14ac:dyDescent="0.35">
      <c r="A167" s="240">
        <v>43101</v>
      </c>
      <c r="B167" s="241">
        <f>B166+$I$15</f>
        <v>366151.21354534285</v>
      </c>
    </row>
    <row r="168" spans="1:6" x14ac:dyDescent="0.35">
      <c r="A168" s="243">
        <v>43132</v>
      </c>
      <c r="B168" s="254">
        <f t="shared" ref="B168:B178" si="23">B167+$I$15</f>
        <v>369588.51174369035</v>
      </c>
    </row>
    <row r="169" spans="1:6" x14ac:dyDescent="0.35">
      <c r="A169" s="243">
        <v>43160</v>
      </c>
      <c r="B169" s="254">
        <f t="shared" si="23"/>
        <v>373025.80994203786</v>
      </c>
    </row>
    <row r="170" spans="1:6" x14ac:dyDescent="0.35">
      <c r="A170" s="243">
        <v>43191</v>
      </c>
      <c r="B170" s="254">
        <f t="shared" si="23"/>
        <v>376463.10814038536</v>
      </c>
    </row>
    <row r="171" spans="1:6" x14ac:dyDescent="0.35">
      <c r="A171" s="243">
        <v>43221</v>
      </c>
      <c r="B171" s="254">
        <f t="shared" si="23"/>
        <v>379900.40633873286</v>
      </c>
    </row>
    <row r="172" spans="1:6" x14ac:dyDescent="0.35">
      <c r="A172" s="243">
        <v>43252</v>
      </c>
      <c r="B172" s="254">
        <f t="shared" si="23"/>
        <v>383337.70453708037</v>
      </c>
    </row>
    <row r="173" spans="1:6" x14ac:dyDescent="0.35">
      <c r="A173" s="243">
        <v>43282</v>
      </c>
      <c r="B173" s="254">
        <f t="shared" si="23"/>
        <v>386775.00273542787</v>
      </c>
    </row>
    <row r="174" spans="1:6" x14ac:dyDescent="0.35">
      <c r="A174" s="243">
        <v>43313</v>
      </c>
      <c r="B174" s="254">
        <f t="shared" si="23"/>
        <v>390212.30093377538</v>
      </c>
    </row>
    <row r="175" spans="1:6" x14ac:dyDescent="0.35">
      <c r="A175" s="243">
        <v>43344</v>
      </c>
      <c r="B175" s="254">
        <f t="shared" si="23"/>
        <v>393649.59913212288</v>
      </c>
    </row>
    <row r="176" spans="1:6" x14ac:dyDescent="0.35">
      <c r="A176" s="243">
        <v>43374</v>
      </c>
      <c r="B176" s="254">
        <f t="shared" si="23"/>
        <v>397086.89733047038</v>
      </c>
    </row>
    <row r="177" spans="1:6" x14ac:dyDescent="0.35">
      <c r="A177" s="243">
        <v>43405</v>
      </c>
      <c r="B177" s="254">
        <f t="shared" si="23"/>
        <v>400524.19552881789</v>
      </c>
      <c r="C177" s="246" t="s">
        <v>24</v>
      </c>
      <c r="D177" s="247"/>
      <c r="E177" s="248"/>
      <c r="F177" s="249"/>
    </row>
    <row r="178" spans="1:6" x14ac:dyDescent="0.35">
      <c r="A178" s="243">
        <v>43435</v>
      </c>
      <c r="B178" s="254">
        <f t="shared" si="23"/>
        <v>403961.49372716539</v>
      </c>
      <c r="C178" s="250">
        <f>SUM(B167:B178)</f>
        <v>4620676.24363505</v>
      </c>
      <c r="D178" s="251"/>
      <c r="E178" s="252"/>
      <c r="F178" s="253">
        <f>B178*12</f>
        <v>4847537.9247259852</v>
      </c>
    </row>
    <row r="179" spans="1:6" x14ac:dyDescent="0.35">
      <c r="A179" s="240">
        <v>43466</v>
      </c>
      <c r="B179" s="241">
        <f>B178+$I$16</f>
        <v>405617.05134584039</v>
      </c>
    </row>
    <row r="180" spans="1:6" x14ac:dyDescent="0.35">
      <c r="A180" s="243">
        <v>43497</v>
      </c>
      <c r="B180" s="254">
        <f t="shared" ref="B180:B190" si="24">B179+$I$16</f>
        <v>407272.60896451538</v>
      </c>
    </row>
    <row r="181" spans="1:6" x14ac:dyDescent="0.35">
      <c r="A181" s="243">
        <v>43525</v>
      </c>
      <c r="B181" s="254">
        <f t="shared" si="24"/>
        <v>408928.16658319038</v>
      </c>
    </row>
    <row r="182" spans="1:6" x14ac:dyDescent="0.35">
      <c r="A182" s="243">
        <v>43556</v>
      </c>
      <c r="B182" s="254">
        <f t="shared" si="24"/>
        <v>410583.72420186538</v>
      </c>
    </row>
    <row r="183" spans="1:6" x14ac:dyDescent="0.35">
      <c r="A183" s="243">
        <v>43586</v>
      </c>
      <c r="B183" s="254">
        <f t="shared" si="24"/>
        <v>412239.28182054037</v>
      </c>
    </row>
    <row r="184" spans="1:6" x14ac:dyDescent="0.35">
      <c r="A184" s="243">
        <v>43617</v>
      </c>
      <c r="B184" s="254">
        <f t="shared" si="24"/>
        <v>413894.83943921537</v>
      </c>
    </row>
    <row r="185" spans="1:6" x14ac:dyDescent="0.35">
      <c r="A185" s="243">
        <v>43647</v>
      </c>
      <c r="B185" s="254">
        <f t="shared" si="24"/>
        <v>415550.39705789037</v>
      </c>
    </row>
    <row r="186" spans="1:6" x14ac:dyDescent="0.35">
      <c r="A186" s="243">
        <v>43678</v>
      </c>
      <c r="B186" s="254">
        <f t="shared" si="24"/>
        <v>417205.95467656536</v>
      </c>
    </row>
    <row r="187" spans="1:6" x14ac:dyDescent="0.35">
      <c r="A187" s="243">
        <v>43709</v>
      </c>
      <c r="B187" s="254">
        <f t="shared" si="24"/>
        <v>418861.51229524036</v>
      </c>
    </row>
    <row r="188" spans="1:6" x14ac:dyDescent="0.35">
      <c r="A188" s="243">
        <v>43739</v>
      </c>
      <c r="B188" s="254">
        <f t="shared" si="24"/>
        <v>420517.06991391536</v>
      </c>
    </row>
    <row r="189" spans="1:6" x14ac:dyDescent="0.35">
      <c r="A189" s="243">
        <v>43770</v>
      </c>
      <c r="B189" s="254">
        <f t="shared" si="24"/>
        <v>422172.62753259036</v>
      </c>
      <c r="C189" s="246" t="s">
        <v>24</v>
      </c>
      <c r="D189" s="247"/>
      <c r="E189" s="248"/>
      <c r="F189" s="249"/>
    </row>
    <row r="190" spans="1:6" x14ac:dyDescent="0.35">
      <c r="A190" s="243">
        <v>43800</v>
      </c>
      <c r="B190" s="254">
        <f t="shared" si="24"/>
        <v>423828.18515126535</v>
      </c>
      <c r="C190" s="250">
        <f>SUM(B179:B190)</f>
        <v>4976671.4189826343</v>
      </c>
      <c r="D190" s="251"/>
      <c r="E190" s="252"/>
      <c r="F190" s="253">
        <f>B190*12</f>
        <v>5085938.2218151838</v>
      </c>
    </row>
    <row r="191" spans="1:6" x14ac:dyDescent="0.35">
      <c r="A191" s="240">
        <v>43831</v>
      </c>
      <c r="B191" s="241">
        <f>B190+$I$17</f>
        <v>425519.05515586492</v>
      </c>
    </row>
    <row r="192" spans="1:6" x14ac:dyDescent="0.35">
      <c r="A192" s="243">
        <v>43862</v>
      </c>
      <c r="B192" s="254">
        <f t="shared" ref="B192:B202" si="25">B191+$I$17</f>
        <v>427209.92516046448</v>
      </c>
    </row>
    <row r="193" spans="1:6" x14ac:dyDescent="0.35">
      <c r="A193" s="243">
        <v>43891</v>
      </c>
      <c r="B193" s="254">
        <f t="shared" si="25"/>
        <v>428900.79516506405</v>
      </c>
    </row>
    <row r="194" spans="1:6" x14ac:dyDescent="0.35">
      <c r="A194" s="243">
        <v>43922</v>
      </c>
      <c r="B194" s="254">
        <f t="shared" si="25"/>
        <v>430591.66516966361</v>
      </c>
    </row>
    <row r="195" spans="1:6" x14ac:dyDescent="0.35">
      <c r="A195" s="243">
        <v>43952</v>
      </c>
      <c r="B195" s="254">
        <f t="shared" si="25"/>
        <v>432282.53517426318</v>
      </c>
    </row>
    <row r="196" spans="1:6" x14ac:dyDescent="0.35">
      <c r="A196" s="243">
        <v>43983</v>
      </c>
      <c r="B196" s="254">
        <f t="shared" si="25"/>
        <v>433973.40517886274</v>
      </c>
    </row>
    <row r="197" spans="1:6" x14ac:dyDescent="0.35">
      <c r="A197" s="243">
        <v>44013</v>
      </c>
      <c r="B197" s="254">
        <f t="shared" si="25"/>
        <v>435664.2751834623</v>
      </c>
    </row>
    <row r="198" spans="1:6" x14ac:dyDescent="0.35">
      <c r="A198" s="243">
        <v>44044</v>
      </c>
      <c r="B198" s="254">
        <f t="shared" si="25"/>
        <v>437355.14518806187</v>
      </c>
    </row>
    <row r="199" spans="1:6" x14ac:dyDescent="0.35">
      <c r="A199" s="243">
        <v>44075</v>
      </c>
      <c r="B199" s="254">
        <f t="shared" si="25"/>
        <v>439046.01519266143</v>
      </c>
    </row>
    <row r="200" spans="1:6" x14ac:dyDescent="0.35">
      <c r="A200" s="243">
        <v>44105</v>
      </c>
      <c r="B200" s="254">
        <f t="shared" si="25"/>
        <v>440736.885197261</v>
      </c>
    </row>
    <row r="201" spans="1:6" x14ac:dyDescent="0.35">
      <c r="A201" s="243">
        <v>44136</v>
      </c>
      <c r="B201" s="254">
        <f t="shared" si="25"/>
        <v>442427.75520186056</v>
      </c>
      <c r="C201" s="246" t="s">
        <v>24</v>
      </c>
      <c r="D201" s="247"/>
      <c r="E201" s="248"/>
      <c r="F201" s="249"/>
    </row>
    <row r="202" spans="1:6" x14ac:dyDescent="0.35">
      <c r="A202" s="243">
        <v>44166</v>
      </c>
      <c r="B202" s="254">
        <f t="shared" si="25"/>
        <v>444118.62520646013</v>
      </c>
      <c r="C202" s="250">
        <f>SUM(B191:B202)</f>
        <v>5217826.08217395</v>
      </c>
      <c r="D202" s="251"/>
      <c r="E202" s="252"/>
      <c r="F202" s="253">
        <f>B202*12</f>
        <v>5329423.5024775211</v>
      </c>
    </row>
    <row r="203" spans="1:6" x14ac:dyDescent="0.35">
      <c r="A203" s="240">
        <v>44197</v>
      </c>
      <c r="B203" s="241">
        <f>B202+$I$18</f>
        <v>442560.54122680478</v>
      </c>
    </row>
    <row r="204" spans="1:6" x14ac:dyDescent="0.35">
      <c r="A204" s="243">
        <v>44228</v>
      </c>
      <c r="B204" s="254">
        <f>B203+$I$18</f>
        <v>441002.45724714943</v>
      </c>
    </row>
    <row r="205" spans="1:6" x14ac:dyDescent="0.35">
      <c r="A205" s="243">
        <v>44256</v>
      </c>
      <c r="B205" s="254">
        <f t="shared" ref="B205:B214" si="26">B204+$I$18</f>
        <v>439444.37326749408</v>
      </c>
    </row>
    <row r="206" spans="1:6" x14ac:dyDescent="0.35">
      <c r="A206" s="243">
        <v>44287</v>
      </c>
      <c r="B206" s="254">
        <f t="shared" si="26"/>
        <v>437886.28928783874</v>
      </c>
    </row>
    <row r="207" spans="1:6" x14ac:dyDescent="0.35">
      <c r="A207" s="243">
        <v>44317</v>
      </c>
      <c r="B207" s="254">
        <f t="shared" si="26"/>
        <v>436328.20530818339</v>
      </c>
    </row>
    <row r="208" spans="1:6" x14ac:dyDescent="0.35">
      <c r="A208" s="243">
        <v>44348</v>
      </c>
      <c r="B208" s="254">
        <f t="shared" si="26"/>
        <v>434770.12132852804</v>
      </c>
    </row>
    <row r="209" spans="1:6" x14ac:dyDescent="0.35">
      <c r="A209" s="243">
        <v>44378</v>
      </c>
      <c r="B209" s="254">
        <f t="shared" si="26"/>
        <v>433212.03734887269</v>
      </c>
    </row>
    <row r="210" spans="1:6" x14ac:dyDescent="0.35">
      <c r="A210" s="243">
        <v>44409</v>
      </c>
      <c r="B210" s="254">
        <f t="shared" si="26"/>
        <v>431653.95336921734</v>
      </c>
    </row>
    <row r="211" spans="1:6" x14ac:dyDescent="0.35">
      <c r="A211" s="243">
        <v>44440</v>
      </c>
      <c r="B211" s="254">
        <f t="shared" si="26"/>
        <v>430095.86938956199</v>
      </c>
    </row>
    <row r="212" spans="1:6" x14ac:dyDescent="0.35">
      <c r="A212" s="243">
        <v>44470</v>
      </c>
      <c r="B212" s="254">
        <f t="shared" si="26"/>
        <v>428537.78540990665</v>
      </c>
    </row>
    <row r="213" spans="1:6" x14ac:dyDescent="0.35">
      <c r="A213" s="243">
        <v>44501</v>
      </c>
      <c r="B213" s="254">
        <f t="shared" si="26"/>
        <v>426979.7014302513</v>
      </c>
      <c r="C213" s="246" t="s">
        <v>24</v>
      </c>
      <c r="D213" s="247"/>
      <c r="E213" s="248"/>
      <c r="F213" s="249"/>
    </row>
    <row r="214" spans="1:6" x14ac:dyDescent="0.35">
      <c r="A214" s="243">
        <v>44531</v>
      </c>
      <c r="B214" s="254">
        <f t="shared" si="26"/>
        <v>425421.61745059595</v>
      </c>
      <c r="C214" s="250">
        <f>SUM(B203:B214)</f>
        <v>5207892.9520644043</v>
      </c>
      <c r="D214" s="251"/>
      <c r="E214" s="252"/>
      <c r="F214" s="253">
        <f>B214*12</f>
        <v>5105059.4094071519</v>
      </c>
    </row>
  </sheetData>
  <mergeCells count="5">
    <mergeCell ref="K1:L1"/>
    <mergeCell ref="O4:Q5"/>
    <mergeCell ref="O6:Q6"/>
    <mergeCell ref="U14:V14"/>
    <mergeCell ref="O15:T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7"/>
  <sheetViews>
    <sheetView tabSelected="1" topLeftCell="B1" workbookViewId="0">
      <pane ySplit="1" topLeftCell="A5" activePane="bottomLeft" state="frozen"/>
      <selection pane="bottomLeft" activeCell="E7" sqref="E7"/>
    </sheetView>
  </sheetViews>
  <sheetFormatPr defaultRowHeight="14.5" x14ac:dyDescent="0.35"/>
  <cols>
    <col min="1" max="1" width="13.6328125" style="141" bestFit="1" customWidth="1"/>
    <col min="2" max="2" width="17.453125" style="141" customWidth="1"/>
    <col min="3" max="3" width="17.453125" style="260" customWidth="1"/>
    <col min="4" max="4" width="14.08984375" style="2" customWidth="1"/>
    <col min="5" max="5" width="8.7265625" style="141"/>
    <col min="6" max="6" width="16.453125" style="141" customWidth="1"/>
    <col min="7" max="15" width="9.54296875" style="141" bestFit="1" customWidth="1"/>
    <col min="16" max="18" width="9.81640625" style="141" bestFit="1" customWidth="1"/>
    <col min="19" max="16384" width="8.7265625" style="141"/>
  </cols>
  <sheetData>
    <row r="1" spans="1:18" s="140" customFormat="1" ht="31" x14ac:dyDescent="0.35">
      <c r="A1" s="140" t="s">
        <v>108</v>
      </c>
      <c r="B1" s="140" t="s">
        <v>106</v>
      </c>
      <c r="C1" s="261" t="s">
        <v>109</v>
      </c>
      <c r="D1" s="256" t="s">
        <v>107</v>
      </c>
    </row>
    <row r="2" spans="1:18" x14ac:dyDescent="0.3">
      <c r="A2" s="255">
        <v>40179</v>
      </c>
      <c r="B2" s="149">
        <f>'E. CDM Variable for Rate App'!B71</f>
        <v>123708.66878762332</v>
      </c>
      <c r="C2" s="257">
        <v>1.0699000000000001</v>
      </c>
      <c r="D2" s="149">
        <f>B2*C2</f>
        <v>132355.9047358782</v>
      </c>
    </row>
    <row r="3" spans="1:18" x14ac:dyDescent="0.3">
      <c r="A3" s="255">
        <v>40210</v>
      </c>
      <c r="B3" s="149">
        <f>'E. CDM Variable for Rate App'!B72</f>
        <v>122523.99878500466</v>
      </c>
      <c r="C3" s="257">
        <f>C2</f>
        <v>1.0699000000000001</v>
      </c>
      <c r="D3" s="149">
        <f t="shared" ref="D3:D66" si="0">B3*C3</f>
        <v>131088.42630007651</v>
      </c>
    </row>
    <row r="4" spans="1:18" x14ac:dyDescent="0.3">
      <c r="A4" s="255">
        <v>40238</v>
      </c>
      <c r="B4" s="149">
        <f>'E. CDM Variable for Rate App'!B73</f>
        <v>121339.328782386</v>
      </c>
      <c r="C4" s="257">
        <f t="shared" ref="C4:C67" si="1">C3</f>
        <v>1.0699000000000001</v>
      </c>
      <c r="D4" s="149">
        <f t="shared" si="0"/>
        <v>129820.94786427479</v>
      </c>
    </row>
    <row r="5" spans="1:18" x14ac:dyDescent="0.3">
      <c r="A5" s="255">
        <v>40269</v>
      </c>
      <c r="B5" s="149">
        <f>'E. CDM Variable for Rate App'!B74</f>
        <v>120154.65877976734</v>
      </c>
      <c r="C5" s="257">
        <f t="shared" si="1"/>
        <v>1.0699000000000001</v>
      </c>
      <c r="D5" s="149">
        <f t="shared" si="0"/>
        <v>128553.46942847309</v>
      </c>
    </row>
    <row r="6" spans="1:18" x14ac:dyDescent="0.3">
      <c r="A6" s="255">
        <v>40299</v>
      </c>
      <c r="B6" s="149">
        <f>'E. CDM Variable for Rate App'!B75</f>
        <v>118969.98877714868</v>
      </c>
      <c r="C6" s="257">
        <f t="shared" si="1"/>
        <v>1.0699000000000001</v>
      </c>
      <c r="D6" s="149">
        <f t="shared" si="0"/>
        <v>127285.99099267139</v>
      </c>
      <c r="F6" s="141" t="s">
        <v>129</v>
      </c>
    </row>
    <row r="7" spans="1:18" x14ac:dyDescent="0.3">
      <c r="A7" s="255">
        <v>40330</v>
      </c>
      <c r="B7" s="149">
        <f>'E. CDM Variable for Rate App'!B76</f>
        <v>117785.31877453002</v>
      </c>
      <c r="C7" s="257">
        <f t="shared" si="1"/>
        <v>1.0699000000000001</v>
      </c>
      <c r="D7" s="149">
        <f t="shared" si="0"/>
        <v>126018.51255686968</v>
      </c>
      <c r="F7" s="270"/>
      <c r="G7" s="265">
        <v>2010</v>
      </c>
      <c r="H7" s="265">
        <v>2011</v>
      </c>
      <c r="I7" s="265">
        <v>2012</v>
      </c>
      <c r="J7" s="265">
        <v>2013</v>
      </c>
      <c r="K7" s="265">
        <v>2014</v>
      </c>
      <c r="L7" s="265">
        <v>2015</v>
      </c>
      <c r="M7" s="265">
        <v>2016</v>
      </c>
      <c r="N7" s="265">
        <v>2017</v>
      </c>
      <c r="O7" s="265">
        <v>2018</v>
      </c>
      <c r="P7" s="265">
        <v>2019</v>
      </c>
      <c r="Q7" s="265">
        <v>2020</v>
      </c>
      <c r="R7" s="265">
        <v>2021</v>
      </c>
    </row>
    <row r="8" spans="1:18" x14ac:dyDescent="0.3">
      <c r="A8" s="255">
        <v>40360</v>
      </c>
      <c r="B8" s="149">
        <f>'E. CDM Variable for Rate App'!B77</f>
        <v>116600.64877191136</v>
      </c>
      <c r="C8" s="257">
        <f t="shared" si="1"/>
        <v>1.0699000000000001</v>
      </c>
      <c r="D8" s="149">
        <f t="shared" si="0"/>
        <v>124751.03412106798</v>
      </c>
      <c r="F8" s="266" t="s">
        <v>110</v>
      </c>
      <c r="G8" s="267">
        <f>B2</f>
        <v>123708.66878762332</v>
      </c>
      <c r="H8" s="267">
        <f>B14</f>
        <v>112928.17222494788</v>
      </c>
      <c r="I8" s="267">
        <f>B26</f>
        <v>140796.22970794624</v>
      </c>
      <c r="J8" s="267">
        <f>B38</f>
        <v>176649.58569721461</v>
      </c>
      <c r="K8" s="267">
        <f>B50</f>
        <v>196974.1182386929</v>
      </c>
      <c r="L8" s="267">
        <f>B62</f>
        <v>223426.10725933639</v>
      </c>
      <c r="M8" s="267">
        <f>B74</f>
        <v>270030.70205504878</v>
      </c>
      <c r="N8" s="267">
        <f>B86</f>
        <v>327075.37813579279</v>
      </c>
      <c r="O8" s="267">
        <f>B98</f>
        <v>366151.21354534285</v>
      </c>
      <c r="P8" s="267">
        <f>B110</f>
        <v>405617.05134584039</v>
      </c>
      <c r="Q8" s="267">
        <f>B122</f>
        <v>425519.05515586492</v>
      </c>
      <c r="R8" s="267">
        <f>B134</f>
        <v>442560.54122680478</v>
      </c>
    </row>
    <row r="9" spans="1:18" x14ac:dyDescent="0.3">
      <c r="A9" s="255">
        <v>40391</v>
      </c>
      <c r="B9" s="149">
        <f>'E. CDM Variable for Rate App'!B78</f>
        <v>115415.97876929271</v>
      </c>
      <c r="C9" s="257">
        <f t="shared" si="1"/>
        <v>1.0699000000000001</v>
      </c>
      <c r="D9" s="149">
        <f t="shared" si="0"/>
        <v>123483.55568526627</v>
      </c>
      <c r="F9" s="266" t="s">
        <v>111</v>
      </c>
      <c r="G9" s="267">
        <f t="shared" ref="G9:G19" si="2">B3</f>
        <v>122523.99878500466</v>
      </c>
      <c r="H9" s="267">
        <f t="shared" ref="H9:H19" si="3">B15</f>
        <v>115179.04569107768</v>
      </c>
      <c r="I9" s="267">
        <f t="shared" ref="I9:I19" si="4">B27</f>
        <v>143904.6790635167</v>
      </c>
      <c r="J9" s="267">
        <f t="shared" ref="J9:J19" si="5">B39</f>
        <v>178309.99877520799</v>
      </c>
      <c r="K9" s="267">
        <f t="shared" ref="K9:K19" si="6">B51</f>
        <v>199034.10692224404</v>
      </c>
      <c r="L9" s="267">
        <f t="shared" ref="L9:L19" si="7">B63</f>
        <v>227218.22076091732</v>
      </c>
      <c r="M9" s="267">
        <f t="shared" ref="M9:M19" si="8">B75</f>
        <v>274922.04833337094</v>
      </c>
      <c r="N9" s="267">
        <f t="shared" ref="N9:N19" si="9">B87</f>
        <v>330315.24515499303</v>
      </c>
      <c r="O9" s="267">
        <f t="shared" ref="O9:O19" si="10">B99</f>
        <v>369588.51174369035</v>
      </c>
      <c r="P9" s="267">
        <f t="shared" ref="P9:P19" si="11">B111</f>
        <v>407272.60896451538</v>
      </c>
      <c r="Q9" s="267">
        <f t="shared" ref="Q9:Q19" si="12">B123</f>
        <v>427209.92516046448</v>
      </c>
      <c r="R9" s="267">
        <f t="shared" ref="R9:R19" si="13">B135</f>
        <v>441002.45724714943</v>
      </c>
    </row>
    <row r="10" spans="1:18" x14ac:dyDescent="0.3">
      <c r="A10" s="255">
        <v>40422</v>
      </c>
      <c r="B10" s="149">
        <f>'E. CDM Variable for Rate App'!B79</f>
        <v>114231.30876667405</v>
      </c>
      <c r="C10" s="257">
        <f t="shared" si="1"/>
        <v>1.0699000000000001</v>
      </c>
      <c r="D10" s="149">
        <f t="shared" si="0"/>
        <v>122216.07724946456</v>
      </c>
      <c r="F10" s="266" t="s">
        <v>112</v>
      </c>
      <c r="G10" s="267">
        <f t="shared" si="2"/>
        <v>121339.328782386</v>
      </c>
      <c r="H10" s="267">
        <f t="shared" si="3"/>
        <v>117429.91915720749</v>
      </c>
      <c r="I10" s="267">
        <f t="shared" si="4"/>
        <v>147013.12841908715</v>
      </c>
      <c r="J10" s="267">
        <f t="shared" si="5"/>
        <v>179970.41185320137</v>
      </c>
      <c r="K10" s="267">
        <f t="shared" si="6"/>
        <v>201094.09560579518</v>
      </c>
      <c r="L10" s="267">
        <f t="shared" si="7"/>
        <v>231010.33426249825</v>
      </c>
      <c r="M10" s="267">
        <f t="shared" si="8"/>
        <v>279813.3946116931</v>
      </c>
      <c r="N10" s="267">
        <f t="shared" si="9"/>
        <v>333555.11217419326</v>
      </c>
      <c r="O10" s="267">
        <f t="shared" si="10"/>
        <v>373025.80994203786</v>
      </c>
      <c r="P10" s="267">
        <f t="shared" si="11"/>
        <v>408928.16658319038</v>
      </c>
      <c r="Q10" s="267">
        <f t="shared" si="12"/>
        <v>428900.79516506405</v>
      </c>
      <c r="R10" s="267">
        <f t="shared" si="13"/>
        <v>439444.37326749408</v>
      </c>
    </row>
    <row r="11" spans="1:18" x14ac:dyDescent="0.3">
      <c r="A11" s="255">
        <v>40452</v>
      </c>
      <c r="B11" s="149">
        <f>'E. CDM Variable for Rate App'!B80</f>
        <v>113046.63876405539</v>
      </c>
      <c r="C11" s="257">
        <f t="shared" si="1"/>
        <v>1.0699000000000001</v>
      </c>
      <c r="D11" s="149">
        <f t="shared" si="0"/>
        <v>120948.59881366287</v>
      </c>
      <c r="F11" s="266" t="s">
        <v>113</v>
      </c>
      <c r="G11" s="267">
        <f t="shared" si="2"/>
        <v>120154.65877976734</v>
      </c>
      <c r="H11" s="267">
        <f t="shared" si="3"/>
        <v>119680.7926233373</v>
      </c>
      <c r="I11" s="267">
        <f t="shared" si="4"/>
        <v>150121.57777465761</v>
      </c>
      <c r="J11" s="267">
        <f t="shared" si="5"/>
        <v>181630.82493119474</v>
      </c>
      <c r="K11" s="267">
        <f t="shared" si="6"/>
        <v>203154.08428934633</v>
      </c>
      <c r="L11" s="267">
        <f t="shared" si="7"/>
        <v>234802.44776407917</v>
      </c>
      <c r="M11" s="267">
        <f t="shared" si="8"/>
        <v>284704.74089001527</v>
      </c>
      <c r="N11" s="267">
        <f t="shared" si="9"/>
        <v>336794.97919339349</v>
      </c>
      <c r="O11" s="267">
        <f t="shared" si="10"/>
        <v>376463.10814038536</v>
      </c>
      <c r="P11" s="267">
        <f t="shared" si="11"/>
        <v>410583.72420186538</v>
      </c>
      <c r="Q11" s="267">
        <f t="shared" si="12"/>
        <v>430591.66516966361</v>
      </c>
      <c r="R11" s="267">
        <f t="shared" si="13"/>
        <v>437886.28928783874</v>
      </c>
    </row>
    <row r="12" spans="1:18" x14ac:dyDescent="0.3">
      <c r="A12" s="255">
        <v>40483</v>
      </c>
      <c r="B12" s="149">
        <f>'E. CDM Variable for Rate App'!B81</f>
        <v>111861.96876143673</v>
      </c>
      <c r="C12" s="257">
        <f t="shared" si="1"/>
        <v>1.0699000000000001</v>
      </c>
      <c r="D12" s="149">
        <f t="shared" si="0"/>
        <v>119681.12037786117</v>
      </c>
      <c r="F12" s="266" t="s">
        <v>11</v>
      </c>
      <c r="G12" s="267">
        <f t="shared" si="2"/>
        <v>118969.98877714868</v>
      </c>
      <c r="H12" s="267">
        <f t="shared" si="3"/>
        <v>121931.66608946711</v>
      </c>
      <c r="I12" s="267">
        <f t="shared" si="4"/>
        <v>153230.02713022806</v>
      </c>
      <c r="J12" s="267">
        <f t="shared" si="5"/>
        <v>183291.23800918812</v>
      </c>
      <c r="K12" s="267">
        <f t="shared" si="6"/>
        <v>205214.07297289747</v>
      </c>
      <c r="L12" s="267">
        <f t="shared" si="7"/>
        <v>238594.5612656601</v>
      </c>
      <c r="M12" s="267">
        <f t="shared" si="8"/>
        <v>289596.08716833743</v>
      </c>
      <c r="N12" s="267">
        <f t="shared" si="9"/>
        <v>340034.84621259372</v>
      </c>
      <c r="O12" s="267">
        <f t="shared" si="10"/>
        <v>379900.40633873286</v>
      </c>
      <c r="P12" s="267">
        <f t="shared" si="11"/>
        <v>412239.28182054037</v>
      </c>
      <c r="Q12" s="267">
        <f t="shared" si="12"/>
        <v>432282.53517426318</v>
      </c>
      <c r="R12" s="267">
        <f t="shared" si="13"/>
        <v>436328.20530818339</v>
      </c>
    </row>
    <row r="13" spans="1:18" x14ac:dyDescent="0.3">
      <c r="A13" s="255">
        <v>40513</v>
      </c>
      <c r="B13" s="149">
        <f>'E. CDM Variable for Rate App'!B82</f>
        <v>110677.29875881807</v>
      </c>
      <c r="C13" s="257">
        <f t="shared" si="1"/>
        <v>1.0699000000000001</v>
      </c>
      <c r="D13" s="149">
        <f t="shared" si="0"/>
        <v>118413.64194205946</v>
      </c>
      <c r="F13" s="266" t="s">
        <v>114</v>
      </c>
      <c r="G13" s="267">
        <f t="shared" si="2"/>
        <v>117785.31877453002</v>
      </c>
      <c r="H13" s="267">
        <f t="shared" si="3"/>
        <v>124182.53955559692</v>
      </c>
      <c r="I13" s="267">
        <f t="shared" si="4"/>
        <v>156338.47648579851</v>
      </c>
      <c r="J13" s="267">
        <f t="shared" si="5"/>
        <v>184951.6510871815</v>
      </c>
      <c r="K13" s="267">
        <f t="shared" si="6"/>
        <v>207274.06165644861</v>
      </c>
      <c r="L13" s="267">
        <f t="shared" si="7"/>
        <v>242386.67476724103</v>
      </c>
      <c r="M13" s="267">
        <f t="shared" si="8"/>
        <v>294487.43344665959</v>
      </c>
      <c r="N13" s="267">
        <f t="shared" si="9"/>
        <v>343274.71323179395</v>
      </c>
      <c r="O13" s="267">
        <f t="shared" si="10"/>
        <v>383337.70453708037</v>
      </c>
      <c r="P13" s="267">
        <f t="shared" si="11"/>
        <v>413894.83943921537</v>
      </c>
      <c r="Q13" s="267">
        <f t="shared" si="12"/>
        <v>433973.40517886274</v>
      </c>
      <c r="R13" s="267">
        <f t="shared" si="13"/>
        <v>434770.12132852804</v>
      </c>
    </row>
    <row r="14" spans="1:18" x14ac:dyDescent="0.3">
      <c r="A14" s="255">
        <v>40544</v>
      </c>
      <c r="B14" s="149">
        <f>'E. CDM Variable for Rate App'!B83</f>
        <v>112928.17222494788</v>
      </c>
      <c r="C14" s="257">
        <f t="shared" si="1"/>
        <v>1.0699000000000001</v>
      </c>
      <c r="D14" s="149">
        <f t="shared" si="0"/>
        <v>120821.85146347174</v>
      </c>
      <c r="F14" s="266" t="s">
        <v>115</v>
      </c>
      <c r="G14" s="267">
        <f t="shared" si="2"/>
        <v>116600.64877191136</v>
      </c>
      <c r="H14" s="267">
        <f t="shared" si="3"/>
        <v>126433.41302172672</v>
      </c>
      <c r="I14" s="267">
        <f t="shared" si="4"/>
        <v>159446.92584136897</v>
      </c>
      <c r="J14" s="267">
        <f t="shared" si="5"/>
        <v>186612.06416517487</v>
      </c>
      <c r="K14" s="267">
        <f t="shared" si="6"/>
        <v>209334.05033999975</v>
      </c>
      <c r="L14" s="267">
        <f t="shared" si="7"/>
        <v>246178.78826882195</v>
      </c>
      <c r="M14" s="267">
        <f t="shared" si="8"/>
        <v>299378.77972498175</v>
      </c>
      <c r="N14" s="267">
        <f t="shared" si="9"/>
        <v>346514.58025099419</v>
      </c>
      <c r="O14" s="267">
        <f t="shared" si="10"/>
        <v>386775.00273542787</v>
      </c>
      <c r="P14" s="267">
        <f t="shared" si="11"/>
        <v>415550.39705789037</v>
      </c>
      <c r="Q14" s="267">
        <f t="shared" si="12"/>
        <v>435664.2751834623</v>
      </c>
      <c r="R14" s="267">
        <f t="shared" si="13"/>
        <v>433212.03734887269</v>
      </c>
    </row>
    <row r="15" spans="1:18" x14ac:dyDescent="0.3">
      <c r="A15" s="255">
        <v>40575</v>
      </c>
      <c r="B15" s="149">
        <f>'E. CDM Variable for Rate App'!B84</f>
        <v>115179.04569107768</v>
      </c>
      <c r="C15" s="257">
        <f t="shared" si="1"/>
        <v>1.0699000000000001</v>
      </c>
      <c r="D15" s="149">
        <f t="shared" si="0"/>
        <v>123230.06098488402</v>
      </c>
      <c r="F15" s="266" t="s">
        <v>116</v>
      </c>
      <c r="G15" s="267">
        <f t="shared" si="2"/>
        <v>115415.97876929271</v>
      </c>
      <c r="H15" s="267">
        <f t="shared" si="3"/>
        <v>128684.28648785653</v>
      </c>
      <c r="I15" s="267">
        <f t="shared" si="4"/>
        <v>162555.37519693942</v>
      </c>
      <c r="J15" s="267">
        <f t="shared" si="5"/>
        <v>188272.47724316825</v>
      </c>
      <c r="K15" s="267">
        <f t="shared" si="6"/>
        <v>211394.0390235509</v>
      </c>
      <c r="L15" s="267">
        <f t="shared" si="7"/>
        <v>249970.90177040288</v>
      </c>
      <c r="M15" s="267">
        <f t="shared" si="8"/>
        <v>304270.12600330391</v>
      </c>
      <c r="N15" s="267">
        <f t="shared" si="9"/>
        <v>349754.44727019442</v>
      </c>
      <c r="O15" s="267">
        <f t="shared" si="10"/>
        <v>390212.30093377538</v>
      </c>
      <c r="P15" s="267">
        <f t="shared" si="11"/>
        <v>417205.95467656536</v>
      </c>
      <c r="Q15" s="267">
        <f t="shared" si="12"/>
        <v>437355.14518806187</v>
      </c>
      <c r="R15" s="267">
        <f t="shared" si="13"/>
        <v>431653.95336921734</v>
      </c>
    </row>
    <row r="16" spans="1:18" x14ac:dyDescent="0.3">
      <c r="A16" s="255">
        <v>40603</v>
      </c>
      <c r="B16" s="149">
        <f>'E. CDM Variable for Rate App'!B85</f>
        <v>117429.91915720749</v>
      </c>
      <c r="C16" s="257">
        <f t="shared" si="1"/>
        <v>1.0699000000000001</v>
      </c>
      <c r="D16" s="149">
        <f t="shared" si="0"/>
        <v>125638.27050629631</v>
      </c>
      <c r="F16" s="266" t="s">
        <v>117</v>
      </c>
      <c r="G16" s="267">
        <f t="shared" si="2"/>
        <v>114231.30876667405</v>
      </c>
      <c r="H16" s="267">
        <f t="shared" si="3"/>
        <v>130935.15995398634</v>
      </c>
      <c r="I16" s="267">
        <f t="shared" si="4"/>
        <v>165663.82455250988</v>
      </c>
      <c r="J16" s="267">
        <f t="shared" si="5"/>
        <v>189932.89032116163</v>
      </c>
      <c r="K16" s="267">
        <f t="shared" si="6"/>
        <v>213454.02770710204</v>
      </c>
      <c r="L16" s="267">
        <f t="shared" si="7"/>
        <v>253763.01527198381</v>
      </c>
      <c r="M16" s="267">
        <f t="shared" si="8"/>
        <v>309161.47228162608</v>
      </c>
      <c r="N16" s="267">
        <f t="shared" si="9"/>
        <v>352994.31428939465</v>
      </c>
      <c r="O16" s="267">
        <f t="shared" si="10"/>
        <v>393649.59913212288</v>
      </c>
      <c r="P16" s="267">
        <f t="shared" si="11"/>
        <v>418861.51229524036</v>
      </c>
      <c r="Q16" s="267">
        <f t="shared" si="12"/>
        <v>439046.01519266143</v>
      </c>
      <c r="R16" s="267">
        <f t="shared" si="13"/>
        <v>430095.86938956199</v>
      </c>
    </row>
    <row r="17" spans="1:18" x14ac:dyDescent="0.3">
      <c r="A17" s="255">
        <v>40634</v>
      </c>
      <c r="B17" s="149">
        <f>'E. CDM Variable for Rate App'!B86</f>
        <v>119680.7926233373</v>
      </c>
      <c r="C17" s="257">
        <f t="shared" si="1"/>
        <v>1.0699000000000001</v>
      </c>
      <c r="D17" s="149">
        <f t="shared" si="0"/>
        <v>128046.48002770859</v>
      </c>
      <c r="F17" s="266" t="s">
        <v>118</v>
      </c>
      <c r="G17" s="267">
        <f t="shared" si="2"/>
        <v>113046.63876405539</v>
      </c>
      <c r="H17" s="267">
        <f t="shared" si="3"/>
        <v>133186.03342011615</v>
      </c>
      <c r="I17" s="267">
        <f t="shared" si="4"/>
        <v>168772.27390808033</v>
      </c>
      <c r="J17" s="267">
        <f t="shared" si="5"/>
        <v>191593.303399155</v>
      </c>
      <c r="K17" s="267">
        <f t="shared" si="6"/>
        <v>215514.01639065318</v>
      </c>
      <c r="L17" s="267">
        <f t="shared" si="7"/>
        <v>257555.12877356473</v>
      </c>
      <c r="M17" s="267">
        <f t="shared" si="8"/>
        <v>314052.81855994824</v>
      </c>
      <c r="N17" s="267">
        <f t="shared" si="9"/>
        <v>356234.18130859488</v>
      </c>
      <c r="O17" s="267">
        <f t="shared" si="10"/>
        <v>397086.89733047038</v>
      </c>
      <c r="P17" s="267">
        <f t="shared" si="11"/>
        <v>420517.06991391536</v>
      </c>
      <c r="Q17" s="267">
        <f t="shared" si="12"/>
        <v>440736.885197261</v>
      </c>
      <c r="R17" s="267">
        <f t="shared" si="13"/>
        <v>428537.78540990665</v>
      </c>
    </row>
    <row r="18" spans="1:18" x14ac:dyDescent="0.3">
      <c r="A18" s="255">
        <v>40664</v>
      </c>
      <c r="B18" s="149">
        <f>'E. CDM Variable for Rate App'!B87</f>
        <v>121931.66608946711</v>
      </c>
      <c r="C18" s="257">
        <f t="shared" si="1"/>
        <v>1.0699000000000001</v>
      </c>
      <c r="D18" s="149">
        <f t="shared" si="0"/>
        <v>130454.68954912087</v>
      </c>
      <c r="F18" s="266" t="s">
        <v>119</v>
      </c>
      <c r="G18" s="267">
        <f t="shared" si="2"/>
        <v>111861.96876143673</v>
      </c>
      <c r="H18" s="267">
        <f t="shared" si="3"/>
        <v>135436.90688624597</v>
      </c>
      <c r="I18" s="267">
        <f t="shared" si="4"/>
        <v>171880.72326365078</v>
      </c>
      <c r="J18" s="267">
        <f t="shared" si="5"/>
        <v>193253.71647714838</v>
      </c>
      <c r="K18" s="267">
        <f t="shared" si="6"/>
        <v>217574.00507420432</v>
      </c>
      <c r="L18" s="267">
        <f t="shared" si="7"/>
        <v>261347.24227514566</v>
      </c>
      <c r="M18" s="267">
        <f t="shared" si="8"/>
        <v>318944.1648382704</v>
      </c>
      <c r="N18" s="267">
        <f t="shared" si="9"/>
        <v>359474.04832779511</v>
      </c>
      <c r="O18" s="267">
        <f t="shared" si="10"/>
        <v>400524.19552881789</v>
      </c>
      <c r="P18" s="267">
        <f t="shared" si="11"/>
        <v>422172.62753259036</v>
      </c>
      <c r="Q18" s="267">
        <f t="shared" si="12"/>
        <v>442427.75520186056</v>
      </c>
      <c r="R18" s="267">
        <f t="shared" si="13"/>
        <v>426979.7014302513</v>
      </c>
    </row>
    <row r="19" spans="1:18" x14ac:dyDescent="0.3">
      <c r="A19" s="255">
        <v>40695</v>
      </c>
      <c r="B19" s="149">
        <f>'E. CDM Variable for Rate App'!B88</f>
        <v>124182.53955559692</v>
      </c>
      <c r="C19" s="257">
        <f t="shared" si="1"/>
        <v>1.0699000000000001</v>
      </c>
      <c r="D19" s="149">
        <f t="shared" si="0"/>
        <v>132862.89907053314</v>
      </c>
      <c r="F19" s="266" t="s">
        <v>120</v>
      </c>
      <c r="G19" s="267">
        <f t="shared" si="2"/>
        <v>110677.29875881807</v>
      </c>
      <c r="H19" s="267">
        <f t="shared" si="3"/>
        <v>137687.78035237579</v>
      </c>
      <c r="I19" s="267">
        <f t="shared" si="4"/>
        <v>174989.17261922124</v>
      </c>
      <c r="J19" s="267">
        <f t="shared" si="5"/>
        <v>194914.12955514176</v>
      </c>
      <c r="K19" s="267">
        <f t="shared" si="6"/>
        <v>219633.99375775547</v>
      </c>
      <c r="L19" s="267">
        <f t="shared" si="7"/>
        <v>265139.35577672662</v>
      </c>
      <c r="M19" s="267">
        <f t="shared" si="8"/>
        <v>323835.51111659256</v>
      </c>
      <c r="N19" s="267">
        <f t="shared" si="9"/>
        <v>362713.91534699535</v>
      </c>
      <c r="O19" s="267">
        <f t="shared" si="10"/>
        <v>403961.49372716539</v>
      </c>
      <c r="P19" s="267">
        <f t="shared" si="11"/>
        <v>423828.18515126535</v>
      </c>
      <c r="Q19" s="267">
        <f t="shared" si="12"/>
        <v>444118.62520646013</v>
      </c>
      <c r="R19" s="267">
        <f t="shared" si="13"/>
        <v>425421.61745059595</v>
      </c>
    </row>
    <row r="20" spans="1:18" x14ac:dyDescent="0.3">
      <c r="A20" s="255">
        <v>40725</v>
      </c>
      <c r="B20" s="149">
        <f>'E. CDM Variable for Rate App'!B89</f>
        <v>126433.41302172672</v>
      </c>
      <c r="C20" s="257">
        <f t="shared" si="1"/>
        <v>1.0699000000000001</v>
      </c>
      <c r="D20" s="149">
        <f t="shared" si="0"/>
        <v>135271.10859194543</v>
      </c>
      <c r="F20" s="268" t="s">
        <v>121</v>
      </c>
      <c r="G20" s="269">
        <f>SUM(G8:G19)</f>
        <v>1406315.8052786484</v>
      </c>
      <c r="H20" s="269">
        <f>SUM(H8:H19)</f>
        <v>1503695.7154639419</v>
      </c>
      <c r="I20" s="269">
        <f t="shared" ref="I20:R20" si="14">SUM(I8:I19)</f>
        <v>1894712.4139630049</v>
      </c>
      <c r="J20" s="269">
        <f t="shared" si="14"/>
        <v>2229382.2915141382</v>
      </c>
      <c r="K20" s="269">
        <f t="shared" si="14"/>
        <v>2499648.6719786902</v>
      </c>
      <c r="L20" s="269">
        <f t="shared" si="14"/>
        <v>2931392.7782163788</v>
      </c>
      <c r="M20" s="269">
        <f t="shared" si="14"/>
        <v>3563197.2790298481</v>
      </c>
      <c r="N20" s="269">
        <f t="shared" si="14"/>
        <v>4138735.7608967298</v>
      </c>
      <c r="O20" s="269">
        <f t="shared" si="14"/>
        <v>4620676.24363505</v>
      </c>
      <c r="P20" s="269">
        <f t="shared" si="14"/>
        <v>4976671.4189826343</v>
      </c>
      <c r="Q20" s="269">
        <f t="shared" si="14"/>
        <v>5217826.08217395</v>
      </c>
      <c r="R20" s="269">
        <f t="shared" si="14"/>
        <v>5207892.9520644043</v>
      </c>
    </row>
    <row r="21" spans="1:18" x14ac:dyDescent="0.3">
      <c r="A21" s="255">
        <v>40756</v>
      </c>
      <c r="B21" s="149">
        <f>'E. CDM Variable for Rate App'!B90</f>
        <v>128684.28648785653</v>
      </c>
      <c r="C21" s="257">
        <f t="shared" si="1"/>
        <v>1.0699000000000001</v>
      </c>
      <c r="D21" s="149">
        <f t="shared" si="0"/>
        <v>137679.3181133577</v>
      </c>
    </row>
    <row r="22" spans="1:18" x14ac:dyDescent="0.3">
      <c r="A22" s="255">
        <v>40787</v>
      </c>
      <c r="B22" s="149">
        <f>'E. CDM Variable for Rate App'!B91</f>
        <v>130935.15995398634</v>
      </c>
      <c r="C22" s="257">
        <f t="shared" si="1"/>
        <v>1.0699000000000001</v>
      </c>
      <c r="D22" s="149">
        <f t="shared" si="0"/>
        <v>140087.52763477</v>
      </c>
    </row>
    <row r="23" spans="1:18" x14ac:dyDescent="0.3">
      <c r="A23" s="255">
        <v>40817</v>
      </c>
      <c r="B23" s="149">
        <f>'E. CDM Variable for Rate App'!B92</f>
        <v>133186.03342011615</v>
      </c>
      <c r="C23" s="257">
        <f t="shared" si="1"/>
        <v>1.0699000000000001</v>
      </c>
      <c r="D23" s="149">
        <f t="shared" si="0"/>
        <v>142495.73715618227</v>
      </c>
      <c r="F23" s="141" t="s">
        <v>130</v>
      </c>
    </row>
    <row r="24" spans="1:18" x14ac:dyDescent="0.3">
      <c r="A24" s="255">
        <v>40848</v>
      </c>
      <c r="B24" s="149">
        <f>'E. CDM Variable for Rate App'!B93</f>
        <v>135436.90688624597</v>
      </c>
      <c r="C24" s="257">
        <f t="shared" si="1"/>
        <v>1.0699000000000001</v>
      </c>
      <c r="D24" s="149">
        <f t="shared" si="0"/>
        <v>144903.94667759456</v>
      </c>
      <c r="F24" s="270"/>
      <c r="G24" s="265">
        <v>2010</v>
      </c>
      <c r="H24" s="265">
        <v>2011</v>
      </c>
      <c r="I24" s="265">
        <v>2012</v>
      </c>
      <c r="J24" s="265">
        <v>2013</v>
      </c>
      <c r="K24" s="265">
        <v>2014</v>
      </c>
      <c r="L24" s="265">
        <v>2015</v>
      </c>
      <c r="M24" s="265">
        <v>2016</v>
      </c>
      <c r="N24" s="265">
        <v>2017</v>
      </c>
      <c r="O24" s="265">
        <v>2018</v>
      </c>
      <c r="P24" s="265">
        <v>2019</v>
      </c>
      <c r="Q24" s="265">
        <v>2020</v>
      </c>
      <c r="R24" s="265">
        <v>2021</v>
      </c>
    </row>
    <row r="25" spans="1:18" x14ac:dyDescent="0.3">
      <c r="A25" s="255">
        <v>40878</v>
      </c>
      <c r="B25" s="149">
        <f>'E. CDM Variable for Rate App'!B94</f>
        <v>137687.78035237579</v>
      </c>
      <c r="C25" s="257">
        <f t="shared" si="1"/>
        <v>1.0699000000000001</v>
      </c>
      <c r="D25" s="149">
        <f t="shared" si="0"/>
        <v>147312.15619900686</v>
      </c>
      <c r="F25" s="266" t="s">
        <v>110</v>
      </c>
      <c r="G25" s="267">
        <f>D2</f>
        <v>132355.9047358782</v>
      </c>
      <c r="H25" s="267">
        <f>D14</f>
        <v>120821.85146347174</v>
      </c>
      <c r="I25" s="267">
        <f>D26</f>
        <v>150637.88616453169</v>
      </c>
      <c r="J25" s="267">
        <f>D38</f>
        <v>189297.6960331352</v>
      </c>
      <c r="K25" s="267">
        <f>D50</f>
        <v>211077.46510458333</v>
      </c>
      <c r="L25" s="267">
        <f>D62</f>
        <v>239423.41653910492</v>
      </c>
      <c r="M25" s="267">
        <f>D74</f>
        <v>289364.90032219031</v>
      </c>
      <c r="N25" s="267">
        <f t="shared" ref="N25:N36" si="15">D86</f>
        <v>348531.52294150082</v>
      </c>
      <c r="O25" s="267">
        <f t="shared" ref="O25:O36" si="16">D98</f>
        <v>390170.73315391736</v>
      </c>
      <c r="P25" s="267">
        <f>D110</f>
        <v>432225.52991412755</v>
      </c>
      <c r="Q25" s="267">
        <f t="shared" ref="Q25:Q36" si="17">D122</f>
        <v>453433.10517408972</v>
      </c>
      <c r="R25" s="267">
        <f t="shared" ref="R25:R36" si="18">D134</f>
        <v>471592.5127312832</v>
      </c>
    </row>
    <row r="26" spans="1:18" x14ac:dyDescent="0.3">
      <c r="A26" s="255">
        <v>40909</v>
      </c>
      <c r="B26" s="149">
        <f>'E. CDM Variable for Rate App'!B95</f>
        <v>140796.22970794624</v>
      </c>
      <c r="C26" s="257">
        <f t="shared" si="1"/>
        <v>1.0699000000000001</v>
      </c>
      <c r="D26" s="149">
        <f t="shared" si="0"/>
        <v>150637.88616453169</v>
      </c>
      <c r="F26" s="266" t="s">
        <v>111</v>
      </c>
      <c r="G26" s="267">
        <f t="shared" ref="G26:G36" si="19">D3</f>
        <v>131088.42630007651</v>
      </c>
      <c r="H26" s="267">
        <f t="shared" ref="H26:H36" si="20">D15</f>
        <v>123230.06098488402</v>
      </c>
      <c r="I26" s="267">
        <f t="shared" ref="I26:I36" si="21">D27</f>
        <v>153963.61613005653</v>
      </c>
      <c r="J26" s="267">
        <f t="shared" ref="J26:J36" si="22">D39</f>
        <v>191076.9946875129</v>
      </c>
      <c r="K26" s="267">
        <f t="shared" ref="K26:K36" si="23">D51</f>
        <v>213284.94897787675</v>
      </c>
      <c r="L26" s="267">
        <f t="shared" ref="L26:L36" si="24">D63</f>
        <v>243487.04536739903</v>
      </c>
      <c r="M26" s="267">
        <f t="shared" ref="M26:M36" si="25">D75</f>
        <v>294606.46699404035</v>
      </c>
      <c r="N26" s="267">
        <f t="shared" si="15"/>
        <v>351983.92523716058</v>
      </c>
      <c r="O26" s="267">
        <f t="shared" si="16"/>
        <v>393833.51811407646</v>
      </c>
      <c r="P26" s="267">
        <f t="shared" ref="P26:P36" si="26">D111</f>
        <v>433989.69211258763</v>
      </c>
      <c r="Q26" s="267">
        <f t="shared" si="17"/>
        <v>455234.89625099098</v>
      </c>
      <c r="R26" s="267">
        <f t="shared" si="18"/>
        <v>469932.2184425625</v>
      </c>
    </row>
    <row r="27" spans="1:18" x14ac:dyDescent="0.3">
      <c r="A27" s="255">
        <v>40940</v>
      </c>
      <c r="B27" s="149">
        <f>'E. CDM Variable for Rate App'!B96</f>
        <v>143904.6790635167</v>
      </c>
      <c r="C27" s="257">
        <f t="shared" si="1"/>
        <v>1.0699000000000001</v>
      </c>
      <c r="D27" s="149">
        <f t="shared" si="0"/>
        <v>153963.61613005653</v>
      </c>
      <c r="F27" s="266" t="s">
        <v>112</v>
      </c>
      <c r="G27" s="267">
        <f t="shared" si="19"/>
        <v>129820.94786427479</v>
      </c>
      <c r="H27" s="267">
        <f t="shared" si="20"/>
        <v>125638.27050629631</v>
      </c>
      <c r="I27" s="267">
        <f t="shared" si="21"/>
        <v>157289.34609558136</v>
      </c>
      <c r="J27" s="267">
        <f t="shared" si="22"/>
        <v>192856.29334189062</v>
      </c>
      <c r="K27" s="267">
        <f t="shared" si="23"/>
        <v>215492.43285117013</v>
      </c>
      <c r="L27" s="267">
        <f t="shared" si="24"/>
        <v>247550.67419569314</v>
      </c>
      <c r="M27" s="267">
        <f t="shared" si="25"/>
        <v>299848.03366589034</v>
      </c>
      <c r="N27" s="267">
        <f t="shared" si="15"/>
        <v>355436.32753282035</v>
      </c>
      <c r="O27" s="267">
        <f t="shared" si="16"/>
        <v>397496.30307423556</v>
      </c>
      <c r="P27" s="267">
        <f t="shared" si="26"/>
        <v>435753.8543110477</v>
      </c>
      <c r="Q27" s="267">
        <f t="shared" si="17"/>
        <v>457036.68732789229</v>
      </c>
      <c r="R27" s="267">
        <f t="shared" si="18"/>
        <v>468271.92415384174</v>
      </c>
    </row>
    <row r="28" spans="1:18" x14ac:dyDescent="0.3">
      <c r="A28" s="255">
        <v>40969</v>
      </c>
      <c r="B28" s="149">
        <f>'E. CDM Variable for Rate App'!B97</f>
        <v>147013.12841908715</v>
      </c>
      <c r="C28" s="257">
        <f t="shared" si="1"/>
        <v>1.0699000000000001</v>
      </c>
      <c r="D28" s="149">
        <f t="shared" si="0"/>
        <v>157289.34609558136</v>
      </c>
      <c r="F28" s="266" t="s">
        <v>113</v>
      </c>
      <c r="G28" s="267">
        <f t="shared" si="19"/>
        <v>128553.46942847309</v>
      </c>
      <c r="H28" s="267">
        <f t="shared" si="20"/>
        <v>128046.48002770859</v>
      </c>
      <c r="I28" s="267">
        <f t="shared" si="21"/>
        <v>160615.07606110617</v>
      </c>
      <c r="J28" s="267">
        <f t="shared" si="22"/>
        <v>194635.59199626831</v>
      </c>
      <c r="K28" s="267">
        <f t="shared" si="23"/>
        <v>217699.91672446355</v>
      </c>
      <c r="L28" s="267">
        <f t="shared" si="24"/>
        <v>251614.30302398728</v>
      </c>
      <c r="M28" s="267">
        <f t="shared" si="25"/>
        <v>305089.60033774038</v>
      </c>
      <c r="N28" s="267">
        <f t="shared" si="15"/>
        <v>358888.72982848017</v>
      </c>
      <c r="O28" s="267">
        <f t="shared" si="16"/>
        <v>401159.08803439466</v>
      </c>
      <c r="P28" s="267">
        <f t="shared" si="26"/>
        <v>437518.01650950778</v>
      </c>
      <c r="Q28" s="267">
        <f t="shared" si="17"/>
        <v>458838.4784047936</v>
      </c>
      <c r="R28" s="267">
        <f t="shared" si="18"/>
        <v>466611.62986512098</v>
      </c>
    </row>
    <row r="29" spans="1:18" x14ac:dyDescent="0.3">
      <c r="A29" s="255">
        <v>41000</v>
      </c>
      <c r="B29" s="149">
        <f>'E. CDM Variable for Rate App'!B98</f>
        <v>150121.57777465761</v>
      </c>
      <c r="C29" s="257">
        <f t="shared" si="1"/>
        <v>1.0699000000000001</v>
      </c>
      <c r="D29" s="149">
        <f t="shared" si="0"/>
        <v>160615.07606110617</v>
      </c>
      <c r="F29" s="266" t="s">
        <v>11</v>
      </c>
      <c r="G29" s="267">
        <f t="shared" si="19"/>
        <v>127285.99099267139</v>
      </c>
      <c r="H29" s="267">
        <f t="shared" si="20"/>
        <v>130454.68954912087</v>
      </c>
      <c r="I29" s="267">
        <f t="shared" si="21"/>
        <v>163940.80602663101</v>
      </c>
      <c r="J29" s="267">
        <f t="shared" si="22"/>
        <v>196414.890650646</v>
      </c>
      <c r="K29" s="267">
        <f t="shared" si="23"/>
        <v>219907.40059775696</v>
      </c>
      <c r="L29" s="267">
        <f t="shared" si="24"/>
        <v>255677.93185228138</v>
      </c>
      <c r="M29" s="267">
        <f t="shared" si="25"/>
        <v>308593.59048658039</v>
      </c>
      <c r="N29" s="267">
        <f t="shared" si="15"/>
        <v>362341.13212413993</v>
      </c>
      <c r="O29" s="267">
        <f t="shared" si="16"/>
        <v>404821.87299455376</v>
      </c>
      <c r="P29" s="267">
        <f t="shared" si="26"/>
        <v>439282.17870796786</v>
      </c>
      <c r="Q29" s="267">
        <f t="shared" si="17"/>
        <v>460640.26948169491</v>
      </c>
      <c r="R29" s="267">
        <f t="shared" si="18"/>
        <v>464951.33557640028</v>
      </c>
    </row>
    <row r="30" spans="1:18" x14ac:dyDescent="0.3">
      <c r="A30" s="255">
        <v>41030</v>
      </c>
      <c r="B30" s="149">
        <f>'E. CDM Variable for Rate App'!B99</f>
        <v>153230.02713022806</v>
      </c>
      <c r="C30" s="257">
        <f t="shared" si="1"/>
        <v>1.0699000000000001</v>
      </c>
      <c r="D30" s="149">
        <f t="shared" si="0"/>
        <v>163940.80602663101</v>
      </c>
      <c r="F30" s="266" t="s">
        <v>114</v>
      </c>
      <c r="G30" s="267">
        <f t="shared" si="19"/>
        <v>126018.51255686968</v>
      </c>
      <c r="H30" s="267">
        <f t="shared" si="20"/>
        <v>132862.89907053314</v>
      </c>
      <c r="I30" s="267">
        <f t="shared" si="21"/>
        <v>167266.53599215584</v>
      </c>
      <c r="J30" s="267">
        <f t="shared" si="22"/>
        <v>198194.18930502373</v>
      </c>
      <c r="K30" s="267">
        <f t="shared" si="23"/>
        <v>222114.88447105035</v>
      </c>
      <c r="L30" s="267">
        <f t="shared" si="24"/>
        <v>259741.56068057552</v>
      </c>
      <c r="M30" s="267">
        <f t="shared" si="25"/>
        <v>313805.80908076052</v>
      </c>
      <c r="N30" s="267">
        <f t="shared" si="15"/>
        <v>365793.53441979969</v>
      </c>
      <c r="O30" s="267">
        <f t="shared" si="16"/>
        <v>408484.65795471286</v>
      </c>
      <c r="P30" s="267">
        <f t="shared" si="26"/>
        <v>441046.34090642794</v>
      </c>
      <c r="Q30" s="267">
        <f t="shared" si="17"/>
        <v>462442.06055859616</v>
      </c>
      <c r="R30" s="267">
        <f t="shared" si="18"/>
        <v>463291.04128767952</v>
      </c>
    </row>
    <row r="31" spans="1:18" x14ac:dyDescent="0.3">
      <c r="A31" s="255">
        <v>41061</v>
      </c>
      <c r="B31" s="149">
        <f>'E. CDM Variable for Rate App'!B100</f>
        <v>156338.47648579851</v>
      </c>
      <c r="C31" s="257">
        <f t="shared" si="1"/>
        <v>1.0699000000000001</v>
      </c>
      <c r="D31" s="149">
        <f t="shared" si="0"/>
        <v>167266.53599215584</v>
      </c>
      <c r="F31" s="266" t="s">
        <v>115</v>
      </c>
      <c r="G31" s="267">
        <f t="shared" si="19"/>
        <v>124751.03412106798</v>
      </c>
      <c r="H31" s="267">
        <f t="shared" si="20"/>
        <v>135271.10859194543</v>
      </c>
      <c r="I31" s="267">
        <f t="shared" si="21"/>
        <v>170592.26595768068</v>
      </c>
      <c r="J31" s="267">
        <f t="shared" si="22"/>
        <v>199973.48795940142</v>
      </c>
      <c r="K31" s="267">
        <f t="shared" si="23"/>
        <v>224322.36834434376</v>
      </c>
      <c r="L31" s="267">
        <f t="shared" si="24"/>
        <v>263805.1895088696</v>
      </c>
      <c r="M31" s="267">
        <f t="shared" si="25"/>
        <v>319018.02767494059</v>
      </c>
      <c r="N31" s="267">
        <f t="shared" si="15"/>
        <v>369245.93671545945</v>
      </c>
      <c r="O31" s="267">
        <f t="shared" si="16"/>
        <v>412147.44291487196</v>
      </c>
      <c r="P31" s="267">
        <f t="shared" si="26"/>
        <v>442810.50310488802</v>
      </c>
      <c r="Q31" s="267">
        <f t="shared" si="17"/>
        <v>464243.85163549747</v>
      </c>
      <c r="R31" s="267">
        <f t="shared" si="18"/>
        <v>461630.74699895876</v>
      </c>
    </row>
    <row r="32" spans="1:18" x14ac:dyDescent="0.3">
      <c r="A32" s="255">
        <v>41091</v>
      </c>
      <c r="B32" s="149">
        <f>'E. CDM Variable for Rate App'!B101</f>
        <v>159446.92584136897</v>
      </c>
      <c r="C32" s="257">
        <f t="shared" si="1"/>
        <v>1.0699000000000001</v>
      </c>
      <c r="D32" s="149">
        <f t="shared" si="0"/>
        <v>170592.26595768068</v>
      </c>
      <c r="F32" s="266" t="s">
        <v>116</v>
      </c>
      <c r="G32" s="267">
        <f t="shared" si="19"/>
        <v>123483.55568526627</v>
      </c>
      <c r="H32" s="267">
        <f t="shared" si="20"/>
        <v>137679.3181133577</v>
      </c>
      <c r="I32" s="267">
        <f t="shared" si="21"/>
        <v>173917.99592320551</v>
      </c>
      <c r="J32" s="267">
        <f t="shared" si="22"/>
        <v>201752.78661377911</v>
      </c>
      <c r="K32" s="267">
        <f t="shared" si="23"/>
        <v>226529.85221763718</v>
      </c>
      <c r="L32" s="267">
        <f t="shared" si="24"/>
        <v>267868.81833716377</v>
      </c>
      <c r="M32" s="267">
        <f t="shared" si="25"/>
        <v>324230.24626912066</v>
      </c>
      <c r="N32" s="267">
        <f t="shared" si="15"/>
        <v>372698.33901111921</v>
      </c>
      <c r="O32" s="267">
        <f t="shared" si="16"/>
        <v>415810.22787503107</v>
      </c>
      <c r="P32" s="267">
        <f t="shared" si="26"/>
        <v>444574.6653033481</v>
      </c>
      <c r="Q32" s="267">
        <f t="shared" si="17"/>
        <v>466045.64271239878</v>
      </c>
      <c r="R32" s="267">
        <f t="shared" si="18"/>
        <v>459970.45271023805</v>
      </c>
    </row>
    <row r="33" spans="1:18" x14ac:dyDescent="0.3">
      <c r="A33" s="255">
        <v>41122</v>
      </c>
      <c r="B33" s="149">
        <f>'E. CDM Variable for Rate App'!B102</f>
        <v>162555.37519693942</v>
      </c>
      <c r="C33" s="257">
        <f t="shared" si="1"/>
        <v>1.0699000000000001</v>
      </c>
      <c r="D33" s="149">
        <f t="shared" si="0"/>
        <v>173917.99592320551</v>
      </c>
      <c r="F33" s="266" t="s">
        <v>117</v>
      </c>
      <c r="G33" s="267">
        <f t="shared" si="19"/>
        <v>122216.07724946456</v>
      </c>
      <c r="H33" s="267">
        <f t="shared" si="20"/>
        <v>140087.52763477</v>
      </c>
      <c r="I33" s="267">
        <f t="shared" si="21"/>
        <v>177243.72588873032</v>
      </c>
      <c r="J33" s="267">
        <f t="shared" si="22"/>
        <v>203532.08526815681</v>
      </c>
      <c r="K33" s="267">
        <f t="shared" si="23"/>
        <v>228737.33609093056</v>
      </c>
      <c r="L33" s="267">
        <f t="shared" si="24"/>
        <v>271932.44716545788</v>
      </c>
      <c r="M33" s="267">
        <f t="shared" si="25"/>
        <v>329442.46486330079</v>
      </c>
      <c r="N33" s="267">
        <f t="shared" si="15"/>
        <v>376150.74130677897</v>
      </c>
      <c r="O33" s="267">
        <f t="shared" si="16"/>
        <v>419473.01283519017</v>
      </c>
      <c r="P33" s="267">
        <f t="shared" si="26"/>
        <v>446338.82750180818</v>
      </c>
      <c r="Q33" s="267">
        <f t="shared" si="17"/>
        <v>467847.43378930009</v>
      </c>
      <c r="R33" s="267">
        <f t="shared" si="18"/>
        <v>458310.15842151729</v>
      </c>
    </row>
    <row r="34" spans="1:18" x14ac:dyDescent="0.3">
      <c r="A34" s="255">
        <v>41153</v>
      </c>
      <c r="B34" s="149">
        <f>'E. CDM Variable for Rate App'!B103</f>
        <v>165663.82455250988</v>
      </c>
      <c r="C34" s="257">
        <f t="shared" si="1"/>
        <v>1.0699000000000001</v>
      </c>
      <c r="D34" s="149">
        <f t="shared" si="0"/>
        <v>177243.72588873032</v>
      </c>
      <c r="F34" s="266" t="s">
        <v>118</v>
      </c>
      <c r="G34" s="267">
        <f t="shared" si="19"/>
        <v>120948.59881366287</v>
      </c>
      <c r="H34" s="267">
        <f t="shared" si="20"/>
        <v>142495.73715618227</v>
      </c>
      <c r="I34" s="267">
        <f t="shared" si="21"/>
        <v>180856.36871989889</v>
      </c>
      <c r="J34" s="267">
        <f t="shared" si="22"/>
        <v>205311.38392253453</v>
      </c>
      <c r="K34" s="267">
        <f t="shared" si="23"/>
        <v>230944.81996422398</v>
      </c>
      <c r="L34" s="267">
        <f t="shared" si="24"/>
        <v>275996.07599375199</v>
      </c>
      <c r="M34" s="267">
        <f t="shared" si="25"/>
        <v>334654.68345748086</v>
      </c>
      <c r="N34" s="267">
        <f t="shared" si="15"/>
        <v>379603.14360243874</v>
      </c>
      <c r="O34" s="267">
        <f t="shared" si="16"/>
        <v>423135.79779534927</v>
      </c>
      <c r="P34" s="267">
        <f t="shared" si="26"/>
        <v>448102.98970026826</v>
      </c>
      <c r="Q34" s="267">
        <f t="shared" si="17"/>
        <v>469649.22486620134</v>
      </c>
      <c r="R34" s="267">
        <f t="shared" si="18"/>
        <v>456649.86413279659</v>
      </c>
    </row>
    <row r="35" spans="1:18" x14ac:dyDescent="0.3">
      <c r="A35" s="255">
        <v>41183</v>
      </c>
      <c r="B35" s="149">
        <f>'E. CDM Variable for Rate App'!B104</f>
        <v>168772.27390808033</v>
      </c>
      <c r="C35" s="258">
        <v>1.0716000000000001</v>
      </c>
      <c r="D35" s="149">
        <f t="shared" si="0"/>
        <v>180856.36871989889</v>
      </c>
      <c r="F35" s="266" t="s">
        <v>119</v>
      </c>
      <c r="G35" s="267">
        <f t="shared" si="19"/>
        <v>119681.12037786117</v>
      </c>
      <c r="H35" s="267">
        <f t="shared" si="20"/>
        <v>144903.94667759456</v>
      </c>
      <c r="I35" s="267">
        <f t="shared" si="21"/>
        <v>184187.3830493282</v>
      </c>
      <c r="J35" s="267">
        <f t="shared" si="22"/>
        <v>207090.68257691222</v>
      </c>
      <c r="K35" s="267">
        <f t="shared" si="23"/>
        <v>233152.30383751736</v>
      </c>
      <c r="L35" s="267">
        <f t="shared" si="24"/>
        <v>280059.7048220461</v>
      </c>
      <c r="M35" s="267">
        <f t="shared" si="25"/>
        <v>339866.90205166099</v>
      </c>
      <c r="N35" s="267">
        <f t="shared" si="15"/>
        <v>383055.5458980985</v>
      </c>
      <c r="O35" s="267">
        <f t="shared" si="16"/>
        <v>426798.58275550837</v>
      </c>
      <c r="P35" s="267">
        <f t="shared" si="26"/>
        <v>449867.15189872833</v>
      </c>
      <c r="Q35" s="267">
        <f t="shared" si="17"/>
        <v>471451.01594310266</v>
      </c>
      <c r="R35" s="267">
        <f t="shared" si="18"/>
        <v>454989.56984407583</v>
      </c>
    </row>
    <row r="36" spans="1:18" x14ac:dyDescent="0.3">
      <c r="A36" s="255">
        <v>41214</v>
      </c>
      <c r="B36" s="149">
        <f>'E. CDM Variable for Rate App'!B105</f>
        <v>171880.72326365078</v>
      </c>
      <c r="C36" s="257">
        <f t="shared" si="1"/>
        <v>1.0716000000000001</v>
      </c>
      <c r="D36" s="149">
        <f t="shared" si="0"/>
        <v>184187.3830493282</v>
      </c>
      <c r="F36" s="266" t="s">
        <v>120</v>
      </c>
      <c r="G36" s="267">
        <f t="shared" si="19"/>
        <v>118413.64194205946</v>
      </c>
      <c r="H36" s="267">
        <f t="shared" si="20"/>
        <v>147312.15619900686</v>
      </c>
      <c r="I36" s="267">
        <f t="shared" si="21"/>
        <v>187518.39737875751</v>
      </c>
      <c r="J36" s="267">
        <f t="shared" si="22"/>
        <v>208869.98123128992</v>
      </c>
      <c r="K36" s="267">
        <f t="shared" si="23"/>
        <v>235359.78771081078</v>
      </c>
      <c r="L36" s="267">
        <f t="shared" si="24"/>
        <v>284123.33365034027</v>
      </c>
      <c r="M36" s="267">
        <f t="shared" si="25"/>
        <v>345079.12064584106</v>
      </c>
      <c r="N36" s="267">
        <f t="shared" si="15"/>
        <v>386507.94819375826</v>
      </c>
      <c r="O36" s="267">
        <f t="shared" si="16"/>
        <v>430461.36771566747</v>
      </c>
      <c r="P36" s="267">
        <f t="shared" si="26"/>
        <v>451631.31409718841</v>
      </c>
      <c r="Q36" s="267">
        <f t="shared" si="17"/>
        <v>473252.80702000397</v>
      </c>
      <c r="R36" s="267">
        <f t="shared" si="18"/>
        <v>453329.27555535507</v>
      </c>
    </row>
    <row r="37" spans="1:18" x14ac:dyDescent="0.3">
      <c r="A37" s="255">
        <v>41244</v>
      </c>
      <c r="B37" s="149">
        <f>'E. CDM Variable for Rate App'!B106</f>
        <v>174989.17261922124</v>
      </c>
      <c r="C37" s="257">
        <f t="shared" si="1"/>
        <v>1.0716000000000001</v>
      </c>
      <c r="D37" s="149">
        <f t="shared" si="0"/>
        <v>187518.39737875751</v>
      </c>
      <c r="F37" s="268" t="s">
        <v>121</v>
      </c>
      <c r="G37" s="269">
        <f>SUM(G25:G36)</f>
        <v>1504617.2800676257</v>
      </c>
      <c r="H37" s="269">
        <f>SUM(H25:H36)</f>
        <v>1608804.0459748716</v>
      </c>
      <c r="I37" s="269">
        <f t="shared" ref="I37:R37" si="27">SUM(I25:I36)</f>
        <v>2028029.4033876637</v>
      </c>
      <c r="J37" s="269">
        <f t="shared" si="27"/>
        <v>2389006.0635865508</v>
      </c>
      <c r="K37" s="269">
        <f t="shared" si="27"/>
        <v>2678623.5168923652</v>
      </c>
      <c r="L37" s="269">
        <f t="shared" si="27"/>
        <v>3141280.5011366713</v>
      </c>
      <c r="M37" s="269">
        <f t="shared" si="27"/>
        <v>3803599.8458495475</v>
      </c>
      <c r="N37" s="269">
        <f t="shared" si="27"/>
        <v>4410236.8268115539</v>
      </c>
      <c r="O37" s="269">
        <f t="shared" si="27"/>
        <v>4923792.605217509</v>
      </c>
      <c r="P37" s="269">
        <f t="shared" si="27"/>
        <v>5303141.0640678965</v>
      </c>
      <c r="Q37" s="269">
        <f t="shared" si="27"/>
        <v>5560115.4731645621</v>
      </c>
      <c r="R37" s="269">
        <f t="shared" si="27"/>
        <v>5549530.7297198297</v>
      </c>
    </row>
    <row r="38" spans="1:18" x14ac:dyDescent="0.3">
      <c r="A38" s="255">
        <v>41275</v>
      </c>
      <c r="B38" s="149">
        <f>'E. CDM Variable for Rate App'!B107</f>
        <v>176649.58569721461</v>
      </c>
      <c r="C38" s="257">
        <f t="shared" si="1"/>
        <v>1.0716000000000001</v>
      </c>
      <c r="D38" s="149">
        <f t="shared" si="0"/>
        <v>189297.6960331352</v>
      </c>
    </row>
    <row r="39" spans="1:18" x14ac:dyDescent="0.3">
      <c r="A39" s="255">
        <v>41306</v>
      </c>
      <c r="B39" s="149">
        <f>'E. CDM Variable for Rate App'!B108</f>
        <v>178309.99877520799</v>
      </c>
      <c r="C39" s="257">
        <f t="shared" si="1"/>
        <v>1.0716000000000001</v>
      </c>
      <c r="D39" s="149">
        <f t="shared" si="0"/>
        <v>191076.9946875129</v>
      </c>
    </row>
    <row r="40" spans="1:18" x14ac:dyDescent="0.3">
      <c r="A40" s="255">
        <v>41334</v>
      </c>
      <c r="B40" s="149">
        <f>'E. CDM Variable for Rate App'!B109</f>
        <v>179970.41185320137</v>
      </c>
      <c r="C40" s="257">
        <f t="shared" si="1"/>
        <v>1.0716000000000001</v>
      </c>
      <c r="D40" s="149">
        <f t="shared" si="0"/>
        <v>192856.29334189062</v>
      </c>
    </row>
    <row r="41" spans="1:18" x14ac:dyDescent="0.3">
      <c r="A41" s="255">
        <v>41365</v>
      </c>
      <c r="B41" s="149">
        <f>'E. CDM Variable for Rate App'!B110</f>
        <v>181630.82493119474</v>
      </c>
      <c r="C41" s="257">
        <f t="shared" si="1"/>
        <v>1.0716000000000001</v>
      </c>
      <c r="D41" s="149">
        <f t="shared" si="0"/>
        <v>194635.59199626831</v>
      </c>
    </row>
    <row r="42" spans="1:18" x14ac:dyDescent="0.3">
      <c r="A42" s="255">
        <v>41395</v>
      </c>
      <c r="B42" s="149">
        <f>'E. CDM Variable for Rate App'!B111</f>
        <v>183291.23800918812</v>
      </c>
      <c r="C42" s="257">
        <f t="shared" si="1"/>
        <v>1.0716000000000001</v>
      </c>
      <c r="D42" s="149">
        <f t="shared" si="0"/>
        <v>196414.890650646</v>
      </c>
    </row>
    <row r="43" spans="1:18" x14ac:dyDescent="0.3">
      <c r="A43" s="255">
        <v>41426</v>
      </c>
      <c r="B43" s="149">
        <f>'E. CDM Variable for Rate App'!B112</f>
        <v>184951.6510871815</v>
      </c>
      <c r="C43" s="257">
        <f t="shared" si="1"/>
        <v>1.0716000000000001</v>
      </c>
      <c r="D43" s="149">
        <f t="shared" si="0"/>
        <v>198194.18930502373</v>
      </c>
    </row>
    <row r="44" spans="1:18" x14ac:dyDescent="0.3">
      <c r="A44" s="255">
        <v>41456</v>
      </c>
      <c r="B44" s="149">
        <f>'E. CDM Variable for Rate App'!B113</f>
        <v>186612.06416517487</v>
      </c>
      <c r="C44" s="257">
        <f t="shared" si="1"/>
        <v>1.0716000000000001</v>
      </c>
      <c r="D44" s="149">
        <f t="shared" si="0"/>
        <v>199973.48795940142</v>
      </c>
    </row>
    <row r="45" spans="1:18" x14ac:dyDescent="0.3">
      <c r="A45" s="255">
        <v>41487</v>
      </c>
      <c r="B45" s="149">
        <f>'E. CDM Variable for Rate App'!B114</f>
        <v>188272.47724316825</v>
      </c>
      <c r="C45" s="257">
        <f t="shared" si="1"/>
        <v>1.0716000000000001</v>
      </c>
      <c r="D45" s="149">
        <f t="shared" si="0"/>
        <v>201752.78661377911</v>
      </c>
    </row>
    <row r="46" spans="1:18" x14ac:dyDescent="0.3">
      <c r="A46" s="255">
        <v>41518</v>
      </c>
      <c r="B46" s="149">
        <f>'E. CDM Variable for Rate App'!B115</f>
        <v>189932.89032116163</v>
      </c>
      <c r="C46" s="257">
        <f t="shared" si="1"/>
        <v>1.0716000000000001</v>
      </c>
      <c r="D46" s="149">
        <f t="shared" si="0"/>
        <v>203532.08526815681</v>
      </c>
    </row>
    <row r="47" spans="1:18" x14ac:dyDescent="0.3">
      <c r="A47" s="255">
        <v>41548</v>
      </c>
      <c r="B47" s="149">
        <f>'E. CDM Variable for Rate App'!B116</f>
        <v>191593.303399155</v>
      </c>
      <c r="C47" s="257">
        <f t="shared" si="1"/>
        <v>1.0716000000000001</v>
      </c>
      <c r="D47" s="149">
        <f t="shared" si="0"/>
        <v>205311.38392253453</v>
      </c>
    </row>
    <row r="48" spans="1:18" x14ac:dyDescent="0.3">
      <c r="A48" s="255">
        <v>41579</v>
      </c>
      <c r="B48" s="149">
        <f>'E. CDM Variable for Rate App'!B117</f>
        <v>193253.71647714838</v>
      </c>
      <c r="C48" s="257">
        <f t="shared" si="1"/>
        <v>1.0716000000000001</v>
      </c>
      <c r="D48" s="149">
        <f t="shared" si="0"/>
        <v>207090.68257691222</v>
      </c>
    </row>
    <row r="49" spans="1:4" x14ac:dyDescent="0.3">
      <c r="A49" s="255">
        <v>41609</v>
      </c>
      <c r="B49" s="149">
        <f>'E. CDM Variable for Rate App'!B118</f>
        <v>194914.12955514176</v>
      </c>
      <c r="C49" s="257">
        <f t="shared" si="1"/>
        <v>1.0716000000000001</v>
      </c>
      <c r="D49" s="149">
        <f t="shared" si="0"/>
        <v>208869.98123128992</v>
      </c>
    </row>
    <row r="50" spans="1:4" x14ac:dyDescent="0.3">
      <c r="A50" s="255">
        <v>41640</v>
      </c>
      <c r="B50" s="149">
        <f>'E. CDM Variable for Rate App'!B119</f>
        <v>196974.1182386929</v>
      </c>
      <c r="C50" s="257">
        <f t="shared" si="1"/>
        <v>1.0716000000000001</v>
      </c>
      <c r="D50" s="149">
        <f t="shared" si="0"/>
        <v>211077.46510458333</v>
      </c>
    </row>
    <row r="51" spans="1:4" x14ac:dyDescent="0.3">
      <c r="A51" s="255">
        <v>41671</v>
      </c>
      <c r="B51" s="149">
        <f>'E. CDM Variable for Rate App'!B120</f>
        <v>199034.10692224404</v>
      </c>
      <c r="C51" s="257">
        <f t="shared" si="1"/>
        <v>1.0716000000000001</v>
      </c>
      <c r="D51" s="149">
        <f t="shared" si="0"/>
        <v>213284.94897787675</v>
      </c>
    </row>
    <row r="52" spans="1:4" x14ac:dyDescent="0.3">
      <c r="A52" s="255">
        <v>41699</v>
      </c>
      <c r="B52" s="149">
        <f>'E. CDM Variable for Rate App'!B121</f>
        <v>201094.09560579518</v>
      </c>
      <c r="C52" s="257">
        <f t="shared" si="1"/>
        <v>1.0716000000000001</v>
      </c>
      <c r="D52" s="149">
        <f t="shared" si="0"/>
        <v>215492.43285117013</v>
      </c>
    </row>
    <row r="53" spans="1:4" x14ac:dyDescent="0.3">
      <c r="A53" s="255">
        <v>41730</v>
      </c>
      <c r="B53" s="149">
        <f>'E. CDM Variable for Rate App'!B122</f>
        <v>203154.08428934633</v>
      </c>
      <c r="C53" s="257">
        <f t="shared" si="1"/>
        <v>1.0716000000000001</v>
      </c>
      <c r="D53" s="149">
        <f t="shared" si="0"/>
        <v>217699.91672446355</v>
      </c>
    </row>
    <row r="54" spans="1:4" x14ac:dyDescent="0.3">
      <c r="A54" s="255">
        <v>41760</v>
      </c>
      <c r="B54" s="149">
        <f>'E. CDM Variable for Rate App'!B123</f>
        <v>205214.07297289747</v>
      </c>
      <c r="C54" s="257">
        <f t="shared" si="1"/>
        <v>1.0716000000000001</v>
      </c>
      <c r="D54" s="149">
        <f t="shared" si="0"/>
        <v>219907.40059775696</v>
      </c>
    </row>
    <row r="55" spans="1:4" x14ac:dyDescent="0.3">
      <c r="A55" s="255">
        <v>41791</v>
      </c>
      <c r="B55" s="149">
        <f>'E. CDM Variable for Rate App'!B124</f>
        <v>207274.06165644861</v>
      </c>
      <c r="C55" s="257">
        <f t="shared" si="1"/>
        <v>1.0716000000000001</v>
      </c>
      <c r="D55" s="149">
        <f t="shared" si="0"/>
        <v>222114.88447105035</v>
      </c>
    </row>
    <row r="56" spans="1:4" x14ac:dyDescent="0.3">
      <c r="A56" s="255">
        <v>41821</v>
      </c>
      <c r="B56" s="149">
        <f>'E. CDM Variable for Rate App'!B125</f>
        <v>209334.05033999975</v>
      </c>
      <c r="C56" s="257">
        <f t="shared" si="1"/>
        <v>1.0716000000000001</v>
      </c>
      <c r="D56" s="149">
        <f t="shared" si="0"/>
        <v>224322.36834434376</v>
      </c>
    </row>
    <row r="57" spans="1:4" x14ac:dyDescent="0.3">
      <c r="A57" s="255">
        <v>41852</v>
      </c>
      <c r="B57" s="149">
        <f>'E. CDM Variable for Rate App'!B126</f>
        <v>211394.0390235509</v>
      </c>
      <c r="C57" s="257">
        <f t="shared" si="1"/>
        <v>1.0716000000000001</v>
      </c>
      <c r="D57" s="149">
        <f t="shared" si="0"/>
        <v>226529.85221763718</v>
      </c>
    </row>
    <row r="58" spans="1:4" x14ac:dyDescent="0.3">
      <c r="A58" s="255">
        <v>41883</v>
      </c>
      <c r="B58" s="149">
        <f>'E. CDM Variable for Rate App'!B127</f>
        <v>213454.02770710204</v>
      </c>
      <c r="C58" s="257">
        <f t="shared" si="1"/>
        <v>1.0716000000000001</v>
      </c>
      <c r="D58" s="149">
        <f t="shared" si="0"/>
        <v>228737.33609093056</v>
      </c>
    </row>
    <row r="59" spans="1:4" x14ac:dyDescent="0.3">
      <c r="A59" s="255">
        <v>41913</v>
      </c>
      <c r="B59" s="149">
        <f>'E. CDM Variable for Rate App'!B128</f>
        <v>215514.01639065318</v>
      </c>
      <c r="C59" s="257">
        <f t="shared" si="1"/>
        <v>1.0716000000000001</v>
      </c>
      <c r="D59" s="149">
        <f t="shared" si="0"/>
        <v>230944.81996422398</v>
      </c>
    </row>
    <row r="60" spans="1:4" x14ac:dyDescent="0.3">
      <c r="A60" s="255">
        <v>41944</v>
      </c>
      <c r="B60" s="149">
        <f>'E. CDM Variable for Rate App'!B129</f>
        <v>217574.00507420432</v>
      </c>
      <c r="C60" s="257">
        <f t="shared" si="1"/>
        <v>1.0716000000000001</v>
      </c>
      <c r="D60" s="149">
        <f t="shared" si="0"/>
        <v>233152.30383751736</v>
      </c>
    </row>
    <row r="61" spans="1:4" x14ac:dyDescent="0.3">
      <c r="A61" s="255">
        <v>41974</v>
      </c>
      <c r="B61" s="149">
        <f>'E. CDM Variable for Rate App'!B130</f>
        <v>219633.99375775547</v>
      </c>
      <c r="C61" s="257">
        <f t="shared" si="1"/>
        <v>1.0716000000000001</v>
      </c>
      <c r="D61" s="149">
        <f t="shared" si="0"/>
        <v>235359.78771081078</v>
      </c>
    </row>
    <row r="62" spans="1:4" x14ac:dyDescent="0.3">
      <c r="A62" s="255">
        <v>42005</v>
      </c>
      <c r="B62" s="149">
        <f>'E. CDM Variable for Rate App'!B131</f>
        <v>223426.10725933639</v>
      </c>
      <c r="C62" s="257">
        <f t="shared" si="1"/>
        <v>1.0716000000000001</v>
      </c>
      <c r="D62" s="149">
        <f t="shared" si="0"/>
        <v>239423.41653910492</v>
      </c>
    </row>
    <row r="63" spans="1:4" x14ac:dyDescent="0.3">
      <c r="A63" s="255">
        <v>42036</v>
      </c>
      <c r="B63" s="149">
        <f>'E. CDM Variable for Rate App'!B132</f>
        <v>227218.22076091732</v>
      </c>
      <c r="C63" s="257">
        <f t="shared" si="1"/>
        <v>1.0716000000000001</v>
      </c>
      <c r="D63" s="149">
        <f t="shared" si="0"/>
        <v>243487.04536739903</v>
      </c>
    </row>
    <row r="64" spans="1:4" x14ac:dyDescent="0.3">
      <c r="A64" s="255">
        <v>42064</v>
      </c>
      <c r="B64" s="149">
        <f>'E. CDM Variable for Rate App'!B133</f>
        <v>231010.33426249825</v>
      </c>
      <c r="C64" s="257">
        <f t="shared" si="1"/>
        <v>1.0716000000000001</v>
      </c>
      <c r="D64" s="149">
        <f t="shared" si="0"/>
        <v>247550.67419569314</v>
      </c>
    </row>
    <row r="65" spans="1:4" x14ac:dyDescent="0.3">
      <c r="A65" s="255">
        <v>42095</v>
      </c>
      <c r="B65" s="149">
        <f>'E. CDM Variable for Rate App'!B134</f>
        <v>234802.44776407917</v>
      </c>
      <c r="C65" s="257">
        <f t="shared" si="1"/>
        <v>1.0716000000000001</v>
      </c>
      <c r="D65" s="149">
        <f t="shared" si="0"/>
        <v>251614.30302398728</v>
      </c>
    </row>
    <row r="66" spans="1:4" x14ac:dyDescent="0.3">
      <c r="A66" s="255">
        <v>42125</v>
      </c>
      <c r="B66" s="149">
        <f>'E. CDM Variable for Rate App'!B135</f>
        <v>238594.5612656601</v>
      </c>
      <c r="C66" s="257">
        <f t="shared" si="1"/>
        <v>1.0716000000000001</v>
      </c>
      <c r="D66" s="149">
        <f t="shared" si="0"/>
        <v>255677.93185228138</v>
      </c>
    </row>
    <row r="67" spans="1:4" x14ac:dyDescent="0.3">
      <c r="A67" s="255">
        <v>42156</v>
      </c>
      <c r="B67" s="149">
        <f>'E. CDM Variable for Rate App'!B136</f>
        <v>242386.67476724103</v>
      </c>
      <c r="C67" s="257">
        <f t="shared" si="1"/>
        <v>1.0716000000000001</v>
      </c>
      <c r="D67" s="149">
        <f t="shared" ref="D67:D121" si="28">B67*C67</f>
        <v>259741.56068057552</v>
      </c>
    </row>
    <row r="68" spans="1:4" x14ac:dyDescent="0.3">
      <c r="A68" s="255">
        <v>42186</v>
      </c>
      <c r="B68" s="149">
        <f>'E. CDM Variable for Rate App'!B137</f>
        <v>246178.78826882195</v>
      </c>
      <c r="C68" s="257">
        <f t="shared" ref="C68:C131" si="29">C67</f>
        <v>1.0716000000000001</v>
      </c>
      <c r="D68" s="149">
        <f t="shared" si="28"/>
        <v>263805.1895088696</v>
      </c>
    </row>
    <row r="69" spans="1:4" x14ac:dyDescent="0.3">
      <c r="A69" s="255">
        <v>42217</v>
      </c>
      <c r="B69" s="149">
        <f>'E. CDM Variable for Rate App'!B138</f>
        <v>249970.90177040288</v>
      </c>
      <c r="C69" s="257">
        <f t="shared" si="29"/>
        <v>1.0716000000000001</v>
      </c>
      <c r="D69" s="149">
        <f t="shared" si="28"/>
        <v>267868.81833716377</v>
      </c>
    </row>
    <row r="70" spans="1:4" x14ac:dyDescent="0.3">
      <c r="A70" s="255">
        <v>42248</v>
      </c>
      <c r="B70" s="149">
        <f>'E. CDM Variable for Rate App'!B139</f>
        <v>253763.01527198381</v>
      </c>
      <c r="C70" s="257">
        <f t="shared" si="29"/>
        <v>1.0716000000000001</v>
      </c>
      <c r="D70" s="149">
        <f t="shared" si="28"/>
        <v>271932.44716545788</v>
      </c>
    </row>
    <row r="71" spans="1:4" x14ac:dyDescent="0.3">
      <c r="A71" s="255">
        <v>42278</v>
      </c>
      <c r="B71" s="149">
        <f>'E. CDM Variable for Rate App'!B140</f>
        <v>257555.12877356473</v>
      </c>
      <c r="C71" s="257">
        <f t="shared" si="29"/>
        <v>1.0716000000000001</v>
      </c>
      <c r="D71" s="149">
        <f t="shared" si="28"/>
        <v>275996.07599375199</v>
      </c>
    </row>
    <row r="72" spans="1:4" x14ac:dyDescent="0.3">
      <c r="A72" s="255">
        <v>42309</v>
      </c>
      <c r="B72" s="149">
        <f>'E. CDM Variable for Rate App'!B141</f>
        <v>261347.24227514566</v>
      </c>
      <c r="C72" s="257">
        <f t="shared" si="29"/>
        <v>1.0716000000000001</v>
      </c>
      <c r="D72" s="149">
        <f t="shared" si="28"/>
        <v>280059.7048220461</v>
      </c>
    </row>
    <row r="73" spans="1:4" x14ac:dyDescent="0.3">
      <c r="A73" s="255">
        <v>42339</v>
      </c>
      <c r="B73" s="149">
        <f>'E. CDM Variable for Rate App'!B142</f>
        <v>265139.35577672662</v>
      </c>
      <c r="C73" s="257">
        <f t="shared" si="29"/>
        <v>1.0716000000000001</v>
      </c>
      <c r="D73" s="149">
        <f t="shared" si="28"/>
        <v>284123.33365034027</v>
      </c>
    </row>
    <row r="74" spans="1:4" x14ac:dyDescent="0.3">
      <c r="A74" s="255">
        <v>42370</v>
      </c>
      <c r="B74" s="149">
        <f>'E. CDM Variable for Rate App'!B143</f>
        <v>270030.70205504878</v>
      </c>
      <c r="C74" s="257">
        <f t="shared" si="29"/>
        <v>1.0716000000000001</v>
      </c>
      <c r="D74" s="149">
        <f t="shared" si="28"/>
        <v>289364.90032219031</v>
      </c>
    </row>
    <row r="75" spans="1:4" x14ac:dyDescent="0.3">
      <c r="A75" s="255">
        <v>42401</v>
      </c>
      <c r="B75" s="149">
        <f>'E. CDM Variable for Rate App'!B144</f>
        <v>274922.04833337094</v>
      </c>
      <c r="C75" s="257">
        <f t="shared" si="29"/>
        <v>1.0716000000000001</v>
      </c>
      <c r="D75" s="149">
        <f t="shared" si="28"/>
        <v>294606.46699404035</v>
      </c>
    </row>
    <row r="76" spans="1:4" x14ac:dyDescent="0.3">
      <c r="A76" s="255">
        <v>42430</v>
      </c>
      <c r="B76" s="149">
        <f>'E. CDM Variable for Rate App'!B145</f>
        <v>279813.3946116931</v>
      </c>
      <c r="C76" s="257">
        <f t="shared" si="29"/>
        <v>1.0716000000000001</v>
      </c>
      <c r="D76" s="149">
        <f t="shared" si="28"/>
        <v>299848.03366589034</v>
      </c>
    </row>
    <row r="77" spans="1:4" x14ac:dyDescent="0.3">
      <c r="A77" s="255">
        <v>42461</v>
      </c>
      <c r="B77" s="149">
        <f>'E. CDM Variable for Rate App'!B146</f>
        <v>284704.74089001527</v>
      </c>
      <c r="C77" s="257">
        <f t="shared" si="29"/>
        <v>1.0716000000000001</v>
      </c>
      <c r="D77" s="149">
        <f t="shared" si="28"/>
        <v>305089.60033774038</v>
      </c>
    </row>
    <row r="78" spans="1:4" x14ac:dyDescent="0.3">
      <c r="A78" s="255">
        <v>42491</v>
      </c>
      <c r="B78" s="149">
        <f>'E. CDM Variable for Rate App'!B147</f>
        <v>289596.08716833743</v>
      </c>
      <c r="C78" s="258">
        <v>1.0656000000000001</v>
      </c>
      <c r="D78" s="149">
        <f t="shared" si="28"/>
        <v>308593.59048658039</v>
      </c>
    </row>
    <row r="79" spans="1:4" x14ac:dyDescent="0.3">
      <c r="A79" s="255">
        <v>42522</v>
      </c>
      <c r="B79" s="149">
        <f>'E. CDM Variable for Rate App'!B148</f>
        <v>294487.43344665959</v>
      </c>
      <c r="C79" s="257">
        <f t="shared" si="29"/>
        <v>1.0656000000000001</v>
      </c>
      <c r="D79" s="149">
        <f t="shared" si="28"/>
        <v>313805.80908076052</v>
      </c>
    </row>
    <row r="80" spans="1:4" x14ac:dyDescent="0.3">
      <c r="A80" s="255">
        <v>42552</v>
      </c>
      <c r="B80" s="149">
        <f>'E. CDM Variable for Rate App'!B149</f>
        <v>299378.77972498175</v>
      </c>
      <c r="C80" s="257">
        <f t="shared" si="29"/>
        <v>1.0656000000000001</v>
      </c>
      <c r="D80" s="149">
        <f t="shared" si="28"/>
        <v>319018.02767494059</v>
      </c>
    </row>
    <row r="81" spans="1:4" x14ac:dyDescent="0.3">
      <c r="A81" s="255">
        <v>42583</v>
      </c>
      <c r="B81" s="149">
        <f>'E. CDM Variable for Rate App'!B150</f>
        <v>304270.12600330391</v>
      </c>
      <c r="C81" s="257">
        <f t="shared" si="29"/>
        <v>1.0656000000000001</v>
      </c>
      <c r="D81" s="149">
        <f t="shared" si="28"/>
        <v>324230.24626912066</v>
      </c>
    </row>
    <row r="82" spans="1:4" x14ac:dyDescent="0.3">
      <c r="A82" s="255">
        <v>42614</v>
      </c>
      <c r="B82" s="149">
        <f>'E. CDM Variable for Rate App'!B151</f>
        <v>309161.47228162608</v>
      </c>
      <c r="C82" s="257">
        <f t="shared" si="29"/>
        <v>1.0656000000000001</v>
      </c>
      <c r="D82" s="149">
        <f t="shared" si="28"/>
        <v>329442.46486330079</v>
      </c>
    </row>
    <row r="83" spans="1:4" x14ac:dyDescent="0.3">
      <c r="A83" s="255">
        <v>42644</v>
      </c>
      <c r="B83" s="149">
        <f>'E. CDM Variable for Rate App'!B152</f>
        <v>314052.81855994824</v>
      </c>
      <c r="C83" s="257">
        <f t="shared" si="29"/>
        <v>1.0656000000000001</v>
      </c>
      <c r="D83" s="149">
        <f t="shared" si="28"/>
        <v>334654.68345748086</v>
      </c>
    </row>
    <row r="84" spans="1:4" x14ac:dyDescent="0.3">
      <c r="A84" s="255">
        <v>42675</v>
      </c>
      <c r="B84" s="149">
        <f>'E. CDM Variable for Rate App'!B153</f>
        <v>318944.1648382704</v>
      </c>
      <c r="C84" s="257">
        <f t="shared" si="29"/>
        <v>1.0656000000000001</v>
      </c>
      <c r="D84" s="149">
        <f t="shared" si="28"/>
        <v>339866.90205166099</v>
      </c>
    </row>
    <row r="85" spans="1:4" x14ac:dyDescent="0.3">
      <c r="A85" s="255">
        <v>42705</v>
      </c>
      <c r="B85" s="149">
        <f>'E. CDM Variable for Rate App'!B154</f>
        <v>323835.51111659256</v>
      </c>
      <c r="C85" s="257">
        <f t="shared" si="29"/>
        <v>1.0656000000000001</v>
      </c>
      <c r="D85" s="149">
        <f t="shared" si="28"/>
        <v>345079.12064584106</v>
      </c>
    </row>
    <row r="86" spans="1:4" x14ac:dyDescent="0.3">
      <c r="A86" s="255">
        <v>42736</v>
      </c>
      <c r="B86" s="149">
        <f>'E. CDM Variable for Rate App'!B155</f>
        <v>327075.37813579279</v>
      </c>
      <c r="C86" s="257">
        <f t="shared" si="29"/>
        <v>1.0656000000000001</v>
      </c>
      <c r="D86" s="149">
        <f t="shared" si="28"/>
        <v>348531.52294150082</v>
      </c>
    </row>
    <row r="87" spans="1:4" x14ac:dyDescent="0.3">
      <c r="A87" s="255">
        <v>42767</v>
      </c>
      <c r="B87" s="149">
        <f>'E. CDM Variable for Rate App'!B156</f>
        <v>330315.24515499303</v>
      </c>
      <c r="C87" s="257">
        <f t="shared" si="29"/>
        <v>1.0656000000000001</v>
      </c>
      <c r="D87" s="149">
        <f t="shared" si="28"/>
        <v>351983.92523716058</v>
      </c>
    </row>
    <row r="88" spans="1:4" x14ac:dyDescent="0.3">
      <c r="A88" s="255">
        <v>42795</v>
      </c>
      <c r="B88" s="149">
        <f>'E. CDM Variable for Rate App'!B157</f>
        <v>333555.11217419326</v>
      </c>
      <c r="C88" s="257">
        <f t="shared" si="29"/>
        <v>1.0656000000000001</v>
      </c>
      <c r="D88" s="149">
        <f t="shared" si="28"/>
        <v>355436.32753282035</v>
      </c>
    </row>
    <row r="89" spans="1:4" x14ac:dyDescent="0.3">
      <c r="A89" s="255">
        <v>42826</v>
      </c>
      <c r="B89" s="149">
        <f>'E. CDM Variable for Rate App'!B158</f>
        <v>336794.97919339349</v>
      </c>
      <c r="C89" s="257">
        <f t="shared" si="29"/>
        <v>1.0656000000000001</v>
      </c>
      <c r="D89" s="149">
        <f t="shared" si="28"/>
        <v>358888.72982848017</v>
      </c>
    </row>
    <row r="90" spans="1:4" x14ac:dyDescent="0.3">
      <c r="A90" s="255">
        <v>42856</v>
      </c>
      <c r="B90" s="149">
        <f>'E. CDM Variable for Rate App'!B159</f>
        <v>340034.84621259372</v>
      </c>
      <c r="C90" s="257">
        <f t="shared" si="29"/>
        <v>1.0656000000000001</v>
      </c>
      <c r="D90" s="149">
        <f t="shared" si="28"/>
        <v>362341.13212413993</v>
      </c>
    </row>
    <row r="91" spans="1:4" x14ac:dyDescent="0.3">
      <c r="A91" s="255">
        <v>42887</v>
      </c>
      <c r="B91" s="149">
        <f>'E. CDM Variable for Rate App'!B160</f>
        <v>343274.71323179395</v>
      </c>
      <c r="C91" s="257">
        <f t="shared" si="29"/>
        <v>1.0656000000000001</v>
      </c>
      <c r="D91" s="149">
        <f t="shared" si="28"/>
        <v>365793.53441979969</v>
      </c>
    </row>
    <row r="92" spans="1:4" x14ac:dyDescent="0.3">
      <c r="A92" s="255">
        <v>42917</v>
      </c>
      <c r="B92" s="149">
        <f>'E. CDM Variable for Rate App'!B161</f>
        <v>346514.58025099419</v>
      </c>
      <c r="C92" s="257">
        <f t="shared" si="29"/>
        <v>1.0656000000000001</v>
      </c>
      <c r="D92" s="149">
        <f t="shared" si="28"/>
        <v>369245.93671545945</v>
      </c>
    </row>
    <row r="93" spans="1:4" x14ac:dyDescent="0.3">
      <c r="A93" s="255">
        <v>42948</v>
      </c>
      <c r="B93" s="149">
        <f>'E. CDM Variable for Rate App'!B162</f>
        <v>349754.44727019442</v>
      </c>
      <c r="C93" s="257">
        <f t="shared" si="29"/>
        <v>1.0656000000000001</v>
      </c>
      <c r="D93" s="149">
        <f t="shared" si="28"/>
        <v>372698.33901111921</v>
      </c>
    </row>
    <row r="94" spans="1:4" x14ac:dyDescent="0.3">
      <c r="A94" s="255">
        <v>42979</v>
      </c>
      <c r="B94" s="149">
        <f>'E. CDM Variable for Rate App'!B163</f>
        <v>352994.31428939465</v>
      </c>
      <c r="C94" s="257">
        <f t="shared" si="29"/>
        <v>1.0656000000000001</v>
      </c>
      <c r="D94" s="149">
        <f t="shared" si="28"/>
        <v>376150.74130677897</v>
      </c>
    </row>
    <row r="95" spans="1:4" x14ac:dyDescent="0.3">
      <c r="A95" s="255">
        <v>43009</v>
      </c>
      <c r="B95" s="149">
        <f>'E. CDM Variable for Rate App'!B164</f>
        <v>356234.18130859488</v>
      </c>
      <c r="C95" s="257">
        <f t="shared" si="29"/>
        <v>1.0656000000000001</v>
      </c>
      <c r="D95" s="149">
        <f t="shared" si="28"/>
        <v>379603.14360243874</v>
      </c>
    </row>
    <row r="96" spans="1:4" x14ac:dyDescent="0.3">
      <c r="A96" s="255">
        <v>43040</v>
      </c>
      <c r="B96" s="149">
        <f>'E. CDM Variable for Rate App'!B165</f>
        <v>359474.04832779511</v>
      </c>
      <c r="C96" s="257">
        <f t="shared" si="29"/>
        <v>1.0656000000000001</v>
      </c>
      <c r="D96" s="149">
        <f t="shared" si="28"/>
        <v>383055.5458980985</v>
      </c>
    </row>
    <row r="97" spans="1:4" x14ac:dyDescent="0.3">
      <c r="A97" s="255">
        <v>43070</v>
      </c>
      <c r="B97" s="149">
        <f>'E. CDM Variable for Rate App'!B166</f>
        <v>362713.91534699535</v>
      </c>
      <c r="C97" s="257">
        <f t="shared" si="29"/>
        <v>1.0656000000000001</v>
      </c>
      <c r="D97" s="149">
        <f t="shared" si="28"/>
        <v>386507.94819375826</v>
      </c>
    </row>
    <row r="98" spans="1:4" x14ac:dyDescent="0.3">
      <c r="A98" s="255">
        <v>43101</v>
      </c>
      <c r="B98" s="149">
        <f>'E. CDM Variable for Rate App'!B167</f>
        <v>366151.21354534285</v>
      </c>
      <c r="C98" s="257">
        <f t="shared" si="29"/>
        <v>1.0656000000000001</v>
      </c>
      <c r="D98" s="149">
        <f t="shared" si="28"/>
        <v>390170.73315391736</v>
      </c>
    </row>
    <row r="99" spans="1:4" x14ac:dyDescent="0.3">
      <c r="A99" s="255">
        <v>43132</v>
      </c>
      <c r="B99" s="149">
        <f>'E. CDM Variable for Rate App'!B168</f>
        <v>369588.51174369035</v>
      </c>
      <c r="C99" s="257">
        <f t="shared" si="29"/>
        <v>1.0656000000000001</v>
      </c>
      <c r="D99" s="149">
        <f t="shared" si="28"/>
        <v>393833.51811407646</v>
      </c>
    </row>
    <row r="100" spans="1:4" x14ac:dyDescent="0.3">
      <c r="A100" s="255">
        <v>43160</v>
      </c>
      <c r="B100" s="149">
        <f>'E. CDM Variable for Rate App'!B169</f>
        <v>373025.80994203786</v>
      </c>
      <c r="C100" s="257">
        <f t="shared" si="29"/>
        <v>1.0656000000000001</v>
      </c>
      <c r="D100" s="149">
        <f t="shared" si="28"/>
        <v>397496.30307423556</v>
      </c>
    </row>
    <row r="101" spans="1:4" x14ac:dyDescent="0.3">
      <c r="A101" s="255">
        <v>43191</v>
      </c>
      <c r="B101" s="149">
        <f>'E. CDM Variable for Rate App'!B170</f>
        <v>376463.10814038536</v>
      </c>
      <c r="C101" s="257">
        <f t="shared" si="29"/>
        <v>1.0656000000000001</v>
      </c>
      <c r="D101" s="149">
        <f t="shared" si="28"/>
        <v>401159.08803439466</v>
      </c>
    </row>
    <row r="102" spans="1:4" x14ac:dyDescent="0.3">
      <c r="A102" s="255">
        <v>43221</v>
      </c>
      <c r="B102" s="149">
        <f>'E. CDM Variable for Rate App'!B171</f>
        <v>379900.40633873286</v>
      </c>
      <c r="C102" s="257">
        <f t="shared" si="29"/>
        <v>1.0656000000000001</v>
      </c>
      <c r="D102" s="149">
        <f t="shared" si="28"/>
        <v>404821.87299455376</v>
      </c>
    </row>
    <row r="103" spans="1:4" x14ac:dyDescent="0.3">
      <c r="A103" s="255">
        <v>43252</v>
      </c>
      <c r="B103" s="149">
        <f>'E. CDM Variable for Rate App'!B172</f>
        <v>383337.70453708037</v>
      </c>
      <c r="C103" s="257">
        <f t="shared" si="29"/>
        <v>1.0656000000000001</v>
      </c>
      <c r="D103" s="149">
        <f t="shared" si="28"/>
        <v>408484.65795471286</v>
      </c>
    </row>
    <row r="104" spans="1:4" x14ac:dyDescent="0.3">
      <c r="A104" s="255">
        <v>43282</v>
      </c>
      <c r="B104" s="149">
        <f>'E. CDM Variable for Rate App'!B173</f>
        <v>386775.00273542787</v>
      </c>
      <c r="C104" s="257">
        <f t="shared" si="29"/>
        <v>1.0656000000000001</v>
      </c>
      <c r="D104" s="149">
        <f t="shared" si="28"/>
        <v>412147.44291487196</v>
      </c>
    </row>
    <row r="105" spans="1:4" x14ac:dyDescent="0.3">
      <c r="A105" s="255">
        <v>43313</v>
      </c>
      <c r="B105" s="149">
        <f>'E. CDM Variable for Rate App'!B174</f>
        <v>390212.30093377538</v>
      </c>
      <c r="C105" s="257">
        <f t="shared" si="29"/>
        <v>1.0656000000000001</v>
      </c>
      <c r="D105" s="149">
        <f t="shared" si="28"/>
        <v>415810.22787503107</v>
      </c>
    </row>
    <row r="106" spans="1:4" x14ac:dyDescent="0.3">
      <c r="A106" s="255">
        <v>43344</v>
      </c>
      <c r="B106" s="149">
        <f>'E. CDM Variable for Rate App'!B175</f>
        <v>393649.59913212288</v>
      </c>
      <c r="C106" s="257">
        <f t="shared" si="29"/>
        <v>1.0656000000000001</v>
      </c>
      <c r="D106" s="149">
        <f t="shared" si="28"/>
        <v>419473.01283519017</v>
      </c>
    </row>
    <row r="107" spans="1:4" x14ac:dyDescent="0.3">
      <c r="A107" s="255">
        <v>43374</v>
      </c>
      <c r="B107" s="149">
        <f>'E. CDM Variable for Rate App'!B176</f>
        <v>397086.89733047038</v>
      </c>
      <c r="C107" s="257">
        <f t="shared" si="29"/>
        <v>1.0656000000000001</v>
      </c>
      <c r="D107" s="149">
        <f t="shared" si="28"/>
        <v>423135.79779534927</v>
      </c>
    </row>
    <row r="108" spans="1:4" x14ac:dyDescent="0.3">
      <c r="A108" s="255">
        <v>43405</v>
      </c>
      <c r="B108" s="149">
        <f>'E. CDM Variable for Rate App'!B177</f>
        <v>400524.19552881789</v>
      </c>
      <c r="C108" s="257">
        <f t="shared" si="29"/>
        <v>1.0656000000000001</v>
      </c>
      <c r="D108" s="149">
        <f t="shared" si="28"/>
        <v>426798.58275550837</v>
      </c>
    </row>
    <row r="109" spans="1:4" x14ac:dyDescent="0.3">
      <c r="A109" s="255">
        <v>43435</v>
      </c>
      <c r="B109" s="149">
        <f>'E. CDM Variable for Rate App'!B178</f>
        <v>403961.49372716539</v>
      </c>
      <c r="C109" s="257">
        <f t="shared" si="29"/>
        <v>1.0656000000000001</v>
      </c>
      <c r="D109" s="149">
        <f t="shared" si="28"/>
        <v>430461.36771566747</v>
      </c>
    </row>
    <row r="110" spans="1:4" x14ac:dyDescent="0.3">
      <c r="A110" s="255">
        <v>43466</v>
      </c>
      <c r="B110" s="149">
        <f>'E. CDM Variable for Rate App'!B179</f>
        <v>405617.05134584039</v>
      </c>
      <c r="C110" s="257">
        <f t="shared" si="29"/>
        <v>1.0656000000000001</v>
      </c>
      <c r="D110" s="149">
        <f t="shared" si="28"/>
        <v>432225.52991412755</v>
      </c>
    </row>
    <row r="111" spans="1:4" x14ac:dyDescent="0.3">
      <c r="A111" s="255">
        <v>43497</v>
      </c>
      <c r="B111" s="149">
        <f>'E. CDM Variable for Rate App'!B180</f>
        <v>407272.60896451538</v>
      </c>
      <c r="C111" s="257">
        <f t="shared" si="29"/>
        <v>1.0656000000000001</v>
      </c>
      <c r="D111" s="149">
        <f t="shared" si="28"/>
        <v>433989.69211258763</v>
      </c>
    </row>
    <row r="112" spans="1:4" x14ac:dyDescent="0.3">
      <c r="A112" s="255">
        <v>43525</v>
      </c>
      <c r="B112" s="149">
        <f>'E. CDM Variable for Rate App'!B181</f>
        <v>408928.16658319038</v>
      </c>
      <c r="C112" s="257">
        <f t="shared" si="29"/>
        <v>1.0656000000000001</v>
      </c>
      <c r="D112" s="149">
        <f t="shared" si="28"/>
        <v>435753.8543110477</v>
      </c>
    </row>
    <row r="113" spans="1:4" x14ac:dyDescent="0.3">
      <c r="A113" s="255">
        <v>43556</v>
      </c>
      <c r="B113" s="149">
        <f>'E. CDM Variable for Rate App'!B182</f>
        <v>410583.72420186538</v>
      </c>
      <c r="C113" s="257">
        <f t="shared" si="29"/>
        <v>1.0656000000000001</v>
      </c>
      <c r="D113" s="149">
        <f t="shared" si="28"/>
        <v>437518.01650950778</v>
      </c>
    </row>
    <row r="114" spans="1:4" x14ac:dyDescent="0.3">
      <c r="A114" s="255">
        <v>43586</v>
      </c>
      <c r="B114" s="149">
        <f>'E. CDM Variable for Rate App'!B183</f>
        <v>412239.28182054037</v>
      </c>
      <c r="C114" s="257">
        <f t="shared" si="29"/>
        <v>1.0656000000000001</v>
      </c>
      <c r="D114" s="149">
        <f t="shared" si="28"/>
        <v>439282.17870796786</v>
      </c>
    </row>
    <row r="115" spans="1:4" x14ac:dyDescent="0.3">
      <c r="A115" s="255">
        <v>43617</v>
      </c>
      <c r="B115" s="149">
        <f>'E. CDM Variable for Rate App'!B184</f>
        <v>413894.83943921537</v>
      </c>
      <c r="C115" s="257">
        <f t="shared" si="29"/>
        <v>1.0656000000000001</v>
      </c>
      <c r="D115" s="149">
        <f t="shared" si="28"/>
        <v>441046.34090642794</v>
      </c>
    </row>
    <row r="116" spans="1:4" x14ac:dyDescent="0.3">
      <c r="A116" s="255">
        <v>43647</v>
      </c>
      <c r="B116" s="149">
        <f>'E. CDM Variable for Rate App'!B185</f>
        <v>415550.39705789037</v>
      </c>
      <c r="C116" s="257">
        <f t="shared" si="29"/>
        <v>1.0656000000000001</v>
      </c>
      <c r="D116" s="149">
        <f t="shared" si="28"/>
        <v>442810.50310488802</v>
      </c>
    </row>
    <row r="117" spans="1:4" x14ac:dyDescent="0.3">
      <c r="A117" s="255">
        <v>43678</v>
      </c>
      <c r="B117" s="149">
        <f>'E. CDM Variable for Rate App'!B186</f>
        <v>417205.95467656536</v>
      </c>
      <c r="C117" s="257">
        <f t="shared" si="29"/>
        <v>1.0656000000000001</v>
      </c>
      <c r="D117" s="149">
        <f t="shared" si="28"/>
        <v>444574.6653033481</v>
      </c>
    </row>
    <row r="118" spans="1:4" x14ac:dyDescent="0.3">
      <c r="A118" s="255">
        <v>43709</v>
      </c>
      <c r="B118" s="149">
        <f>'E. CDM Variable for Rate App'!B187</f>
        <v>418861.51229524036</v>
      </c>
      <c r="C118" s="257">
        <f t="shared" si="29"/>
        <v>1.0656000000000001</v>
      </c>
      <c r="D118" s="149">
        <f t="shared" si="28"/>
        <v>446338.82750180818</v>
      </c>
    </row>
    <row r="119" spans="1:4" x14ac:dyDescent="0.3">
      <c r="A119" s="255">
        <v>43739</v>
      </c>
      <c r="B119" s="149">
        <f>'E. CDM Variable for Rate App'!B188</f>
        <v>420517.06991391536</v>
      </c>
      <c r="C119" s="257">
        <f t="shared" si="29"/>
        <v>1.0656000000000001</v>
      </c>
      <c r="D119" s="149">
        <f t="shared" si="28"/>
        <v>448102.98970026826</v>
      </c>
    </row>
    <row r="120" spans="1:4" x14ac:dyDescent="0.3">
      <c r="A120" s="255">
        <v>43770</v>
      </c>
      <c r="B120" s="149">
        <f>'E. CDM Variable for Rate App'!B189</f>
        <v>422172.62753259036</v>
      </c>
      <c r="C120" s="259">
        <f t="shared" si="29"/>
        <v>1.0656000000000001</v>
      </c>
      <c r="D120" s="149">
        <f t="shared" si="28"/>
        <v>449867.15189872833</v>
      </c>
    </row>
    <row r="121" spans="1:4" x14ac:dyDescent="0.3">
      <c r="A121" s="255">
        <v>43800</v>
      </c>
      <c r="B121" s="149">
        <f>'E. CDM Variable for Rate App'!B190</f>
        <v>423828.18515126535</v>
      </c>
      <c r="C121" s="257">
        <f t="shared" si="29"/>
        <v>1.0656000000000001</v>
      </c>
      <c r="D121" s="149">
        <f t="shared" si="28"/>
        <v>451631.31409718841</v>
      </c>
    </row>
    <row r="122" spans="1:4" x14ac:dyDescent="0.3">
      <c r="A122" s="262">
        <v>43831</v>
      </c>
      <c r="B122" s="263">
        <f>'E. CDM Variable for Rate App'!B191</f>
        <v>425519.05515586492</v>
      </c>
      <c r="C122" s="264">
        <f t="shared" si="29"/>
        <v>1.0656000000000001</v>
      </c>
      <c r="D122" s="263">
        <f t="shared" ref="D122:D123" si="30">B122*C122</f>
        <v>453433.10517408972</v>
      </c>
    </row>
    <row r="123" spans="1:4" x14ac:dyDescent="0.3">
      <c r="A123" s="262">
        <v>43862</v>
      </c>
      <c r="B123" s="263">
        <f>'E. CDM Variable for Rate App'!B192</f>
        <v>427209.92516046448</v>
      </c>
      <c r="C123" s="264">
        <f t="shared" si="29"/>
        <v>1.0656000000000001</v>
      </c>
      <c r="D123" s="263">
        <f t="shared" si="30"/>
        <v>455234.89625099098</v>
      </c>
    </row>
    <row r="124" spans="1:4" x14ac:dyDescent="0.3">
      <c r="A124" s="262">
        <v>43891</v>
      </c>
      <c r="B124" s="263">
        <f>'E. CDM Variable for Rate App'!B193</f>
        <v>428900.79516506405</v>
      </c>
      <c r="C124" s="264">
        <f t="shared" si="29"/>
        <v>1.0656000000000001</v>
      </c>
      <c r="D124" s="263">
        <f t="shared" ref="D124:D138" si="31">B124*C124</f>
        <v>457036.68732789229</v>
      </c>
    </row>
    <row r="125" spans="1:4" x14ac:dyDescent="0.3">
      <c r="A125" s="262">
        <v>43922</v>
      </c>
      <c r="B125" s="263">
        <f>'E. CDM Variable for Rate App'!B194</f>
        <v>430591.66516966361</v>
      </c>
      <c r="C125" s="264">
        <f t="shared" si="29"/>
        <v>1.0656000000000001</v>
      </c>
      <c r="D125" s="263">
        <f t="shared" si="31"/>
        <v>458838.4784047936</v>
      </c>
    </row>
    <row r="126" spans="1:4" x14ac:dyDescent="0.3">
      <c r="A126" s="262">
        <v>43952</v>
      </c>
      <c r="B126" s="263">
        <f>'E. CDM Variable for Rate App'!B195</f>
        <v>432282.53517426318</v>
      </c>
      <c r="C126" s="264">
        <f t="shared" si="29"/>
        <v>1.0656000000000001</v>
      </c>
      <c r="D126" s="263">
        <f t="shared" si="31"/>
        <v>460640.26948169491</v>
      </c>
    </row>
    <row r="127" spans="1:4" x14ac:dyDescent="0.3">
      <c r="A127" s="262">
        <v>43983</v>
      </c>
      <c r="B127" s="263">
        <f>'E. CDM Variable for Rate App'!B196</f>
        <v>433973.40517886274</v>
      </c>
      <c r="C127" s="264">
        <f t="shared" si="29"/>
        <v>1.0656000000000001</v>
      </c>
      <c r="D127" s="263">
        <f t="shared" si="31"/>
        <v>462442.06055859616</v>
      </c>
    </row>
    <row r="128" spans="1:4" x14ac:dyDescent="0.3">
      <c r="A128" s="262">
        <v>44013</v>
      </c>
      <c r="B128" s="263">
        <f>'E. CDM Variable for Rate App'!B197</f>
        <v>435664.2751834623</v>
      </c>
      <c r="C128" s="264">
        <f t="shared" si="29"/>
        <v>1.0656000000000001</v>
      </c>
      <c r="D128" s="263">
        <f t="shared" si="31"/>
        <v>464243.85163549747</v>
      </c>
    </row>
    <row r="129" spans="1:4" x14ac:dyDescent="0.3">
      <c r="A129" s="262">
        <v>44044</v>
      </c>
      <c r="B129" s="263">
        <f>'E. CDM Variable for Rate App'!B198</f>
        <v>437355.14518806187</v>
      </c>
      <c r="C129" s="264">
        <f t="shared" si="29"/>
        <v>1.0656000000000001</v>
      </c>
      <c r="D129" s="263">
        <f t="shared" si="31"/>
        <v>466045.64271239878</v>
      </c>
    </row>
    <row r="130" spans="1:4" x14ac:dyDescent="0.3">
      <c r="A130" s="262">
        <v>44075</v>
      </c>
      <c r="B130" s="263">
        <f>'E. CDM Variable for Rate App'!B199</f>
        <v>439046.01519266143</v>
      </c>
      <c r="C130" s="264">
        <f t="shared" si="29"/>
        <v>1.0656000000000001</v>
      </c>
      <c r="D130" s="263">
        <f t="shared" si="31"/>
        <v>467847.43378930009</v>
      </c>
    </row>
    <row r="131" spans="1:4" x14ac:dyDescent="0.3">
      <c r="A131" s="262">
        <v>44105</v>
      </c>
      <c r="B131" s="263">
        <f>'E. CDM Variable for Rate App'!B200</f>
        <v>440736.885197261</v>
      </c>
      <c r="C131" s="264">
        <f t="shared" si="29"/>
        <v>1.0656000000000001</v>
      </c>
      <c r="D131" s="263">
        <f t="shared" si="31"/>
        <v>469649.22486620134</v>
      </c>
    </row>
    <row r="132" spans="1:4" x14ac:dyDescent="0.3">
      <c r="A132" s="262">
        <v>44136</v>
      </c>
      <c r="B132" s="263">
        <f>'E. CDM Variable for Rate App'!B201</f>
        <v>442427.75520186056</v>
      </c>
      <c r="C132" s="264">
        <f t="shared" ref="C132:C145" si="32">C131</f>
        <v>1.0656000000000001</v>
      </c>
      <c r="D132" s="263">
        <f t="shared" si="31"/>
        <v>471451.01594310266</v>
      </c>
    </row>
    <row r="133" spans="1:4" x14ac:dyDescent="0.3">
      <c r="A133" s="262">
        <v>44166</v>
      </c>
      <c r="B133" s="263">
        <f>'E. CDM Variable for Rate App'!B202</f>
        <v>444118.62520646013</v>
      </c>
      <c r="C133" s="264">
        <f t="shared" si="32"/>
        <v>1.0656000000000001</v>
      </c>
      <c r="D133" s="263">
        <f t="shared" si="31"/>
        <v>473252.80702000397</v>
      </c>
    </row>
    <row r="134" spans="1:4" x14ac:dyDescent="0.3">
      <c r="A134" s="262">
        <v>44197</v>
      </c>
      <c r="B134" s="263">
        <f>'E. CDM Variable for Rate App'!B203</f>
        <v>442560.54122680478</v>
      </c>
      <c r="C134" s="264">
        <f t="shared" si="32"/>
        <v>1.0656000000000001</v>
      </c>
      <c r="D134" s="263">
        <f t="shared" si="31"/>
        <v>471592.5127312832</v>
      </c>
    </row>
    <row r="135" spans="1:4" x14ac:dyDescent="0.3">
      <c r="A135" s="262">
        <v>44228</v>
      </c>
      <c r="B135" s="263">
        <f>'E. CDM Variable for Rate App'!B204</f>
        <v>441002.45724714943</v>
      </c>
      <c r="C135" s="264">
        <f t="shared" si="32"/>
        <v>1.0656000000000001</v>
      </c>
      <c r="D135" s="263">
        <f t="shared" si="31"/>
        <v>469932.2184425625</v>
      </c>
    </row>
    <row r="136" spans="1:4" x14ac:dyDescent="0.3">
      <c r="A136" s="262">
        <v>44256</v>
      </c>
      <c r="B136" s="263">
        <f>'E. CDM Variable for Rate App'!B205</f>
        <v>439444.37326749408</v>
      </c>
      <c r="C136" s="264">
        <f t="shared" si="32"/>
        <v>1.0656000000000001</v>
      </c>
      <c r="D136" s="263">
        <f t="shared" si="31"/>
        <v>468271.92415384174</v>
      </c>
    </row>
    <row r="137" spans="1:4" x14ac:dyDescent="0.3">
      <c r="A137" s="262">
        <v>44287</v>
      </c>
      <c r="B137" s="263">
        <f>'E. CDM Variable for Rate App'!B206</f>
        <v>437886.28928783874</v>
      </c>
      <c r="C137" s="264">
        <f t="shared" si="32"/>
        <v>1.0656000000000001</v>
      </c>
      <c r="D137" s="263">
        <f t="shared" si="31"/>
        <v>466611.62986512098</v>
      </c>
    </row>
    <row r="138" spans="1:4" x14ac:dyDescent="0.3">
      <c r="A138" s="262">
        <v>44317</v>
      </c>
      <c r="B138" s="263">
        <f>'E. CDM Variable for Rate App'!B207</f>
        <v>436328.20530818339</v>
      </c>
      <c r="C138" s="264">
        <f t="shared" si="32"/>
        <v>1.0656000000000001</v>
      </c>
      <c r="D138" s="263">
        <f t="shared" si="31"/>
        <v>464951.33557640028</v>
      </c>
    </row>
    <row r="139" spans="1:4" x14ac:dyDescent="0.3">
      <c r="A139" s="262">
        <v>44348</v>
      </c>
      <c r="B139" s="263">
        <f>'E. CDM Variable for Rate App'!B208</f>
        <v>434770.12132852804</v>
      </c>
      <c r="C139" s="264">
        <f t="shared" si="32"/>
        <v>1.0656000000000001</v>
      </c>
      <c r="D139" s="263">
        <f t="shared" ref="D139:D145" si="33">B139*C139</f>
        <v>463291.04128767952</v>
      </c>
    </row>
    <row r="140" spans="1:4" x14ac:dyDescent="0.3">
      <c r="A140" s="262">
        <v>44378</v>
      </c>
      <c r="B140" s="263">
        <f>'E. CDM Variable for Rate App'!B209</f>
        <v>433212.03734887269</v>
      </c>
      <c r="C140" s="264">
        <f t="shared" si="32"/>
        <v>1.0656000000000001</v>
      </c>
      <c r="D140" s="263">
        <f t="shared" si="33"/>
        <v>461630.74699895876</v>
      </c>
    </row>
    <row r="141" spans="1:4" x14ac:dyDescent="0.3">
      <c r="A141" s="262">
        <v>44409</v>
      </c>
      <c r="B141" s="263">
        <f>'E. CDM Variable for Rate App'!B210</f>
        <v>431653.95336921734</v>
      </c>
      <c r="C141" s="264">
        <f t="shared" si="32"/>
        <v>1.0656000000000001</v>
      </c>
      <c r="D141" s="263">
        <f t="shared" si="33"/>
        <v>459970.45271023805</v>
      </c>
    </row>
    <row r="142" spans="1:4" x14ac:dyDescent="0.3">
      <c r="A142" s="262">
        <v>44440</v>
      </c>
      <c r="B142" s="263">
        <f>'E. CDM Variable for Rate App'!B211</f>
        <v>430095.86938956199</v>
      </c>
      <c r="C142" s="264">
        <f t="shared" si="32"/>
        <v>1.0656000000000001</v>
      </c>
      <c r="D142" s="263">
        <f t="shared" si="33"/>
        <v>458310.15842151729</v>
      </c>
    </row>
    <row r="143" spans="1:4" x14ac:dyDescent="0.3">
      <c r="A143" s="262">
        <v>44470</v>
      </c>
      <c r="B143" s="263">
        <f>'E. CDM Variable for Rate App'!B212</f>
        <v>428537.78540990665</v>
      </c>
      <c r="C143" s="264">
        <f t="shared" si="32"/>
        <v>1.0656000000000001</v>
      </c>
      <c r="D143" s="263">
        <f t="shared" si="33"/>
        <v>456649.86413279659</v>
      </c>
    </row>
    <row r="144" spans="1:4" x14ac:dyDescent="0.3">
      <c r="A144" s="262">
        <v>44501</v>
      </c>
      <c r="B144" s="263">
        <f>'E. CDM Variable for Rate App'!B213</f>
        <v>426979.7014302513</v>
      </c>
      <c r="C144" s="264">
        <f t="shared" si="32"/>
        <v>1.0656000000000001</v>
      </c>
      <c r="D144" s="263">
        <f t="shared" si="33"/>
        <v>454989.56984407583</v>
      </c>
    </row>
    <row r="145" spans="1:4" x14ac:dyDescent="0.3">
      <c r="A145" s="262">
        <v>44531</v>
      </c>
      <c r="B145" s="263">
        <f>'E. CDM Variable for Rate App'!B214</f>
        <v>425421.61745059595</v>
      </c>
      <c r="C145" s="264">
        <f t="shared" si="32"/>
        <v>1.0656000000000001</v>
      </c>
      <c r="D145" s="263">
        <f t="shared" si="33"/>
        <v>453329.27555535507</v>
      </c>
    </row>
    <row r="146" spans="1:4" x14ac:dyDescent="0.3">
      <c r="A146" s="255"/>
      <c r="B146" s="149"/>
      <c r="C146" s="257"/>
      <c r="D146" s="149"/>
    </row>
    <row r="147" spans="1:4" x14ac:dyDescent="0.3">
      <c r="A147" s="255"/>
      <c r="B147" s="149"/>
      <c r="C147" s="257"/>
      <c r="D147" s="14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25"/>
  <sheetViews>
    <sheetView workbookViewId="0">
      <selection activeCell="F21" sqref="F21"/>
    </sheetView>
  </sheetViews>
  <sheetFormatPr defaultRowHeight="14.5" x14ac:dyDescent="0.35"/>
  <cols>
    <col min="1" max="2" width="8.7265625" style="141"/>
    <col min="3" max="3" width="15.1796875" style="141" customWidth="1"/>
    <col min="4" max="4" width="19.26953125" style="141" customWidth="1"/>
    <col min="5" max="5" width="17.6328125" style="141" customWidth="1"/>
    <col min="6" max="6" width="14.1796875" style="141" customWidth="1"/>
    <col min="7" max="7" width="8.7265625" style="141"/>
    <col min="8" max="8" width="12.54296875" style="141" customWidth="1"/>
    <col min="9" max="9" width="8.7265625" style="141"/>
    <col min="10" max="10" width="9.36328125" style="141" bestFit="1" customWidth="1"/>
    <col min="11" max="16384" width="8.7265625" style="141"/>
  </cols>
  <sheetData>
    <row r="4" spans="2:10" x14ac:dyDescent="0.35">
      <c r="C4" s="141" t="s">
        <v>122</v>
      </c>
    </row>
    <row r="7" spans="2:10" ht="72.5" x14ac:dyDescent="0.35">
      <c r="B7" s="275" t="s">
        <v>0</v>
      </c>
      <c r="C7" s="279" t="s">
        <v>123</v>
      </c>
      <c r="D7" s="279" t="s">
        <v>124</v>
      </c>
      <c r="E7" s="279" t="s">
        <v>125</v>
      </c>
      <c r="F7" s="279" t="s">
        <v>128</v>
      </c>
      <c r="G7" s="279" t="s">
        <v>103</v>
      </c>
      <c r="H7" s="276" t="s">
        <v>126</v>
      </c>
      <c r="J7" s="274" t="s">
        <v>127</v>
      </c>
    </row>
    <row r="8" spans="2:10" x14ac:dyDescent="0.35">
      <c r="B8" s="277">
        <v>2006</v>
      </c>
      <c r="C8" s="280">
        <f>'E. CDM Variable for Rate App'!B3</f>
        <v>119655.37601753516</v>
      </c>
      <c r="D8" s="282"/>
      <c r="E8" s="282"/>
      <c r="F8" s="282"/>
      <c r="G8" s="282"/>
      <c r="H8" s="278">
        <f>SUM(C8:G8)</f>
        <v>119655.37601753516</v>
      </c>
      <c r="J8" s="274"/>
    </row>
    <row r="9" spans="2:10" x14ac:dyDescent="0.35">
      <c r="B9" s="277">
        <v>2007</v>
      </c>
      <c r="C9" s="280">
        <f>'E. CDM Variable for Rate App'!B4</f>
        <v>317913.04730855615</v>
      </c>
      <c r="D9" s="282"/>
      <c r="E9" s="282"/>
      <c r="F9" s="282"/>
      <c r="G9" s="282"/>
      <c r="H9" s="278">
        <f t="shared" ref="H9:H23" si="0">SUM(C9:G9)</f>
        <v>317913.04730855615</v>
      </c>
      <c r="J9" s="274"/>
    </row>
    <row r="10" spans="2:10" x14ac:dyDescent="0.35">
      <c r="B10" s="277">
        <v>2008</v>
      </c>
      <c r="C10" s="280">
        <f>'E. CDM Variable for Rate App'!B5</f>
        <v>586960.1139015092</v>
      </c>
      <c r="D10" s="282"/>
      <c r="E10" s="282"/>
      <c r="F10" s="282"/>
      <c r="G10" s="282"/>
      <c r="H10" s="278">
        <f t="shared" si="0"/>
        <v>586960.1139015092</v>
      </c>
      <c r="J10" s="274"/>
    </row>
    <row r="11" spans="2:10" x14ac:dyDescent="0.35">
      <c r="B11" s="277">
        <v>2009</v>
      </c>
      <c r="C11" s="280">
        <f>'E. CDM Variable for Rate App'!B6</f>
        <v>1153337.3957214095</v>
      </c>
      <c r="D11" s="282"/>
      <c r="E11" s="282"/>
      <c r="F11" s="282"/>
      <c r="G11" s="282"/>
      <c r="H11" s="278">
        <f t="shared" si="0"/>
        <v>1153337.3957214095</v>
      </c>
      <c r="J11" s="274"/>
    </row>
    <row r="12" spans="2:10" x14ac:dyDescent="0.35">
      <c r="B12" s="277">
        <v>2010</v>
      </c>
      <c r="C12" s="280">
        <f>'E. CDM Variable for Rate App'!B7</f>
        <v>1406315.8052786482</v>
      </c>
      <c r="D12" s="282"/>
      <c r="E12" s="282"/>
      <c r="F12" s="282"/>
      <c r="G12" s="282"/>
      <c r="H12" s="278">
        <f t="shared" si="0"/>
        <v>1406315.8052786482</v>
      </c>
      <c r="J12" s="273">
        <f>H12-'F. Input Variable - Load F''cast'!G20</f>
        <v>0</v>
      </c>
    </row>
    <row r="13" spans="2:10" x14ac:dyDescent="0.35">
      <c r="B13" s="277">
        <v>2011</v>
      </c>
      <c r="C13" s="280">
        <f>'E. CDM Variable for Rate App'!B8</f>
        <v>1426936.7154639419</v>
      </c>
      <c r="D13" s="280">
        <f>'E. CDM Variable for Rate App'!C8</f>
        <v>76759</v>
      </c>
      <c r="E13" s="282"/>
      <c r="F13" s="282"/>
      <c r="G13" s="282"/>
      <c r="H13" s="278">
        <f t="shared" si="0"/>
        <v>1503695.7154639419</v>
      </c>
      <c r="J13" s="273">
        <f>H13-'F. Input Variable - Load F''cast'!H20</f>
        <v>0</v>
      </c>
    </row>
    <row r="14" spans="2:10" x14ac:dyDescent="0.35">
      <c r="B14" s="277">
        <v>2012</v>
      </c>
      <c r="C14" s="280">
        <f>'E. CDM Variable for Rate App'!B9</f>
        <v>1406861.4689630049</v>
      </c>
      <c r="D14" s="280">
        <f>'E. CDM Variable for Rate App'!C9</f>
        <v>487850.94500000001</v>
      </c>
      <c r="E14" s="282"/>
      <c r="F14" s="282"/>
      <c r="G14" s="282"/>
      <c r="H14" s="278">
        <f t="shared" si="0"/>
        <v>1894712.4139630049</v>
      </c>
      <c r="J14" s="273">
        <f>H14-'F. Input Variable - Load F''cast'!I20</f>
        <v>0</v>
      </c>
    </row>
    <row r="15" spans="2:10" x14ac:dyDescent="0.35">
      <c r="B15" s="277">
        <v>2013</v>
      </c>
      <c r="C15" s="280">
        <f>'E. CDM Variable for Rate App'!B10</f>
        <v>1398269.2815141387</v>
      </c>
      <c r="D15" s="280">
        <f>'E. CDM Variable for Rate App'!C10</f>
        <v>831113.01</v>
      </c>
      <c r="E15" s="282"/>
      <c r="F15" s="282"/>
      <c r="G15" s="282"/>
      <c r="H15" s="278">
        <f t="shared" si="0"/>
        <v>2229382.2915141387</v>
      </c>
      <c r="J15" s="273">
        <f>H15-'F. Input Variable - Load F''cast'!J20</f>
        <v>0</v>
      </c>
    </row>
    <row r="16" spans="2:10" x14ac:dyDescent="0.35">
      <c r="B16" s="277">
        <v>2014</v>
      </c>
      <c r="C16" s="280">
        <f>'E. CDM Variable for Rate App'!B11</f>
        <v>1353127.7552786903</v>
      </c>
      <c r="D16" s="280">
        <f>'E. CDM Variable for Rate App'!C11</f>
        <v>1146520.9167000002</v>
      </c>
      <c r="E16" s="282"/>
      <c r="F16" s="282"/>
      <c r="G16" s="282"/>
      <c r="H16" s="278">
        <f t="shared" si="0"/>
        <v>2499648.6719786907</v>
      </c>
      <c r="J16" s="273">
        <f>H16-'F. Input Variable - Load F''cast'!K20</f>
        <v>0</v>
      </c>
    </row>
    <row r="17" spans="2:13" x14ac:dyDescent="0.35">
      <c r="B17" s="277">
        <v>2015</v>
      </c>
      <c r="C17" s="280">
        <f>'E. CDM Variable for Rate App'!B12</f>
        <v>1226988.4135947379</v>
      </c>
      <c r="D17" s="280">
        <f>'E. CDM Variable for Rate App'!C12</f>
        <v>1300952.6652898001</v>
      </c>
      <c r="E17" s="280">
        <f>'E. CDM Variable for Rate App'!D12</f>
        <v>403451.6993318405</v>
      </c>
      <c r="F17" s="282"/>
      <c r="G17" s="282"/>
      <c r="H17" s="278">
        <f t="shared" si="0"/>
        <v>2931392.7782163788</v>
      </c>
      <c r="J17" s="273">
        <f>H17-'F. Input Variable - Load F''cast'!L20</f>
        <v>0</v>
      </c>
      <c r="K17" s="272"/>
      <c r="M17" s="272"/>
    </row>
    <row r="18" spans="2:13" x14ac:dyDescent="0.35">
      <c r="B18" s="277">
        <v>2016</v>
      </c>
      <c r="C18" s="280">
        <f>'E. CDM Variable for Rate App'!B13</f>
        <v>1162171.6043006408</v>
      </c>
      <c r="D18" s="280">
        <f>'E. CDM Variable for Rate App'!C13</f>
        <v>1300952.6652898001</v>
      </c>
      <c r="E18" s="280">
        <f>'E. CDM Variable for Rate App'!D13</f>
        <v>1100073.0094394088</v>
      </c>
      <c r="F18" s="282"/>
      <c r="G18" s="282"/>
      <c r="H18" s="278">
        <f t="shared" si="0"/>
        <v>3563197.2790298499</v>
      </c>
      <c r="J18" s="273">
        <f>H18-'F. Input Variable - Load F''cast'!M20</f>
        <v>0</v>
      </c>
      <c r="K18" s="272"/>
    </row>
    <row r="19" spans="2:13" x14ac:dyDescent="0.35">
      <c r="B19" s="277">
        <v>2017</v>
      </c>
      <c r="C19" s="280">
        <f>'E. CDM Variable for Rate App'!B14</f>
        <v>958186.82729821978</v>
      </c>
      <c r="D19" s="280">
        <f>'E. CDM Variable for Rate App'!C14</f>
        <v>1300952.6652898001</v>
      </c>
      <c r="E19" s="280">
        <f>'E. CDM Variable for Rate App'!D14</f>
        <v>1879596.2683087105</v>
      </c>
      <c r="F19" s="282"/>
      <c r="G19" s="282"/>
      <c r="H19" s="278">
        <f t="shared" si="0"/>
        <v>4138735.7608967302</v>
      </c>
      <c r="J19" s="273">
        <f>H19-'F. Input Variable - Load F''cast'!N20</f>
        <v>0</v>
      </c>
      <c r="K19" s="272"/>
    </row>
    <row r="20" spans="2:13" x14ac:dyDescent="0.35">
      <c r="B20" s="277">
        <v>2018</v>
      </c>
      <c r="C20" s="280">
        <f>'E. CDM Variable for Rate App'!B15</f>
        <v>724907.26433500345</v>
      </c>
      <c r="D20" s="280">
        <f>'E. CDM Variable for Rate App'!C15</f>
        <v>1300952.6652898001</v>
      </c>
      <c r="E20" s="280">
        <f>SUM('D. CDM 1|2 yr Rule'!N23:N25)</f>
        <v>2271393.0083441841</v>
      </c>
      <c r="F20" s="280">
        <f>'D. CDM 1|2 yr Rule'!N26</f>
        <v>323423.30566606182</v>
      </c>
      <c r="G20" s="283"/>
      <c r="H20" s="278">
        <f t="shared" si="0"/>
        <v>4620676.24363505</v>
      </c>
      <c r="J20" s="273">
        <f>H20-'F. Input Variable - Load F''cast'!O20</f>
        <v>0</v>
      </c>
      <c r="K20" s="272"/>
    </row>
    <row r="21" spans="2:13" x14ac:dyDescent="0.35">
      <c r="B21" s="277">
        <v>2019</v>
      </c>
      <c r="C21" s="280">
        <f>'E. CDM Variable for Rate App'!B16</f>
        <v>666839.63401652861</v>
      </c>
      <c r="D21" s="280">
        <f>'E. CDM Variable for Rate App'!C16</f>
        <v>1300952.6652898001</v>
      </c>
      <c r="E21" s="280">
        <f>SUM('D. CDM 1|2 yr Rule'!O23:O25)</f>
        <v>2265477.0083441841</v>
      </c>
      <c r="F21" s="280">
        <f>SUM('D. CDM 1|2 yr Rule'!O26:O27)</f>
        <v>743402.11133212363</v>
      </c>
      <c r="G21" s="283"/>
      <c r="H21" s="278">
        <f t="shared" si="0"/>
        <v>4976671.4189826362</v>
      </c>
      <c r="J21" s="273">
        <f>H21-'F. Input Variable - Load F''cast'!P20</f>
        <v>0</v>
      </c>
      <c r="K21" s="272"/>
    </row>
    <row r="22" spans="2:13" x14ac:dyDescent="0.35">
      <c r="B22" s="289">
        <v>2020</v>
      </c>
      <c r="C22" s="285">
        <f>'E. CDM Variable for Rate App'!B17</f>
        <v>441870.79720784182</v>
      </c>
      <c r="D22" s="285">
        <f>'E. CDM Variable for Rate App'!C17</f>
        <v>1300952.6652898001</v>
      </c>
      <c r="E22" s="285">
        <f>SUM('D. CDM 1|2 yr Rule'!P23:P25)</f>
        <v>2259779.0083441841</v>
      </c>
      <c r="F22" s="285">
        <f>SUM('D. CDM 1|2 yr Rule'!P26:P28)</f>
        <v>1215223.6113321236</v>
      </c>
      <c r="G22" s="286">
        <v>0</v>
      </c>
      <c r="H22" s="287">
        <f t="shared" si="0"/>
        <v>5217826.0821739491</v>
      </c>
      <c r="J22" s="273">
        <f>H22-'F. Input Variable - Load F''cast'!Q20</f>
        <v>0</v>
      </c>
      <c r="K22" s="272"/>
    </row>
    <row r="23" spans="2:13" x14ac:dyDescent="0.35">
      <c r="B23" s="290">
        <v>2021</v>
      </c>
      <c r="C23" s="281">
        <f>'E. CDM Variable for Rate App'!B18</f>
        <v>432368.66709829448</v>
      </c>
      <c r="D23" s="281">
        <f>'E. CDM Variable for Rate App'!C18</f>
        <v>1300952.6652898001</v>
      </c>
      <c r="E23" s="281">
        <f>SUM('D. CDM 1|2 yr Rule'!Q23:Q25)</f>
        <v>2259348.0083441841</v>
      </c>
      <c r="F23" s="281">
        <f>SUM('D. CDM 1|2 yr Rule'!Q26:Q28)</f>
        <v>1215223.6113321236</v>
      </c>
      <c r="G23" s="284">
        <v>0</v>
      </c>
      <c r="H23" s="288">
        <f t="shared" si="0"/>
        <v>5207892.9520644024</v>
      </c>
      <c r="J23" s="273">
        <f>H23-'F. Input Variable - Load F''cast'!R20</f>
        <v>0</v>
      </c>
      <c r="K23" s="272"/>
    </row>
    <row r="25" spans="2:13" x14ac:dyDescent="0.35">
      <c r="C25" s="273">
        <f>SUM(C8:C24)</f>
        <v>14782710.167298701</v>
      </c>
      <c r="D25" s="273">
        <f t="shared" ref="D25:E25" si="1">SUM(D8:D24)</f>
        <v>11648912.528728602</v>
      </c>
      <c r="E25" s="273">
        <f t="shared" si="1"/>
        <v>12439118.010456698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A. 2006-2010 Programs</vt:lpstr>
      <vt:lpstr>B. 2011-2014 Programs</vt:lpstr>
      <vt:lpstr>C. 2015-2020 Programs</vt:lpstr>
      <vt:lpstr>D. CDM 1|2 yr Rule</vt:lpstr>
      <vt:lpstr>E. CDM Variable for Rate App</vt:lpstr>
      <vt:lpstr>F. Input Variable - Load F'cast</vt:lpstr>
      <vt:lpstr>G. Summary</vt:lpstr>
      <vt:lpstr>'D. CDM 1|2 yr Rule'!Print_Area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rbucknall</dc:creator>
  <cp:lastModifiedBy>Richard Bucknall</cp:lastModifiedBy>
  <cp:lastPrinted>2019-12-12T15:19:18Z</cp:lastPrinted>
  <dcterms:created xsi:type="dcterms:W3CDTF">2014-11-08T21:02:03Z</dcterms:created>
  <dcterms:modified xsi:type="dcterms:W3CDTF">2021-02-06T16:57:35Z</dcterms:modified>
</cp:coreProperties>
</file>