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28b. Models for IRs\"/>
    </mc:Choice>
  </mc:AlternateContent>
  <bookViews>
    <workbookView xWindow="120" yWindow="195" windowWidth="15600" windowHeight="11580"/>
  </bookViews>
  <sheets>
    <sheet name="IESO charges difference" sheetId="1" r:id="rId1"/>
  </sheets>
  <definedNames>
    <definedName name="_xlnm.Print_Area" localSheetId="0">'IESO charges difference'!$A$2:$N$35</definedName>
  </definedNames>
  <calcPr calcId="152511"/>
</workbook>
</file>

<file path=xl/calcChain.xml><?xml version="1.0" encoding="utf-8"?>
<calcChain xmlns="http://schemas.openxmlformats.org/spreadsheetml/2006/main">
  <c r="Q30" i="1" l="1"/>
  <c r="H9" i="1" l="1"/>
  <c r="I9" i="1"/>
  <c r="J9" i="1"/>
  <c r="K9" i="1"/>
  <c r="L9" i="1"/>
  <c r="M9" i="1"/>
  <c r="B11" i="1"/>
  <c r="B12" i="1" s="1"/>
  <c r="C11" i="1"/>
  <c r="C12" i="1" s="1"/>
  <c r="D11" i="1"/>
  <c r="D12" i="1" s="1"/>
  <c r="E11" i="1"/>
  <c r="E12" i="1" s="1"/>
  <c r="F11" i="1"/>
  <c r="F12" i="1" s="1"/>
  <c r="G11" i="1"/>
  <c r="H11" i="1"/>
  <c r="I11" i="1"/>
  <c r="J11" i="1"/>
  <c r="K11" i="1"/>
  <c r="K12" i="1" s="1"/>
  <c r="L11" i="1"/>
  <c r="L12" i="1" s="1"/>
  <c r="M11" i="1"/>
  <c r="M12" i="1" s="1"/>
  <c r="N11" i="1"/>
  <c r="G12" i="1"/>
  <c r="H12" i="1"/>
  <c r="I12" i="1"/>
  <c r="J12" i="1"/>
  <c r="N12" i="1" l="1"/>
  <c r="N21" i="1" l="1"/>
  <c r="N26" i="1"/>
  <c r="N25" i="1"/>
  <c r="N19" i="1"/>
  <c r="M18" i="1" l="1"/>
  <c r="L18" i="1"/>
  <c r="K18" i="1"/>
  <c r="J18" i="1"/>
  <c r="I18" i="1"/>
  <c r="H18" i="1"/>
  <c r="G18" i="1"/>
  <c r="F18" i="1"/>
  <c r="E18" i="1"/>
  <c r="D18" i="1"/>
  <c r="C18" i="1"/>
  <c r="B18" i="1"/>
  <c r="B24" i="1" s="1"/>
  <c r="F32" i="1" l="1"/>
  <c r="F33" i="1" s="1"/>
  <c r="F24" i="1"/>
  <c r="F27" i="1" s="1"/>
  <c r="F29" i="1" s="1"/>
  <c r="B27" i="1"/>
  <c r="G32" i="1"/>
  <c r="G33" i="1" s="1"/>
  <c r="G24" i="1"/>
  <c r="G27" i="1" s="1"/>
  <c r="G29" i="1" s="1"/>
  <c r="H32" i="1"/>
  <c r="H33" i="1" s="1"/>
  <c r="H24" i="1"/>
  <c r="H27" i="1" s="1"/>
  <c r="H29" i="1" s="1"/>
  <c r="C32" i="1"/>
  <c r="C33" i="1" s="1"/>
  <c r="C24" i="1"/>
  <c r="C27" i="1" s="1"/>
  <c r="C29" i="1" s="1"/>
  <c r="K32" i="1"/>
  <c r="K33" i="1" s="1"/>
  <c r="K24" i="1"/>
  <c r="K27" i="1" s="1"/>
  <c r="K29" i="1" s="1"/>
  <c r="J32" i="1"/>
  <c r="J33" i="1" s="1"/>
  <c r="J24" i="1"/>
  <c r="J27" i="1" s="1"/>
  <c r="J29" i="1" s="1"/>
  <c r="D32" i="1"/>
  <c r="D33" i="1" s="1"/>
  <c r="D24" i="1"/>
  <c r="D27" i="1" s="1"/>
  <c r="D29" i="1" s="1"/>
  <c r="L32" i="1"/>
  <c r="L33" i="1" s="1"/>
  <c r="L24" i="1"/>
  <c r="L27" i="1" s="1"/>
  <c r="L29" i="1" s="1"/>
  <c r="I32" i="1"/>
  <c r="I33" i="1" s="1"/>
  <c r="I24" i="1"/>
  <c r="I27" i="1" s="1"/>
  <c r="I29" i="1" s="1"/>
  <c r="E32" i="1"/>
  <c r="E33" i="1" s="1"/>
  <c r="E24" i="1"/>
  <c r="E27" i="1" s="1"/>
  <c r="E29" i="1" s="1"/>
  <c r="M32" i="1"/>
  <c r="M33" i="1" s="1"/>
  <c r="M24" i="1"/>
  <c r="M27" i="1" s="1"/>
  <c r="M29" i="1" s="1"/>
  <c r="N18" i="1"/>
  <c r="B32" i="1"/>
  <c r="B33" i="1" s="1"/>
  <c r="B29" i="1" l="1"/>
  <c r="N29" i="1" s="1"/>
  <c r="N27" i="1"/>
  <c r="N24" i="1"/>
  <c r="N33" i="1"/>
  <c r="N32" i="1"/>
</calcChain>
</file>

<file path=xl/sharedStrings.xml><?xml version="1.0" encoding="utf-8"?>
<sst xmlns="http://schemas.openxmlformats.org/spreadsheetml/2006/main" count="50" uniqueCount="36">
  <si>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</si>
  <si>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</si>
  <si>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</si>
  <si>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</si>
  <si>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</si>
  <si>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</si>
  <si>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</si>
  <si>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</si>
  <si>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</si>
  <si>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</si>
  <si>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</si>
  <si>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</si>
  <si>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2nd Estimate ($/MWh)</t>
  </si>
  <si>
    <t>Actual Rate ($/MWh)</t>
  </si>
  <si>
    <t>Total</t>
  </si>
  <si>
    <t>Variance %</t>
  </si>
  <si>
    <t>WNP Final (from IESO Invoice) ($/MWh)</t>
  </si>
  <si>
    <t>Variance between WNP Final and Actual ($/MWh)</t>
  </si>
  <si>
    <t>1st Estimate ($/MWh)</t>
  </si>
  <si>
    <t>753 - Rural Rate Settlement Charge</t>
  </si>
  <si>
    <t>Rural Rate Protection Charge ($/kWh)</t>
  </si>
  <si>
    <t>UtiliSmart Wholesale Total (excluding MicroFIT/FIT)</t>
  </si>
  <si>
    <t>kWh difference (IESO LESS UtiliSmart)</t>
  </si>
  <si>
    <t>IESO kWh</t>
  </si>
  <si>
    <t>Global Adjustment 2017</t>
  </si>
  <si>
    <t>2017 kWh Check</t>
  </si>
  <si>
    <t>April 2017 Utilismart estimates for billing - there was an expectation of differences.</t>
  </si>
  <si>
    <t>*******</t>
  </si>
  <si>
    <t>Calculated GA</t>
  </si>
  <si>
    <t>Actual GA (IESO Invoice)</t>
  </si>
  <si>
    <t>Class A kWh</t>
  </si>
  <si>
    <t>Class A GA</t>
  </si>
  <si>
    <t>Class A GA (from IESO Invoice) ($/MWh)</t>
  </si>
  <si>
    <t>Non-RPP Percentage</t>
  </si>
  <si>
    <t>Non-RPP portion</t>
  </si>
  <si>
    <t>Difference in  non-Class A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</si>
</sst>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0.00_);[Red]\(0.00\)"/>
    <numFmt numFmtId="166" formatCode="0.000%"/>
    <numFmt numFmtId="167" formatCode="&quot;$&quot;#,##0.00"/>
    <numFmt numFmtId="168" formatCode="&quot;$&quot;#,##0.0000"/>
    <numFmt numFmtId="169" formatCode="0.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0" fillId="0" borderId="3" xfId="0" applyFont="1" applyFill="1" applyBorder="1" applyAlignment="1">
      <alignment horizontal="center"/>
    </xf>
    <xf numFmtId="165" fontId="0" fillId="0" borderId="3" xfId="0" applyNumberFormat="1" applyFont="1" applyFill="1" applyBorder="1" applyAlignment="1">
      <alignment horizontal="center"/>
    </xf>
    <xf numFmtId="166" fontId="0" fillId="0" borderId="4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66" fontId="2" fillId="0" borderId="0" xfId="1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0" borderId="3" xfId="0" applyFill="1" applyBorder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4" fontId="0" fillId="0" borderId="0" xfId="2" applyFont="1" applyFill="1" applyAlignment="1">
      <alignment horizontal="center"/>
    </xf>
    <xf numFmtId="40" fontId="0" fillId="0" borderId="0" xfId="0" applyNumberFormat="1" applyFont="1" applyFill="1" applyAlignment="1">
      <alignment horizontal="center"/>
    </xf>
    <xf numFmtId="168" fontId="0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169" fontId="0" fillId="0" borderId="0" xfId="1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64" fontId="3" fillId="0" borderId="0" xfId="2" applyFont="1" applyFill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164" fontId="13" fillId="0" borderId="0" xfId="2" applyFont="1" applyFill="1" applyAlignment="1">
      <alignment horizontal="center"/>
    </xf>
    <xf numFmtId="164" fontId="13" fillId="0" borderId="3" xfId="0" applyNumberFormat="1" applyFont="1" applyFill="1" applyBorder="1" applyAlignment="1">
      <alignment horizontal="center"/>
    </xf>
  </cellXfs>
  <cellStyles count="5">
    <cellStyle name="Comma" xfId="2" builtinId="3"/>
    <cellStyle name="Comma 2" xfId="4"/>
    <cellStyle name="Normal" xfId="0" builtinId="0"/>
    <cellStyle name="Normal 2" xfId="3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5"/>
  <sheetViews>
    <sheetView tabSelected="1" topLeftCell="C4" zoomScale="80" zoomScaleNormal="80" workbookViewId="0">
      <selection activeCell="Q30" sqref="Q30"/>
    </sheetView>
  </sheetViews>
  <sheetFormatPr defaultColWidth="9.140625" defaultRowHeight="15" x14ac:dyDescent="0.25"/>
  <cols>
    <col min="1" max="1" width="50" style="3" customWidth="1"/>
    <col min="2" max="2" width="16.28515625" style="3" bestFit="1" customWidth="1"/>
    <col min="3" max="3" width="15.28515625" style="3" bestFit="1" customWidth="1"/>
    <col min="4" max="4" width="16.28515625" style="3" bestFit="1" customWidth="1"/>
    <col min="5" max="6" width="14.85546875" style="3" bestFit="1" customWidth="1"/>
    <col min="7" max="7" width="15.28515625" style="3" bestFit="1" customWidth="1"/>
    <col min="8" max="8" width="15.42578125" style="3" bestFit="1" customWidth="1"/>
    <col min="9" max="9" width="15.28515625" style="3" bestFit="1" customWidth="1"/>
    <col min="10" max="10" width="14.85546875" style="3" bestFit="1" customWidth="1"/>
    <col min="11" max="11" width="15.28515625" style="3" bestFit="1" customWidth="1"/>
    <col min="12" max="12" width="15.140625" style="3" customWidth="1"/>
    <col min="13" max="13" width="15.28515625" style="3" bestFit="1" customWidth="1"/>
    <col min="14" max="14" width="17.42578125" style="3" bestFit="1" customWidth="1"/>
    <col min="15" max="15" width="2.42578125" style="3" customWidth="1"/>
    <col min="16" max="16" width="9.140625" style="3"/>
    <col min="17" max="17" width="11.42578125" style="3" bestFit="1" customWidth="1"/>
    <col min="18" max="16384" width="9.140625" style="3"/>
  </cols>
  <sheetData>
    <row r="2" spans="1:17" x14ac:dyDescent="0.25">
      <c r="A2" s="29" t="s">
        <v>24</v>
      </c>
      <c r="B2" s="25"/>
    </row>
    <row r="3" spans="1:17" x14ac:dyDescent="0.25">
      <c r="A3" s="1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10" t="s">
        <v>14</v>
      </c>
    </row>
    <row r="4" spans="1:17" x14ac:dyDescent="0.25">
      <c r="A4" s="5" t="s">
        <v>18</v>
      </c>
      <c r="B4" s="31">
        <v>66.87</v>
      </c>
      <c r="C4" s="31">
        <v>105.59</v>
      </c>
      <c r="D4" s="31">
        <v>84.09</v>
      </c>
      <c r="E4" s="31">
        <v>68.739999999999995</v>
      </c>
      <c r="F4" s="31">
        <v>106.23</v>
      </c>
      <c r="G4" s="31">
        <v>119.54</v>
      </c>
      <c r="H4" s="31">
        <v>106.52</v>
      </c>
      <c r="I4" s="31">
        <v>115</v>
      </c>
      <c r="J4" s="31">
        <v>127.39</v>
      </c>
      <c r="K4" s="31">
        <v>102.12</v>
      </c>
      <c r="L4" s="31">
        <v>111.64</v>
      </c>
      <c r="M4" s="31">
        <v>83.91</v>
      </c>
      <c r="N4" s="18"/>
    </row>
    <row r="5" spans="1:17" x14ac:dyDescent="0.25">
      <c r="A5" s="5" t="s">
        <v>12</v>
      </c>
      <c r="B5" s="31">
        <v>86.77</v>
      </c>
      <c r="C5" s="31">
        <v>84.3</v>
      </c>
      <c r="D5" s="31">
        <v>68.86</v>
      </c>
      <c r="E5" s="31">
        <v>102.18</v>
      </c>
      <c r="F5" s="31">
        <v>127.76</v>
      </c>
      <c r="G5" s="31">
        <v>125.63</v>
      </c>
      <c r="H5" s="31">
        <v>101.97</v>
      </c>
      <c r="I5" s="31">
        <v>104.76</v>
      </c>
      <c r="J5" s="31">
        <v>98.95</v>
      </c>
      <c r="K5" s="31">
        <v>119.73</v>
      </c>
      <c r="L5" s="31">
        <v>96.69</v>
      </c>
      <c r="M5" s="31">
        <v>96.69</v>
      </c>
      <c r="N5" s="7"/>
    </row>
    <row r="6" spans="1:17" x14ac:dyDescent="0.25">
      <c r="A6" s="6" t="s">
        <v>13</v>
      </c>
      <c r="B6" s="31">
        <v>82.27</v>
      </c>
      <c r="C6" s="31">
        <v>86.39</v>
      </c>
      <c r="D6" s="31">
        <v>71.349999999999994</v>
      </c>
      <c r="E6" s="31">
        <v>107.78</v>
      </c>
      <c r="F6" s="31">
        <v>123.07</v>
      </c>
      <c r="G6" s="31">
        <v>118.48</v>
      </c>
      <c r="H6" s="31">
        <v>112.8</v>
      </c>
      <c r="I6" s="31">
        <v>101.09</v>
      </c>
      <c r="J6" s="31">
        <v>88.64</v>
      </c>
      <c r="K6" s="31">
        <v>125.63</v>
      </c>
      <c r="L6" s="31">
        <v>97.04</v>
      </c>
      <c r="M6" s="31">
        <v>92.07</v>
      </c>
      <c r="N6" s="7"/>
    </row>
    <row r="7" spans="1:17" x14ac:dyDescent="0.25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7"/>
    </row>
    <row r="8" spans="1:17" x14ac:dyDescent="0.25">
      <c r="A8" s="11" t="s">
        <v>16</v>
      </c>
      <c r="B8" s="17">
        <v>82.34</v>
      </c>
      <c r="C8" s="17">
        <v>86.52</v>
      </c>
      <c r="D8" s="17">
        <v>71.56</v>
      </c>
      <c r="E8" s="12">
        <v>108.25</v>
      </c>
      <c r="F8" s="12">
        <v>123.66</v>
      </c>
      <c r="G8" s="12">
        <v>118.45</v>
      </c>
      <c r="H8" s="12">
        <v>118.91</v>
      </c>
      <c r="I8" s="12">
        <v>101.66</v>
      </c>
      <c r="J8" s="12">
        <v>89.65</v>
      </c>
      <c r="K8" s="12">
        <v>126.38</v>
      </c>
      <c r="L8" s="17">
        <v>97.1</v>
      </c>
      <c r="M8" s="17">
        <v>92.18</v>
      </c>
      <c r="N8" s="7"/>
    </row>
    <row r="9" spans="1:17" x14ac:dyDescent="0.25">
      <c r="A9" s="11" t="s">
        <v>32</v>
      </c>
      <c r="B9" s="17"/>
      <c r="C9" s="17"/>
      <c r="D9" s="17"/>
      <c r="E9" s="12"/>
      <c r="F9" s="12"/>
      <c r="G9" s="12"/>
      <c r="H9" s="17">
        <f>H26/H19*1000</f>
        <v>73.026416817065112</v>
      </c>
      <c r="I9" s="17">
        <f t="shared" ref="I9:M9" si="0">I26/I19*1000</f>
        <v>66.451449822487149</v>
      </c>
      <c r="J9" s="17">
        <f t="shared" si="0"/>
        <v>57.584238945218864</v>
      </c>
      <c r="K9" s="17">
        <f t="shared" si="0"/>
        <v>75.401712630848721</v>
      </c>
      <c r="L9" s="17">
        <f t="shared" si="0"/>
        <v>64.794589514555028</v>
      </c>
      <c r="M9" s="17">
        <f t="shared" si="0"/>
        <v>89.329079369613083</v>
      </c>
      <c r="N9" s="7"/>
    </row>
    <row r="10" spans="1:17" x14ac:dyDescent="0.25">
      <c r="N10" s="7"/>
    </row>
    <row r="11" spans="1:17" x14ac:dyDescent="0.25">
      <c r="A11" s="13" t="s">
        <v>17</v>
      </c>
      <c r="B11" s="14">
        <f>B8-B6</f>
        <v>7.000000000000739E-2</v>
      </c>
      <c r="C11" s="14">
        <f t="shared" ref="C11:D11" si="1">C8-C6</f>
        <v>0.12999999999999545</v>
      </c>
      <c r="D11" s="14">
        <f t="shared" si="1"/>
        <v>0.21000000000000796</v>
      </c>
      <c r="E11" s="14">
        <f>E8-E6</f>
        <v>0.46999999999999886</v>
      </c>
      <c r="F11" s="14">
        <f t="shared" ref="F11:G11" si="2">F8-F6</f>
        <v>0.59000000000000341</v>
      </c>
      <c r="G11" s="14">
        <f t="shared" si="2"/>
        <v>-3.0000000000001137E-2</v>
      </c>
      <c r="H11" s="14">
        <f>H8-H6</f>
        <v>6.1099999999999994</v>
      </c>
      <c r="I11" s="14">
        <f>I8-I6</f>
        <v>0.56999999999999318</v>
      </c>
      <c r="J11" s="14">
        <f>J8-J6</f>
        <v>1.0100000000000051</v>
      </c>
      <c r="K11" s="14">
        <f t="shared" ref="K11" si="3">K8-K6</f>
        <v>0.75</v>
      </c>
      <c r="L11" s="14">
        <f>L8-L6</f>
        <v>5.9999999999988063E-2</v>
      </c>
      <c r="M11" s="14">
        <f>M8-M6</f>
        <v>0.11000000000001364</v>
      </c>
      <c r="N11" s="8">
        <f>SUM(B11:M11)</f>
        <v>10.050000000000011</v>
      </c>
    </row>
    <row r="12" spans="1:17" x14ac:dyDescent="0.25">
      <c r="A12" s="15" t="s">
        <v>15</v>
      </c>
      <c r="B12" s="16">
        <f>B11/B6</f>
        <v>8.5085693448410586E-4</v>
      </c>
      <c r="C12" s="16">
        <f t="shared" ref="C12" si="4">C11/C6</f>
        <v>1.5048037967356806E-3</v>
      </c>
      <c r="D12" s="16">
        <f>D11/D6</f>
        <v>2.943237561317561E-3</v>
      </c>
      <c r="E12" s="16">
        <f t="shared" ref="E12:H12" si="5">E11/E6</f>
        <v>4.360734830209676E-3</v>
      </c>
      <c r="F12" s="16">
        <f t="shared" si="5"/>
        <v>4.7940196636061059E-3</v>
      </c>
      <c r="G12" s="16">
        <f t="shared" si="5"/>
        <v>-2.5320729237002986E-4</v>
      </c>
      <c r="H12" s="16">
        <f t="shared" si="5"/>
        <v>5.4166666666666662E-2</v>
      </c>
      <c r="I12" s="16">
        <f>I11/I6</f>
        <v>5.6385399149272248E-3</v>
      </c>
      <c r="J12" s="16">
        <f t="shared" ref="J12:M12" si="6">J11/J6</f>
        <v>1.1394404332130022E-2</v>
      </c>
      <c r="K12" s="16">
        <f t="shared" si="6"/>
        <v>5.9699116453076498E-3</v>
      </c>
      <c r="L12" s="16">
        <f t="shared" si="6"/>
        <v>6.1830173124472441E-4</v>
      </c>
      <c r="M12" s="16">
        <f t="shared" si="6"/>
        <v>1.1947431302271494E-3</v>
      </c>
      <c r="N12" s="9">
        <f>SUM(B12:M12)</f>
        <v>9.3183012914486524E-2</v>
      </c>
    </row>
    <row r="14" spans="1:17" x14ac:dyDescent="0.25">
      <c r="A14" s="24" t="s">
        <v>25</v>
      </c>
    </row>
    <row r="15" spans="1:17" x14ac:dyDescent="0.25">
      <c r="B15" s="4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10" t="s">
        <v>14</v>
      </c>
      <c r="Q15" s="30"/>
    </row>
    <row r="16" spans="1:17" x14ac:dyDescent="0.25">
      <c r="A16" s="23" t="s">
        <v>19</v>
      </c>
      <c r="B16" s="19">
        <v>20854.86</v>
      </c>
      <c r="C16" s="19">
        <v>18501.080000000002</v>
      </c>
      <c r="D16" s="19">
        <v>20411.93</v>
      </c>
      <c r="E16" s="19">
        <v>17483.39</v>
      </c>
      <c r="F16" s="19">
        <v>17870.86</v>
      </c>
      <c r="G16" s="19">
        <v>17872.45</v>
      </c>
      <c r="H16" s="19">
        <v>2502.25</v>
      </c>
      <c r="I16" s="19">
        <v>2693.99</v>
      </c>
      <c r="J16" s="19">
        <v>2551.4</v>
      </c>
      <c r="K16" s="19">
        <v>2656.45</v>
      </c>
      <c r="L16" s="19">
        <v>2771.4</v>
      </c>
      <c r="M16" s="19">
        <v>2705.52</v>
      </c>
      <c r="N16" s="18"/>
    </row>
    <row r="17" spans="1:17" x14ac:dyDescent="0.25">
      <c r="A17" s="23" t="s">
        <v>20</v>
      </c>
      <c r="B17" s="22">
        <v>2.0999999999999999E-3</v>
      </c>
      <c r="C17" s="22">
        <v>2.0999999999999999E-3</v>
      </c>
      <c r="D17" s="22">
        <v>2.0999999999999999E-3</v>
      </c>
      <c r="E17" s="22">
        <v>2.0999999999999999E-3</v>
      </c>
      <c r="F17" s="22">
        <v>2.0999999999999999E-3</v>
      </c>
      <c r="G17" s="22">
        <v>2.0999999999999999E-3</v>
      </c>
      <c r="H17" s="22">
        <v>2.9999999999999997E-4</v>
      </c>
      <c r="I17" s="22">
        <v>2.9999999999999997E-4</v>
      </c>
      <c r="J17" s="22">
        <v>2.9999999999999997E-4</v>
      </c>
      <c r="K17" s="22">
        <v>2.9999999999999997E-4</v>
      </c>
      <c r="L17" s="22">
        <v>2.9999999999999997E-4</v>
      </c>
      <c r="M17" s="22">
        <v>2.9999999999999997E-4</v>
      </c>
      <c r="N17" s="7"/>
    </row>
    <row r="18" spans="1:17" x14ac:dyDescent="0.25">
      <c r="A18" s="23" t="s">
        <v>23</v>
      </c>
      <c r="B18" s="20">
        <f t="shared" ref="B18:H18" si="7">B16/B17</f>
        <v>9930885.7142857146</v>
      </c>
      <c r="C18" s="20">
        <f t="shared" si="7"/>
        <v>8810038.095238097</v>
      </c>
      <c r="D18" s="20">
        <f t="shared" si="7"/>
        <v>9719966.6666666679</v>
      </c>
      <c r="E18" s="20">
        <f t="shared" si="7"/>
        <v>8325423.8095238097</v>
      </c>
      <c r="F18" s="20">
        <f t="shared" si="7"/>
        <v>8509933.333333334</v>
      </c>
      <c r="G18" s="20">
        <f t="shared" si="7"/>
        <v>8510690.4761904776</v>
      </c>
      <c r="H18" s="20">
        <f t="shared" si="7"/>
        <v>8340833.333333334</v>
      </c>
      <c r="I18" s="20">
        <f>I16/I17</f>
        <v>8979966.666666666</v>
      </c>
      <c r="J18" s="20">
        <f>J16/J17</f>
        <v>8504666.6666666679</v>
      </c>
      <c r="K18" s="20">
        <f t="shared" ref="K18:M18" si="8">K16/K17</f>
        <v>8854833.333333334</v>
      </c>
      <c r="L18" s="20">
        <f t="shared" si="8"/>
        <v>9238000.0000000019</v>
      </c>
      <c r="M18" s="20">
        <f t="shared" si="8"/>
        <v>9018400</v>
      </c>
      <c r="N18" s="33">
        <f>SUM(B18:M18)</f>
        <v>106743638.0952381</v>
      </c>
    </row>
    <row r="19" spans="1:17" x14ac:dyDescent="0.25">
      <c r="A19" s="23" t="s">
        <v>30</v>
      </c>
      <c r="B19" s="20"/>
      <c r="C19" s="20"/>
      <c r="D19" s="20"/>
      <c r="E19" s="20"/>
      <c r="F19" s="20"/>
      <c r="G19" s="20"/>
      <c r="H19" s="20">
        <v>2000691.07</v>
      </c>
      <c r="I19" s="20">
        <v>2064878.65</v>
      </c>
      <c r="J19" s="20">
        <v>1900690.05</v>
      </c>
      <c r="K19" s="20">
        <v>1943149.63</v>
      </c>
      <c r="L19" s="20">
        <v>1881970.87</v>
      </c>
      <c r="M19" s="20">
        <v>1526899.09</v>
      </c>
      <c r="N19" s="33">
        <f>SUM(H19:M19)</f>
        <v>11318279.359999999</v>
      </c>
    </row>
    <row r="20" spans="1:17" x14ac:dyDescent="0.25">
      <c r="N20" s="7"/>
    </row>
    <row r="21" spans="1:17" x14ac:dyDescent="0.25">
      <c r="A21" s="26" t="s">
        <v>21</v>
      </c>
      <c r="B21" s="20">
        <v>9930845.6700000018</v>
      </c>
      <c r="C21" s="20">
        <v>8810006.1099999994</v>
      </c>
      <c r="D21" s="20">
        <v>9719884.1300000008</v>
      </c>
      <c r="E21" s="20">
        <v>8321511.2400000002</v>
      </c>
      <c r="F21" s="20">
        <v>8509908.9399999995</v>
      </c>
      <c r="G21" s="20">
        <v>8510700.7899999991</v>
      </c>
      <c r="H21" s="20">
        <v>8340830.3099999996</v>
      </c>
      <c r="I21" s="20">
        <v>8979933.4199999999</v>
      </c>
      <c r="J21" s="20">
        <v>8504611.8499999996</v>
      </c>
      <c r="K21" s="20">
        <v>8854887.3300000001</v>
      </c>
      <c r="L21" s="20">
        <v>9237983.8599999994</v>
      </c>
      <c r="M21" s="20">
        <v>9018398.870000001</v>
      </c>
      <c r="N21" s="33">
        <f>SUM(B21:M21)</f>
        <v>106739502.52</v>
      </c>
    </row>
    <row r="22" spans="1:17" x14ac:dyDescent="0.25">
      <c r="A22" s="2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3"/>
    </row>
    <row r="23" spans="1:17" x14ac:dyDescent="0.25">
      <c r="A23" s="2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7"/>
    </row>
    <row r="24" spans="1:17" x14ac:dyDescent="0.25">
      <c r="A24" s="26" t="s">
        <v>28</v>
      </c>
      <c r="B24" s="20">
        <f t="shared" ref="B24:G24" si="9">B18*B6/1000</f>
        <v>817013.96771428571</v>
      </c>
      <c r="C24" s="20">
        <f t="shared" si="9"/>
        <v>761099.19104761921</v>
      </c>
      <c r="D24" s="20">
        <f t="shared" si="9"/>
        <v>693519.6216666667</v>
      </c>
      <c r="E24" s="20">
        <f t="shared" si="9"/>
        <v>897314.17819047614</v>
      </c>
      <c r="F24" s="20">
        <f t="shared" si="9"/>
        <v>1047317.4953333334</v>
      </c>
      <c r="G24" s="20">
        <f t="shared" si="9"/>
        <v>1008346.6076190479</v>
      </c>
      <c r="H24" s="20">
        <f t="shared" ref="H24:M24" si="10">(H18-H19)*H6/1000</f>
        <v>715168.04730400001</v>
      </c>
      <c r="I24" s="20">
        <f t="shared" si="10"/>
        <v>699046.24760483322</v>
      </c>
      <c r="J24" s="20">
        <f t="shared" si="10"/>
        <v>585376.48730133346</v>
      </c>
      <c r="K24" s="20">
        <f t="shared" si="10"/>
        <v>868314.82364976674</v>
      </c>
      <c r="L24" s="20">
        <f t="shared" si="10"/>
        <v>713829.06677520019</v>
      </c>
      <c r="M24" s="20">
        <f t="shared" si="10"/>
        <v>689742.48878370004</v>
      </c>
      <c r="N24" s="33">
        <f>SUM(B24:M24)</f>
        <v>9496088.2229902633</v>
      </c>
    </row>
    <row r="25" spans="1:17" x14ac:dyDescent="0.25">
      <c r="A25" s="26" t="s">
        <v>29</v>
      </c>
      <c r="B25" s="20">
        <v>817686.62</v>
      </c>
      <c r="C25" s="20">
        <v>762205.86</v>
      </c>
      <c r="D25" s="20">
        <v>695550.09</v>
      </c>
      <c r="E25" s="20">
        <v>900773.9</v>
      </c>
      <c r="F25" s="20">
        <v>1052347.3</v>
      </c>
      <c r="G25" s="20">
        <v>1008068.75</v>
      </c>
      <c r="H25" s="20">
        <v>749337.9</v>
      </c>
      <c r="I25" s="20">
        <v>702968.49</v>
      </c>
      <c r="J25" s="20">
        <v>592057.49</v>
      </c>
      <c r="K25" s="20">
        <v>873528.4</v>
      </c>
      <c r="L25" s="20">
        <v>714273.66</v>
      </c>
      <c r="M25" s="20">
        <v>690590.84</v>
      </c>
      <c r="N25" s="33">
        <f>SUM(B25:M25)</f>
        <v>9559389.3000000007</v>
      </c>
    </row>
    <row r="26" spans="1:17" x14ac:dyDescent="0.25">
      <c r="A26" s="26" t="s">
        <v>31</v>
      </c>
      <c r="B26" s="20"/>
      <c r="C26" s="20"/>
      <c r="D26" s="20"/>
      <c r="E26" s="20"/>
      <c r="F26" s="20"/>
      <c r="G26" s="20"/>
      <c r="H26" s="20">
        <v>146103.29999999999</v>
      </c>
      <c r="I26" s="20">
        <v>137214.18</v>
      </c>
      <c r="J26" s="20">
        <v>109449.79</v>
      </c>
      <c r="K26" s="20">
        <v>146516.81</v>
      </c>
      <c r="L26" s="20">
        <v>121941.53</v>
      </c>
      <c r="M26" s="20">
        <v>136396.49</v>
      </c>
      <c r="N26" s="33">
        <f>SUM(H26:M26)</f>
        <v>797622.1</v>
      </c>
    </row>
    <row r="27" spans="1:17" ht="18.75" x14ac:dyDescent="0.3">
      <c r="A27" s="37" t="s">
        <v>35</v>
      </c>
      <c r="B27" s="38">
        <f>B24-B25</f>
        <v>-672.65228571428452</v>
      </c>
      <c r="C27" s="38">
        <f t="shared" ref="C27:M27" si="11">C24-C25</f>
        <v>-1106.6689523807727</v>
      </c>
      <c r="D27" s="38">
        <f t="shared" si="11"/>
        <v>-2030.468333333265</v>
      </c>
      <c r="E27" s="38">
        <f t="shared" si="11"/>
        <v>-3459.7218095238786</v>
      </c>
      <c r="F27" s="38">
        <f t="shared" si="11"/>
        <v>-5029.8046666666633</v>
      </c>
      <c r="G27" s="38">
        <f t="shared" si="11"/>
        <v>277.85761904786341</v>
      </c>
      <c r="H27" s="38">
        <f t="shared" si="11"/>
        <v>-34169.852696000016</v>
      </c>
      <c r="I27" s="38">
        <f t="shared" si="11"/>
        <v>-3922.2423951667733</v>
      </c>
      <c r="J27" s="38">
        <f t="shared" si="11"/>
        <v>-6681.0026986665325</v>
      </c>
      <c r="K27" s="38">
        <f t="shared" si="11"/>
        <v>-5213.5763502332848</v>
      </c>
      <c r="L27" s="38">
        <f t="shared" si="11"/>
        <v>-444.59322479984257</v>
      </c>
      <c r="M27" s="38">
        <f t="shared" si="11"/>
        <v>-848.351216299925</v>
      </c>
      <c r="N27" s="39">
        <f>SUM(B27:M27)</f>
        <v>-63301.077009737375</v>
      </c>
    </row>
    <row r="28" spans="1:17" x14ac:dyDescent="0.25">
      <c r="A28" s="26" t="s">
        <v>33</v>
      </c>
      <c r="B28" s="34">
        <v>0.64631499999999997</v>
      </c>
      <c r="C28" s="34">
        <v>0.67761300000000002</v>
      </c>
      <c r="D28" s="34">
        <v>0.64722999999999997</v>
      </c>
      <c r="E28" s="34">
        <v>0.72838099999999995</v>
      </c>
      <c r="F28" s="34">
        <v>0.70289000000000001</v>
      </c>
      <c r="G28" s="34">
        <v>0.70725899999999997</v>
      </c>
      <c r="H28" s="34">
        <v>0.61977099999999996</v>
      </c>
      <c r="I28" s="34">
        <v>0.61624100000000004</v>
      </c>
      <c r="J28" s="34">
        <v>0.60375199999999996</v>
      </c>
      <c r="K28" s="34">
        <v>0.64282700000000004</v>
      </c>
      <c r="L28" s="34">
        <v>0.57538900000000004</v>
      </c>
      <c r="M28" s="34">
        <v>0.50241499999999994</v>
      </c>
      <c r="N28" s="33"/>
    </row>
    <row r="29" spans="1:17" ht="21" x14ac:dyDescent="0.35">
      <c r="A29" s="26" t="s">
        <v>34</v>
      </c>
      <c r="B29" s="35">
        <f>B27*B28</f>
        <v>-434.74526204142779</v>
      </c>
      <c r="C29" s="35">
        <f t="shared" ref="C29:M29" si="12">C27*C28</f>
        <v>-749.89326882959256</v>
      </c>
      <c r="D29" s="35">
        <f t="shared" si="12"/>
        <v>-1314.1800193832892</v>
      </c>
      <c r="E29" s="35">
        <f t="shared" si="12"/>
        <v>-2519.995631342812</v>
      </c>
      <c r="F29" s="35">
        <f t="shared" si="12"/>
        <v>-3535.3994021533308</v>
      </c>
      <c r="G29" s="35">
        <f t="shared" si="12"/>
        <v>196.51730179017281</v>
      </c>
      <c r="H29" s="35">
        <f t="shared" si="12"/>
        <v>-21177.483775252625</v>
      </c>
      <c r="I29" s="35">
        <f t="shared" si="12"/>
        <v>-2417.0465758399678</v>
      </c>
      <c r="J29" s="35">
        <f t="shared" si="12"/>
        <v>-4033.6687413253162</v>
      </c>
      <c r="K29" s="35">
        <f t="shared" si="12"/>
        <v>-3351.4276444914121</v>
      </c>
      <c r="L29" s="35">
        <f t="shared" si="12"/>
        <v>-255.81405102435664</v>
      </c>
      <c r="M29" s="35">
        <f t="shared" si="12"/>
        <v>-426.22437633732676</v>
      </c>
      <c r="N29" s="36">
        <f>SUM(B29:M29)</f>
        <v>-40019.361446231283</v>
      </c>
    </row>
    <row r="30" spans="1:17" x14ac:dyDescent="0.25">
      <c r="A30" s="26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33"/>
      <c r="Q30" s="32">
        <f>N27-N29</f>
        <v>-23281.715563506092</v>
      </c>
    </row>
    <row r="31" spans="1:17" x14ac:dyDescent="0.25">
      <c r="A31" s="23"/>
      <c r="N31" s="7"/>
    </row>
    <row r="32" spans="1:17" x14ac:dyDescent="0.25">
      <c r="A32" s="28" t="s">
        <v>22</v>
      </c>
      <c r="B32" s="21">
        <f>B18-B21</f>
        <v>40.044285712763667</v>
      </c>
      <c r="C32" s="21">
        <f t="shared" ref="C32:H32" si="13">C18-C21</f>
        <v>31.985238097608089</v>
      </c>
      <c r="D32" s="21">
        <f t="shared" si="13"/>
        <v>82.536666667088866</v>
      </c>
      <c r="E32" s="21">
        <f t="shared" si="13"/>
        <v>3912.5695238094777</v>
      </c>
      <c r="F32" s="21">
        <f t="shared" si="13"/>
        <v>24.393333334475756</v>
      </c>
      <c r="G32" s="21">
        <f t="shared" si="13"/>
        <v>-10.313809521496296</v>
      </c>
      <c r="H32" s="21">
        <f t="shared" si="13"/>
        <v>3.023333334363997</v>
      </c>
      <c r="I32" s="21">
        <f>I18-I21</f>
        <v>33.246666666120291</v>
      </c>
      <c r="J32" s="21">
        <f>J18-J21</f>
        <v>54.816666668280959</v>
      </c>
      <c r="K32" s="21">
        <f t="shared" ref="K32:M32" si="14">K18-K21</f>
        <v>-53.996666666120291</v>
      </c>
      <c r="L32" s="21">
        <f t="shared" si="14"/>
        <v>16.140000002458692</v>
      </c>
      <c r="M32" s="21">
        <f t="shared" si="14"/>
        <v>1.1299999989569187</v>
      </c>
      <c r="N32" s="8">
        <f>SUM(B32:M32)</f>
        <v>4135.5752381039783</v>
      </c>
      <c r="Q32" s="32"/>
    </row>
    <row r="33" spans="1:14" x14ac:dyDescent="0.25">
      <c r="A33" s="15" t="s">
        <v>15</v>
      </c>
      <c r="B33" s="27">
        <f>B32/B18</f>
        <v>4.0322975074780509E-6</v>
      </c>
      <c r="C33" s="27">
        <f t="shared" ref="C33:M33" si="15">C32/C18</f>
        <v>3.6305448117070449E-6</v>
      </c>
      <c r="D33" s="27">
        <f t="shared" si="15"/>
        <v>8.4914557320589771E-6</v>
      </c>
      <c r="E33" s="27">
        <f t="shared" si="15"/>
        <v>4.6995439671596316E-4</v>
      </c>
      <c r="F33" s="27">
        <f t="shared" si="15"/>
        <v>2.8664541047492446E-6</v>
      </c>
      <c r="G33" s="27">
        <f t="shared" si="15"/>
        <v>-1.2118651888880494E-6</v>
      </c>
      <c r="H33" s="27">
        <f t="shared" si="15"/>
        <v>3.6247377372732503E-7</v>
      </c>
      <c r="I33" s="27">
        <f t="shared" si="15"/>
        <v>3.7023151532990428E-6</v>
      </c>
      <c r="J33" s="27">
        <f t="shared" si="15"/>
        <v>6.4454809126300406E-6</v>
      </c>
      <c r="K33" s="27">
        <f t="shared" si="15"/>
        <v>-6.0979879161422521E-6</v>
      </c>
      <c r="L33" s="27">
        <f t="shared" si="15"/>
        <v>1.7471314139920641E-6</v>
      </c>
      <c r="M33" s="27">
        <f t="shared" si="15"/>
        <v>1.2529938780237278E-7</v>
      </c>
      <c r="N33" s="9">
        <f>SUM(B33:M33)</f>
        <v>4.9404799640837688E-4</v>
      </c>
    </row>
    <row r="34" spans="1:14" x14ac:dyDescent="0.25">
      <c r="E34" s="16" t="s">
        <v>27</v>
      </c>
    </row>
    <row r="35" spans="1:14" x14ac:dyDescent="0.25">
      <c r="E35" s="3" t="s">
        <v>26</v>
      </c>
    </row>
  </sheetData>
  <pageMargins left="0.70866141732283472" right="0.70866141732283472" top="0.74803149606299213" bottom="0.74803149606299213" header="0.31496062992125984" footer="0.31496062992125984"/>
  <pageSetup scale="49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IESO charges difference</vt:lpstr>
      <vt:lpstr>'IESO charges difference'!Print_Area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Bucknall</dc:creator>
  <cp:lastModifiedBy>Raymond Petersen</cp:lastModifiedBy>
  <cp:lastPrinted>2018-10-19T13:53:20Z</cp:lastPrinted>
  <dcterms:created xsi:type="dcterms:W3CDTF">2013-06-13T20:32:54Z</dcterms:created>
  <dcterms:modified xsi:type="dcterms:W3CDTF">2021-02-07T22:42:50Z</dcterms:modified>
</cp:coreProperties>
</file>